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9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<sst xmlns="http://schemas.openxmlformats.org/spreadsheetml/2006/main" count="631" uniqueCount="79">
  <si>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</si>
  <si>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</si>
  <si>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</si>
  <si>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</si>
  <si>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</si>
  <si>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</si>
  <si>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</si>
  <si>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</si>
  <si>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</si>
  <si>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</si>
  <si>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</si>
  <si>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</si>
  <si>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</si>
  <si>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</si>
  <si>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</t>
  </si>
  <si>
    <t>旱</t>
  </si>
  <si>
    <t>洪涝</t>
  </si>
  <si>
    <t>低温　</t>
  </si>
  <si>
    <t>风暴</t>
  </si>
  <si>
    <t>病虫</t>
  </si>
  <si>
    <t>（鼠畜）</t>
  </si>
  <si>
    <t>鼠害综</t>
  </si>
  <si>
    <t>单　位</t>
  </si>
  <si>
    <t>合计</t>
  </si>
  <si>
    <t>成灾</t>
  </si>
  <si>
    <t>无收</t>
  </si>
  <si>
    <t>灾</t>
  </si>
  <si>
    <t>冻害</t>
  </si>
  <si>
    <t>害</t>
  </si>
  <si>
    <t>合防治</t>
  </si>
  <si>
    <t xml:space="preserve">
一、粮食作物</t>
  </si>
  <si>
    <t>其中：
水稻</t>
  </si>
  <si>
    <t>玉米</t>
  </si>
  <si>
    <t>马铃薯</t>
  </si>
  <si>
    <t>其它</t>
  </si>
  <si>
    <t>二、经
济作物</t>
  </si>
  <si>
    <t>其中：
甘蔗</t>
  </si>
  <si>
    <t>烤烟</t>
  </si>
  <si>
    <t>蔬菜</t>
  </si>
  <si>
    <t>三、其
它作物</t>
  </si>
  <si>
    <t>耿马县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</si>
  <si>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</si>
  <si>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橡胶受灾8.6亩,经济损失2.58万元,香蕉受灾24645亩,成灾19871亩,经济损失10895万元。</t>
  </si>
  <si>
    <t>双江县</t>
  </si>
  <si>
    <r>
      <t>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</si>
  <si>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2013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</si>
  <si>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永德县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</si>
  <si>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</si>
  <si>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薯类</t>
  </si>
  <si>
    <r>
      <t>秋收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</si>
  <si>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t>云县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</si>
  <si>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</si>
  <si>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　烤烟</t>
  </si>
  <si>
    <t>核桃受灾583亩，其中成灾294亩；茶叶受灾2145亩，其中成灾317亩，绝收25亩；柑橘受灾150亩。</t>
  </si>
  <si>
    <t>凤庆县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</si>
  <si>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</si>
  <si>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</si>
  <si>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</si>
  <si>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</si>
  <si>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</si>
  <si>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（鼠畜</t>
  </si>
  <si>
    <r>
      <t>)</t>
    </r>
    <r>
      <rPr>
        <sz val="9"/>
        <rFont val="宋体"/>
        <family val="0"/>
      </rPr>
      <t>害</t>
    </r>
  </si>
  <si>
    <r>
      <t>秋　收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农　作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分　品　种　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况</t>
    </r>
  </si>
  <si>
    <t>表号：LCN004</t>
  </si>
  <si>
    <t>临沧市</t>
  </si>
  <si>
    <t>2022.7.20</t>
  </si>
  <si>
    <t>单位：亩</t>
  </si>
  <si>
    <r>
      <t>秋　收　农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作　物　自　然　灾　害　情　况</t>
    </r>
  </si>
  <si>
    <t>草鼠害</t>
  </si>
  <si>
    <t>防治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</si>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</sst>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sz val="9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6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3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OutlineSymbols="0" workbookViewId="0" topLeftCell="A1">
      <selection activeCell="M18" sqref="M18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3</v>
      </c>
      <c r="J3" s="28" t="s">
        <v>4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17802</v>
      </c>
      <c r="C7" s="11">
        <f t="shared" si="0"/>
        <v>6340</v>
      </c>
      <c r="D7" s="11">
        <f t="shared" si="0"/>
        <v>1041</v>
      </c>
      <c r="E7" s="11">
        <f t="shared" si="0"/>
        <v>5640</v>
      </c>
      <c r="F7" s="11">
        <f t="shared" si="0"/>
        <v>0</v>
      </c>
      <c r="G7" s="11">
        <f t="shared" si="0"/>
        <v>0</v>
      </c>
      <c r="H7" s="11">
        <f t="shared" si="0"/>
        <v>6017</v>
      </c>
      <c r="I7" s="11">
        <f t="shared" si="0"/>
        <v>3906</v>
      </c>
      <c r="J7" s="11">
        <f t="shared" si="0"/>
        <v>513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2954</v>
      </c>
      <c r="O7" s="11">
        <f t="shared" si="0"/>
        <v>2434</v>
      </c>
      <c r="P7" s="11">
        <f t="shared" si="0"/>
        <v>528</v>
      </c>
      <c r="Q7" s="11">
        <f t="shared" si="0"/>
        <v>3058</v>
      </c>
      <c r="R7" s="11">
        <f t="shared" si="0"/>
        <v>0</v>
      </c>
      <c r="S7" s="11">
        <f t="shared" si="0"/>
        <v>0</v>
      </c>
      <c r="T7" s="11">
        <f t="shared" si="0"/>
        <v>133</v>
      </c>
      <c r="U7" s="11">
        <f t="shared" si="0"/>
        <v>0</v>
      </c>
      <c r="V7" s="11">
        <f t="shared" si="0"/>
        <v>0</v>
      </c>
      <c r="W7" s="11">
        <f t="shared" si="0"/>
        <v>105</v>
      </c>
    </row>
    <row r="8" spans="1:23" ht="30" customHeight="1">
      <c r="A8" s="12" t="s">
        <v>30</v>
      </c>
      <c r="B8" s="11">
        <f aca="true" t="shared" si="1" ref="B8:W8">SUM(B9:B12)</f>
        <v>12059</v>
      </c>
      <c r="C8" s="11">
        <f t="shared" si="1"/>
        <v>6109</v>
      </c>
      <c r="D8" s="11">
        <f t="shared" si="1"/>
        <v>1040</v>
      </c>
      <c r="E8" s="11">
        <f t="shared" si="1"/>
        <v>2060</v>
      </c>
      <c r="F8" s="11">
        <f t="shared" si="1"/>
        <v>0</v>
      </c>
      <c r="G8" s="11">
        <f t="shared" si="1"/>
        <v>0</v>
      </c>
      <c r="H8" s="11">
        <f t="shared" si="1"/>
        <v>5320</v>
      </c>
      <c r="I8" s="11">
        <f t="shared" si="1"/>
        <v>3678</v>
      </c>
      <c r="J8" s="11">
        <f t="shared" si="1"/>
        <v>513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2949</v>
      </c>
      <c r="O8" s="11">
        <f t="shared" si="1"/>
        <v>2431</v>
      </c>
      <c r="P8" s="11">
        <f t="shared" si="1"/>
        <v>527</v>
      </c>
      <c r="Q8" s="11">
        <f t="shared" si="1"/>
        <v>1597</v>
      </c>
      <c r="R8" s="11">
        <f t="shared" si="1"/>
        <v>0</v>
      </c>
      <c r="S8" s="11">
        <f t="shared" si="1"/>
        <v>0</v>
      </c>
      <c r="T8" s="11">
        <f t="shared" si="1"/>
        <v>133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2303</v>
      </c>
      <c r="C9" s="11">
        <f t="shared" si="2"/>
        <v>155</v>
      </c>
      <c r="D9" s="11">
        <f t="shared" si="2"/>
        <v>124</v>
      </c>
      <c r="E9" s="33">
        <v>750</v>
      </c>
      <c r="F9" s="33"/>
      <c r="G9" s="33"/>
      <c r="H9" s="33">
        <v>181</v>
      </c>
      <c r="I9" s="33"/>
      <c r="J9" s="33"/>
      <c r="K9" s="33"/>
      <c r="L9" s="33"/>
      <c r="M9" s="33"/>
      <c r="N9" s="36">
        <v>334</v>
      </c>
      <c r="O9" s="33">
        <v>155</v>
      </c>
      <c r="P9" s="33">
        <v>124</v>
      </c>
      <c r="Q9" s="33">
        <v>1038</v>
      </c>
      <c r="R9" s="33"/>
      <c r="S9" s="33"/>
      <c r="T9" s="35"/>
      <c r="U9" s="35"/>
      <c r="V9" s="35"/>
      <c r="W9" s="35"/>
    </row>
    <row r="10" spans="1:23" ht="30" customHeight="1">
      <c r="A10" s="12" t="s">
        <v>32</v>
      </c>
      <c r="B10" s="11">
        <f t="shared" si="2"/>
        <v>9743</v>
      </c>
      <c r="C10" s="11">
        <f t="shared" si="2"/>
        <v>5946</v>
      </c>
      <c r="D10" s="11">
        <f t="shared" si="2"/>
        <v>916</v>
      </c>
      <c r="E10" s="33">
        <v>1310</v>
      </c>
      <c r="F10" s="33"/>
      <c r="G10" s="33"/>
      <c r="H10" s="33">
        <v>5126</v>
      </c>
      <c r="I10" s="33">
        <v>3670</v>
      </c>
      <c r="J10" s="33">
        <v>513</v>
      </c>
      <c r="K10" s="33"/>
      <c r="L10" s="33"/>
      <c r="M10" s="33"/>
      <c r="N10" s="36">
        <v>2615</v>
      </c>
      <c r="O10" s="33">
        <v>2276</v>
      </c>
      <c r="P10" s="33">
        <v>403</v>
      </c>
      <c r="Q10" s="33">
        <v>559</v>
      </c>
      <c r="R10" s="33"/>
      <c r="S10" s="33"/>
      <c r="T10" s="35">
        <v>133</v>
      </c>
      <c r="U10" s="35"/>
      <c r="V10" s="35"/>
      <c r="W10" s="35">
        <v>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6"/>
      <c r="O11" s="33"/>
      <c r="P11" s="33"/>
      <c r="Q11" s="33"/>
      <c r="R11" s="33"/>
      <c r="S11" s="33"/>
      <c r="T11" s="35"/>
      <c r="U11" s="35"/>
      <c r="V11" s="35"/>
      <c r="W11" s="35"/>
    </row>
    <row r="12" spans="1:23" ht="30" customHeight="1">
      <c r="A12" s="11" t="s">
        <v>34</v>
      </c>
      <c r="B12" s="11">
        <f t="shared" si="2"/>
        <v>13</v>
      </c>
      <c r="C12" s="11">
        <f t="shared" si="2"/>
        <v>8</v>
      </c>
      <c r="D12" s="11">
        <f t="shared" si="2"/>
        <v>0</v>
      </c>
      <c r="E12" s="33"/>
      <c r="F12" s="33"/>
      <c r="G12" s="33"/>
      <c r="H12" s="33">
        <v>13</v>
      </c>
      <c r="I12" s="33">
        <v>8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5"/>
      <c r="U12" s="35"/>
      <c r="V12" s="35"/>
      <c r="W12" s="35"/>
    </row>
    <row r="13" spans="1:23" ht="30" customHeight="1">
      <c r="A13" s="12" t="s">
        <v>35</v>
      </c>
      <c r="B13" s="11">
        <f aca="true" t="shared" si="3" ref="B13:W13">SUM(B14:B17)</f>
        <v>5408</v>
      </c>
      <c r="C13" s="11">
        <f t="shared" si="3"/>
        <v>228</v>
      </c>
      <c r="D13" s="11">
        <f t="shared" si="3"/>
        <v>0</v>
      </c>
      <c r="E13" s="11">
        <f t="shared" si="3"/>
        <v>3250</v>
      </c>
      <c r="F13" s="11">
        <f t="shared" si="3"/>
        <v>0</v>
      </c>
      <c r="G13" s="11">
        <f t="shared" si="3"/>
        <v>0</v>
      </c>
      <c r="H13" s="11">
        <f t="shared" si="3"/>
        <v>697</v>
      </c>
      <c r="I13" s="11">
        <f t="shared" si="3"/>
        <v>228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1461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105</v>
      </c>
    </row>
    <row r="14" spans="1:23" ht="30" customHeight="1">
      <c r="A14" s="12" t="s">
        <v>36</v>
      </c>
      <c r="B14" s="11">
        <f aca="true" t="shared" si="4" ref="B14:D18">SUM(E14+H14+K14+N14+Q14+T14)</f>
        <v>3461</v>
      </c>
      <c r="C14" s="11">
        <f t="shared" si="4"/>
        <v>29</v>
      </c>
      <c r="D14" s="11">
        <f t="shared" si="4"/>
        <v>0</v>
      </c>
      <c r="E14" s="33">
        <v>2300</v>
      </c>
      <c r="F14" s="33"/>
      <c r="G14" s="33"/>
      <c r="H14" s="33">
        <v>146</v>
      </c>
      <c r="I14" s="33">
        <v>29</v>
      </c>
      <c r="J14" s="33"/>
      <c r="K14" s="33"/>
      <c r="L14" s="33"/>
      <c r="M14" s="33"/>
      <c r="N14" s="33"/>
      <c r="O14" s="33"/>
      <c r="P14" s="33"/>
      <c r="Q14" s="33">
        <v>1015</v>
      </c>
      <c r="R14" s="33"/>
      <c r="S14" s="33"/>
      <c r="T14" s="35"/>
      <c r="U14" s="35"/>
      <c r="V14" s="35"/>
      <c r="W14" s="35">
        <v>105</v>
      </c>
    </row>
    <row r="15" spans="1:23" ht="30" customHeight="1">
      <c r="A15" s="12" t="s">
        <v>37</v>
      </c>
      <c r="B15" s="11">
        <f t="shared" si="4"/>
        <v>274</v>
      </c>
      <c r="C15" s="11">
        <f t="shared" si="4"/>
        <v>199</v>
      </c>
      <c r="D15" s="11">
        <f t="shared" si="4"/>
        <v>0</v>
      </c>
      <c r="E15" s="33"/>
      <c r="F15" s="33"/>
      <c r="G15" s="33"/>
      <c r="H15" s="33">
        <v>274</v>
      </c>
      <c r="I15" s="33">
        <v>199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/>
      <c r="U15" s="35"/>
      <c r="V15" s="35"/>
      <c r="W15" s="35"/>
    </row>
    <row r="16" spans="1:23" ht="30" customHeight="1">
      <c r="A16" s="11" t="s">
        <v>38</v>
      </c>
      <c r="B16" s="11">
        <f t="shared" si="4"/>
        <v>1673</v>
      </c>
      <c r="C16" s="11">
        <f t="shared" si="4"/>
        <v>0</v>
      </c>
      <c r="D16" s="11">
        <f t="shared" si="4"/>
        <v>0</v>
      </c>
      <c r="E16" s="33">
        <v>950</v>
      </c>
      <c r="F16" s="33"/>
      <c r="G16" s="33"/>
      <c r="H16" s="33">
        <v>277</v>
      </c>
      <c r="I16" s="33"/>
      <c r="J16" s="33"/>
      <c r="K16" s="33"/>
      <c r="L16" s="33"/>
      <c r="M16" s="33"/>
      <c r="N16" s="33"/>
      <c r="O16" s="33"/>
      <c r="P16" s="33"/>
      <c r="Q16" s="33">
        <v>446</v>
      </c>
      <c r="R16" s="33"/>
      <c r="S16" s="33"/>
      <c r="T16" s="35"/>
      <c r="U16" s="35"/>
      <c r="V16" s="35"/>
      <c r="W16" s="35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5"/>
      <c r="V17" s="35"/>
      <c r="W17" s="35"/>
    </row>
    <row r="18" spans="1:23" ht="30" customHeight="1">
      <c r="A18" s="12" t="s">
        <v>39</v>
      </c>
      <c r="B18" s="11">
        <f t="shared" si="4"/>
        <v>335</v>
      </c>
      <c r="C18" s="11">
        <f t="shared" si="4"/>
        <v>3</v>
      </c>
      <c r="D18" s="11">
        <f t="shared" si="4"/>
        <v>1</v>
      </c>
      <c r="E18" s="33">
        <v>330</v>
      </c>
      <c r="F18" s="33"/>
      <c r="G18" s="33"/>
      <c r="H18" s="33"/>
      <c r="I18" s="33"/>
      <c r="J18" s="33"/>
      <c r="K18" s="33"/>
      <c r="L18" s="33"/>
      <c r="M18" s="33"/>
      <c r="N18" s="33">
        <v>5</v>
      </c>
      <c r="O18" s="33">
        <v>3</v>
      </c>
      <c r="P18" s="33">
        <v>1</v>
      </c>
      <c r="Q18" s="33"/>
      <c r="R18" s="33"/>
      <c r="S18" s="33"/>
      <c r="T18" s="35"/>
      <c r="U18" s="35"/>
      <c r="V18" s="35"/>
      <c r="W18" s="35"/>
    </row>
    <row r="19" spans="5:23" ht="14.25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tabSelected="1" showOutlineSymbols="0" workbookViewId="0" topLeftCell="A1">
      <selection activeCell="AA9" sqref="AA9"/>
    </sheetView>
  </sheetViews>
  <sheetFormatPr defaultColWidth="9.00390625" defaultRowHeight="14.25"/>
  <cols>
    <col min="1" max="1" width="4.125" style="1" customWidth="1"/>
    <col min="2" max="3" width="6.375" style="1" customWidth="1"/>
    <col min="4" max="4" width="6.125" style="1" customWidth="1"/>
    <col min="5" max="5" width="6.00390625" style="1" customWidth="1"/>
    <col min="6" max="9" width="5.625" style="1" customWidth="1"/>
    <col min="10" max="10" width="4.625" style="1" customWidth="1"/>
    <col min="11" max="11" width="3.625" style="1" customWidth="1"/>
    <col min="12" max="12" width="3.75390625" style="1" customWidth="1"/>
    <col min="13" max="13" width="3.625" style="1" customWidth="1"/>
    <col min="14" max="14" width="5.25390625" style="1" customWidth="1"/>
    <col min="15" max="15" width="6.375" style="1" customWidth="1"/>
    <col min="16" max="16" width="5.625" style="1" customWidth="1"/>
    <col min="17" max="17" width="6.50390625" style="1" customWidth="1"/>
    <col min="18" max="18" width="5.625" style="1" customWidth="1"/>
    <col min="19" max="19" width="4.875" style="1" customWidth="1"/>
    <col min="20" max="20" width="5.375" style="1" customWidth="1"/>
    <col min="21" max="22" width="5.25390625" style="1" customWidth="1"/>
    <col min="23" max="23" width="6.00390625" style="1" customWidth="1"/>
  </cols>
  <sheetData>
    <row r="1" spans="1:23" ht="19.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8:23" ht="19.5" customHeight="1">
      <c r="R2" s="15" t="s">
        <v>63</v>
      </c>
      <c r="S2" s="15"/>
      <c r="T2" s="15"/>
      <c r="U2" s="15"/>
      <c r="V2" s="15"/>
      <c r="W2" s="15"/>
    </row>
    <row r="3" spans="1:23" ht="19.5" customHeight="1">
      <c r="A3" s="3" t="s">
        <v>65</v>
      </c>
      <c r="B3" s="4"/>
      <c r="C3" s="4"/>
      <c r="D3" s="4"/>
      <c r="T3" s="16" t="s">
        <v>66</v>
      </c>
      <c r="U3" s="16"/>
      <c r="V3" s="16"/>
      <c r="W3" s="16"/>
    </row>
    <row r="4" spans="1:23" ht="19.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18" t="s">
        <v>7</v>
      </c>
      <c r="V4" s="19"/>
      <c r="W4" s="20" t="s">
        <v>19</v>
      </c>
    </row>
    <row r="5" spans="1:23" ht="19.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60</v>
      </c>
      <c r="U5" s="20"/>
      <c r="V5" s="20"/>
      <c r="W5" s="21" t="s">
        <v>68</v>
      </c>
    </row>
    <row r="6" spans="1:23" ht="19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2" t="s">
        <v>61</v>
      </c>
      <c r="U6" s="10" t="s">
        <v>24</v>
      </c>
      <c r="V6" s="10" t="s">
        <v>25</v>
      </c>
      <c r="W6" s="23" t="s">
        <v>69</v>
      </c>
    </row>
    <row r="7" spans="1:23" ht="25.5" customHeight="1">
      <c r="A7" s="11" t="s">
        <v>70</v>
      </c>
      <c r="B7" s="11">
        <f aca="true" t="shared" si="0" ref="B7:W7">SUM(B9:B16)</f>
        <v>774206.7</v>
      </c>
      <c r="C7" s="11">
        <f t="shared" si="0"/>
        <v>140962.65</v>
      </c>
      <c r="D7" s="11">
        <f t="shared" si="0"/>
        <v>35739.35</v>
      </c>
      <c r="E7" s="11">
        <f t="shared" si="0"/>
        <v>10260</v>
      </c>
      <c r="F7" s="11">
        <f t="shared" si="0"/>
        <v>1490</v>
      </c>
      <c r="G7" s="11">
        <f t="shared" si="0"/>
        <v>24</v>
      </c>
      <c r="H7" s="11">
        <f t="shared" si="0"/>
        <v>27547.45</v>
      </c>
      <c r="I7" s="11">
        <f t="shared" si="0"/>
        <v>19699.2</v>
      </c>
      <c r="J7" s="11">
        <f t="shared" si="0"/>
        <v>6854.1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191888.25</v>
      </c>
      <c r="O7" s="11">
        <f t="shared" si="0"/>
        <v>94659.45000000001</v>
      </c>
      <c r="P7" s="11">
        <f t="shared" si="0"/>
        <v>28859.75</v>
      </c>
      <c r="Q7" s="11">
        <f t="shared" si="0"/>
        <v>540485</v>
      </c>
      <c r="R7" s="11">
        <f t="shared" si="0"/>
        <v>24787</v>
      </c>
      <c r="S7" s="11">
        <f t="shared" si="0"/>
        <v>1.5</v>
      </c>
      <c r="T7" s="11">
        <f t="shared" si="0"/>
        <v>4026</v>
      </c>
      <c r="U7" s="11">
        <f t="shared" si="0"/>
        <v>327</v>
      </c>
      <c r="V7" s="11">
        <f t="shared" si="0"/>
        <v>0</v>
      </c>
      <c r="W7" s="11">
        <f t="shared" si="0"/>
        <v>1988385</v>
      </c>
    </row>
    <row r="8" spans="1:23" ht="24.75" customHeight="1">
      <c r="A8" s="12" t="s">
        <v>71</v>
      </c>
      <c r="B8" s="11">
        <f>B7-614732</f>
        <v>159474.69999999995</v>
      </c>
      <c r="C8" s="11">
        <f>C7-95313</f>
        <v>45649.649999999994</v>
      </c>
      <c r="D8" s="11">
        <f>D7-2533.4</f>
        <v>33205.95</v>
      </c>
      <c r="E8" s="11">
        <f>E7-116866</f>
        <v>-106606</v>
      </c>
      <c r="F8" s="11">
        <f>F7-47673</f>
        <v>-46183</v>
      </c>
      <c r="G8" s="11">
        <f>G7-1713</f>
        <v>-1689</v>
      </c>
      <c r="H8" s="11">
        <f>H7-14658</f>
        <v>12889.45</v>
      </c>
      <c r="I8" s="11">
        <f>I7-9089</f>
        <v>10610.2</v>
      </c>
      <c r="J8" s="11">
        <f>J7-124.4</f>
        <v>6729.700000000001</v>
      </c>
      <c r="K8" s="11"/>
      <c r="L8" s="11"/>
      <c r="M8" s="11"/>
      <c r="N8" s="11">
        <f>N7-1758</f>
        <v>190130.25</v>
      </c>
      <c r="O8" s="11">
        <f>O7-991</f>
        <v>93668.45000000001</v>
      </c>
      <c r="P8" s="11">
        <f>P7-606</f>
        <v>28253.75</v>
      </c>
      <c r="Q8" s="11">
        <f>Q7-470896</f>
        <v>69589</v>
      </c>
      <c r="R8" s="11">
        <f>R7-35750</f>
        <v>-10963</v>
      </c>
      <c r="S8" s="11">
        <f>S7-90</f>
        <v>-88.5</v>
      </c>
      <c r="T8" s="24">
        <f>T7-10554</f>
        <v>-6528</v>
      </c>
      <c r="U8" s="24">
        <f>U7-1810</f>
        <v>-1483</v>
      </c>
      <c r="V8" s="24"/>
      <c r="W8" s="11">
        <f>W7-1494918</f>
        <v>493467</v>
      </c>
    </row>
    <row r="9" spans="1:23" ht="24" customHeight="1">
      <c r="A9" s="11" t="s">
        <v>72</v>
      </c>
      <c r="B9" s="11">
        <f aca="true" t="shared" si="1" ref="B9:B16">SUM(E9+H9+K9+N9+Q9+T9)</f>
        <v>34321.899999999994</v>
      </c>
      <c r="C9" s="11">
        <f aca="true" t="shared" si="2" ref="C9:D16">F9+I9+L9+O9+R9+U9</f>
        <v>16916.6</v>
      </c>
      <c r="D9" s="11">
        <f t="shared" si="2"/>
        <v>5677</v>
      </c>
      <c r="E9" s="11">
        <f>'临翔'!E7</f>
        <v>0</v>
      </c>
      <c r="F9" s="11">
        <f>'临翔'!F7</f>
        <v>0</v>
      </c>
      <c r="G9" s="11">
        <f>'临翔'!G7</f>
        <v>0</v>
      </c>
      <c r="H9" s="11">
        <f>'临翔'!H7</f>
        <v>3178.3</v>
      </c>
      <c r="I9" s="11">
        <f>'临翔'!I7</f>
        <v>2964</v>
      </c>
      <c r="J9" s="11">
        <f>'临翔'!J7</f>
        <v>2620</v>
      </c>
      <c r="K9" s="11">
        <f>'临翔'!K7</f>
        <v>0</v>
      </c>
      <c r="L9" s="11">
        <f>'临翔'!L7</f>
        <v>0</v>
      </c>
      <c r="M9" s="11">
        <f>'临翔'!M7</f>
        <v>0</v>
      </c>
      <c r="N9" s="11">
        <f>'临翔'!N7</f>
        <v>22411.6</v>
      </c>
      <c r="O9" s="11">
        <f>'临翔'!O7</f>
        <v>13952.6</v>
      </c>
      <c r="P9" s="11">
        <f>'临翔'!P7</f>
        <v>3057</v>
      </c>
      <c r="Q9" s="11">
        <f>'临翔'!Q7</f>
        <v>8732</v>
      </c>
      <c r="R9" s="11">
        <f>'临翔'!R7</f>
        <v>0</v>
      </c>
      <c r="S9" s="11">
        <f>'临翔'!S7</f>
        <v>0</v>
      </c>
      <c r="T9" s="11">
        <f>'临翔'!T7</f>
        <v>0</v>
      </c>
      <c r="U9" s="11">
        <f>'临翔'!U7</f>
        <v>0</v>
      </c>
      <c r="V9" s="11">
        <f>'临翔'!V7</f>
        <v>0</v>
      </c>
      <c r="W9" s="11">
        <f>'临翔'!W7</f>
        <v>0</v>
      </c>
    </row>
    <row r="10" spans="1:23" ht="24" customHeight="1">
      <c r="A10" s="11" t="s">
        <v>73</v>
      </c>
      <c r="B10" s="11">
        <f t="shared" si="1"/>
        <v>54209.55</v>
      </c>
      <c r="C10" s="11">
        <f t="shared" si="2"/>
        <v>21814.3</v>
      </c>
      <c r="D10" s="11">
        <f t="shared" si="2"/>
        <v>6255.6</v>
      </c>
      <c r="E10" s="11">
        <f>'凤庆'!E7</f>
        <v>4620</v>
      </c>
      <c r="F10" s="11">
        <f>'凤庆'!F7</f>
        <v>1490</v>
      </c>
      <c r="G10" s="11">
        <f>'凤庆'!G7</f>
        <v>24</v>
      </c>
      <c r="H10" s="11">
        <f>'凤庆'!H7</f>
        <v>2502.05</v>
      </c>
      <c r="I10" s="11">
        <f>'凤庆'!I7</f>
        <v>921.3</v>
      </c>
      <c r="J10" s="11">
        <f>'凤庆'!J7</f>
        <v>125.1</v>
      </c>
      <c r="K10" s="11">
        <f>'凤庆'!K7</f>
        <v>0</v>
      </c>
      <c r="L10" s="11">
        <f>'凤庆'!L7</f>
        <v>0</v>
      </c>
      <c r="M10" s="11">
        <f>'凤庆'!M7</f>
        <v>0</v>
      </c>
      <c r="N10" s="11">
        <f>'凤庆'!N7</f>
        <v>26191.5</v>
      </c>
      <c r="O10" s="11">
        <f>'凤庆'!O7</f>
        <v>17655</v>
      </c>
      <c r="P10" s="11">
        <f>'凤庆'!P7</f>
        <v>6106.5</v>
      </c>
      <c r="Q10" s="11">
        <f>'凤庆'!Q7</f>
        <v>18813</v>
      </c>
      <c r="R10" s="11">
        <f>'凤庆'!R7</f>
        <v>1421</v>
      </c>
      <c r="S10" s="11">
        <f>'凤庆'!S7</f>
        <v>0</v>
      </c>
      <c r="T10" s="11">
        <f>'凤庆'!T7</f>
        <v>2083</v>
      </c>
      <c r="U10" s="11">
        <f>'凤庆'!U7</f>
        <v>327</v>
      </c>
      <c r="V10" s="11">
        <f>'凤庆'!V7</f>
        <v>0</v>
      </c>
      <c r="W10" s="11">
        <f>'凤庆'!W7</f>
        <v>655939</v>
      </c>
    </row>
    <row r="11" spans="1:23" ht="24" customHeight="1">
      <c r="A11" s="11" t="s">
        <v>50</v>
      </c>
      <c r="B11" s="11">
        <f t="shared" si="1"/>
        <v>13552.8</v>
      </c>
      <c r="C11" s="11">
        <f t="shared" si="2"/>
        <v>650.4</v>
      </c>
      <c r="D11" s="11">
        <f t="shared" si="2"/>
        <v>185.5</v>
      </c>
      <c r="E11" s="11">
        <f>'云县'!E7</f>
        <v>0</v>
      </c>
      <c r="F11" s="11">
        <f>'云县'!F7</f>
        <v>0</v>
      </c>
      <c r="G11" s="11">
        <f>'云县'!G7</f>
        <v>0</v>
      </c>
      <c r="H11" s="11">
        <f>'云县'!H7</f>
        <v>48.4</v>
      </c>
      <c r="I11" s="11">
        <f>'云县'!I7</f>
        <v>42.4</v>
      </c>
      <c r="J11" s="11">
        <f>'云县'!J7</f>
        <v>0</v>
      </c>
      <c r="K11" s="11">
        <f>'云县'!K7</f>
        <v>0</v>
      </c>
      <c r="L11" s="11">
        <f>'云县'!L7</f>
        <v>0</v>
      </c>
      <c r="M11" s="11">
        <f>'云县'!M7</f>
        <v>0</v>
      </c>
      <c r="N11" s="11">
        <f>'云县'!N7</f>
        <v>1154.3999999999999</v>
      </c>
      <c r="O11" s="11">
        <f>'云县'!O7</f>
        <v>608</v>
      </c>
      <c r="P11" s="11">
        <f>'云县'!P7</f>
        <v>185.5</v>
      </c>
      <c r="Q11" s="11">
        <f>'云县'!Q7</f>
        <v>12350</v>
      </c>
      <c r="R11" s="11">
        <f>'云县'!R7</f>
        <v>0</v>
      </c>
      <c r="S11" s="11">
        <f>'云县'!S7</f>
        <v>0</v>
      </c>
      <c r="T11" s="11">
        <f>'云县'!T7</f>
        <v>0</v>
      </c>
      <c r="U11" s="11">
        <f>'云县'!U7</f>
        <v>0</v>
      </c>
      <c r="V11" s="11">
        <f>'云县'!V7</f>
        <v>0</v>
      </c>
      <c r="W11" s="11">
        <f>'云县'!W7</f>
        <v>554209</v>
      </c>
    </row>
    <row r="12" spans="1:23" ht="24" customHeight="1">
      <c r="A12" s="11" t="s">
        <v>74</v>
      </c>
      <c r="B12" s="11">
        <f t="shared" si="1"/>
        <v>81044</v>
      </c>
      <c r="C12" s="11">
        <f t="shared" si="2"/>
        <v>45223</v>
      </c>
      <c r="D12" s="11">
        <f t="shared" si="2"/>
        <v>9773</v>
      </c>
      <c r="E12" s="11">
        <f>'永德'!E7</f>
        <v>0</v>
      </c>
      <c r="F12" s="11">
        <f>'永德'!F7</f>
        <v>0</v>
      </c>
      <c r="G12" s="11">
        <f>'永德'!G7</f>
        <v>0</v>
      </c>
      <c r="H12" s="11">
        <f>'永德'!H7</f>
        <v>2689</v>
      </c>
      <c r="I12" s="11">
        <f>'永德'!I7</f>
        <v>1197</v>
      </c>
      <c r="J12" s="11">
        <f>'永德'!J7</f>
        <v>536</v>
      </c>
      <c r="K12" s="11">
        <f>'永德'!K7</f>
        <v>0</v>
      </c>
      <c r="L12" s="11">
        <f>'永德'!L7</f>
        <v>0</v>
      </c>
      <c r="M12" s="11">
        <f>'永德'!M7</f>
        <v>0</v>
      </c>
      <c r="N12" s="11">
        <f>'永德'!N7</f>
        <v>36381</v>
      </c>
      <c r="O12" s="11">
        <f>'永德'!O7</f>
        <v>20666</v>
      </c>
      <c r="P12" s="11">
        <f>'永德'!P7</f>
        <v>9237</v>
      </c>
      <c r="Q12" s="11">
        <f>'永德'!Q7</f>
        <v>41974</v>
      </c>
      <c r="R12" s="11">
        <f>'永德'!R7</f>
        <v>23360</v>
      </c>
      <c r="S12" s="11">
        <f>'永德'!S7</f>
        <v>0</v>
      </c>
      <c r="T12" s="11">
        <f>'永德'!T7</f>
        <v>0</v>
      </c>
      <c r="U12" s="11">
        <f>'永德'!U7</f>
        <v>0</v>
      </c>
      <c r="V12" s="11">
        <f>'永德'!V7</f>
        <v>0</v>
      </c>
      <c r="W12" s="11">
        <f>'永德'!W7</f>
        <v>121967</v>
      </c>
    </row>
    <row r="13" spans="1:23" ht="24" customHeight="1">
      <c r="A13" s="11" t="s">
        <v>75</v>
      </c>
      <c r="B13" s="11">
        <f t="shared" si="1"/>
        <v>199423</v>
      </c>
      <c r="C13" s="11">
        <f t="shared" si="2"/>
        <v>34761.75</v>
      </c>
      <c r="D13" s="11">
        <f t="shared" si="2"/>
        <v>3499.5</v>
      </c>
      <c r="E13" s="11">
        <f>'镇康'!E7</f>
        <v>0</v>
      </c>
      <c r="F13" s="11">
        <f>'镇康'!F7</f>
        <v>0</v>
      </c>
      <c r="G13" s="11">
        <f>'镇康'!G7</f>
        <v>0</v>
      </c>
      <c r="H13" s="11">
        <f>'镇康'!H7</f>
        <v>8089</v>
      </c>
      <c r="I13" s="11">
        <f>'镇康'!I7</f>
        <v>7248</v>
      </c>
      <c r="J13" s="11">
        <f>'镇康'!J7</f>
        <v>1292</v>
      </c>
      <c r="K13" s="11">
        <f>'镇康'!K7</f>
        <v>0</v>
      </c>
      <c r="L13" s="11">
        <f>'镇康'!L7</f>
        <v>0</v>
      </c>
      <c r="M13" s="11">
        <f>'镇康'!M7</f>
        <v>0</v>
      </c>
      <c r="N13" s="11">
        <f>'镇康'!N7</f>
        <v>86577</v>
      </c>
      <c r="O13" s="11">
        <f>'镇康'!O7</f>
        <v>27513.75</v>
      </c>
      <c r="P13" s="11">
        <f>'镇康'!P7</f>
        <v>2207.5</v>
      </c>
      <c r="Q13" s="11">
        <f>'镇康'!Q7</f>
        <v>102947</v>
      </c>
      <c r="R13" s="11">
        <f>'镇康'!R7</f>
        <v>0</v>
      </c>
      <c r="S13" s="11">
        <f>'镇康'!S7</f>
        <v>0</v>
      </c>
      <c r="T13" s="11">
        <f>'镇康'!T7</f>
        <v>1810</v>
      </c>
      <c r="U13" s="11">
        <f>'镇康'!U7</f>
        <v>0</v>
      </c>
      <c r="V13" s="11">
        <f>'镇康'!V7</f>
        <v>0</v>
      </c>
      <c r="W13" s="11">
        <f>'镇康'!W7</f>
        <v>126280</v>
      </c>
    </row>
    <row r="14" spans="1:23" ht="24" customHeight="1">
      <c r="A14" s="11" t="s">
        <v>76</v>
      </c>
      <c r="B14" s="11">
        <f t="shared" si="1"/>
        <v>249190</v>
      </c>
      <c r="C14" s="11">
        <f t="shared" si="2"/>
        <v>890</v>
      </c>
      <c r="D14" s="11">
        <f t="shared" si="2"/>
        <v>199</v>
      </c>
      <c r="E14" s="11">
        <f>'双江'!E7</f>
        <v>0</v>
      </c>
      <c r="F14" s="11">
        <f>'双江'!F7</f>
        <v>0</v>
      </c>
      <c r="G14" s="11">
        <f>'双江'!G7</f>
        <v>0</v>
      </c>
      <c r="H14" s="11">
        <f>'双江'!H7</f>
        <v>754</v>
      </c>
      <c r="I14" s="11">
        <f>'双江'!I7</f>
        <v>332</v>
      </c>
      <c r="J14" s="11">
        <f>'双江'!J7</f>
        <v>167</v>
      </c>
      <c r="K14" s="11">
        <f>'双江'!K7</f>
        <v>0</v>
      </c>
      <c r="L14" s="11">
        <f>'双江'!L7</f>
        <v>0</v>
      </c>
      <c r="M14" s="11">
        <f>'双江'!M7</f>
        <v>0</v>
      </c>
      <c r="N14" s="11">
        <f>'双江'!N7</f>
        <v>1316</v>
      </c>
      <c r="O14" s="11">
        <f>'双江'!O7</f>
        <v>558</v>
      </c>
      <c r="P14" s="11">
        <f>'双江'!P7</f>
        <v>32</v>
      </c>
      <c r="Q14" s="11">
        <f>'双江'!Q7</f>
        <v>247120</v>
      </c>
      <c r="R14" s="11">
        <f>'双江'!R7</f>
        <v>0</v>
      </c>
      <c r="S14" s="11">
        <f>'双江'!S7</f>
        <v>0</v>
      </c>
      <c r="T14" s="11">
        <f>'双江'!T7</f>
        <v>0</v>
      </c>
      <c r="U14" s="11">
        <f>'双江'!U7</f>
        <v>0</v>
      </c>
      <c r="V14" s="11">
        <f>'双江'!V7</f>
        <v>0</v>
      </c>
      <c r="W14" s="11">
        <f>'双江'!W7</f>
        <v>258380</v>
      </c>
    </row>
    <row r="15" spans="1:23" ht="24" customHeight="1">
      <c r="A15" s="11" t="s">
        <v>77</v>
      </c>
      <c r="B15" s="11">
        <f t="shared" si="1"/>
        <v>124663.45</v>
      </c>
      <c r="C15" s="11">
        <f t="shared" si="2"/>
        <v>14366.599999999999</v>
      </c>
      <c r="D15" s="11">
        <f t="shared" si="2"/>
        <v>9108.75</v>
      </c>
      <c r="E15" s="11">
        <f>'耿马'!E7</f>
        <v>0</v>
      </c>
      <c r="F15" s="11">
        <f>'耿马'!F7</f>
        <v>0</v>
      </c>
      <c r="G15" s="11">
        <f>'耿马'!G7</f>
        <v>0</v>
      </c>
      <c r="H15" s="11">
        <f>'耿马'!H7</f>
        <v>4269.7</v>
      </c>
      <c r="I15" s="11">
        <f>'耿马'!I7</f>
        <v>3088.5</v>
      </c>
      <c r="J15" s="11">
        <f>'耿马'!J7</f>
        <v>1601</v>
      </c>
      <c r="K15" s="11">
        <f>'耿马'!K7</f>
        <v>0</v>
      </c>
      <c r="L15" s="11">
        <f>'耿马'!L7</f>
        <v>0</v>
      </c>
      <c r="M15" s="11">
        <f>'耿马'!M7</f>
        <v>0</v>
      </c>
      <c r="N15" s="11">
        <f>'耿马'!N7</f>
        <v>14902.75</v>
      </c>
      <c r="O15" s="11">
        <f>'耿马'!O7</f>
        <v>11272.099999999999</v>
      </c>
      <c r="P15" s="11">
        <f>'耿马'!P7</f>
        <v>7506.25</v>
      </c>
      <c r="Q15" s="11">
        <f>'耿马'!Q7</f>
        <v>105491</v>
      </c>
      <c r="R15" s="11">
        <f>'耿马'!R7</f>
        <v>6</v>
      </c>
      <c r="S15" s="11">
        <f>'耿马'!S7</f>
        <v>1.5</v>
      </c>
      <c r="T15" s="11">
        <f>'耿马'!T7</f>
        <v>0</v>
      </c>
      <c r="U15" s="11">
        <f>'耿马'!U7</f>
        <v>0</v>
      </c>
      <c r="V15" s="11">
        <f>'耿马'!V7</f>
        <v>0</v>
      </c>
      <c r="W15" s="11">
        <f>'耿马'!W7</f>
        <v>271505</v>
      </c>
    </row>
    <row r="16" spans="1:23" ht="24" customHeight="1">
      <c r="A16" s="11" t="s">
        <v>78</v>
      </c>
      <c r="B16" s="11">
        <f t="shared" si="1"/>
        <v>17802</v>
      </c>
      <c r="C16" s="11">
        <f t="shared" si="2"/>
        <v>6340</v>
      </c>
      <c r="D16" s="11">
        <f t="shared" si="2"/>
        <v>1041</v>
      </c>
      <c r="E16" s="11">
        <f>'沧源'!E7</f>
        <v>5640</v>
      </c>
      <c r="F16" s="11">
        <f>'沧源'!F7</f>
        <v>0</v>
      </c>
      <c r="G16" s="11">
        <f>'沧源'!G7</f>
        <v>0</v>
      </c>
      <c r="H16" s="11">
        <f>'沧源'!H7</f>
        <v>6017</v>
      </c>
      <c r="I16" s="11">
        <f>'沧源'!I7</f>
        <v>3906</v>
      </c>
      <c r="J16" s="11">
        <f>'沧源'!J7</f>
        <v>513</v>
      </c>
      <c r="K16" s="11">
        <f>'沧源'!K7</f>
        <v>0</v>
      </c>
      <c r="L16" s="11">
        <f>'沧源'!L7</f>
        <v>0</v>
      </c>
      <c r="M16" s="11">
        <f>'沧源'!M7</f>
        <v>0</v>
      </c>
      <c r="N16" s="11">
        <f>'沧源'!N7</f>
        <v>2954</v>
      </c>
      <c r="O16" s="11">
        <f>'沧源'!O7</f>
        <v>2434</v>
      </c>
      <c r="P16" s="11">
        <f>'沧源'!P7</f>
        <v>528</v>
      </c>
      <c r="Q16" s="11">
        <f>'沧源'!Q7</f>
        <v>3058</v>
      </c>
      <c r="R16" s="11">
        <f>'沧源'!R7</f>
        <v>0</v>
      </c>
      <c r="S16" s="11">
        <f>'沧源'!S7</f>
        <v>0</v>
      </c>
      <c r="T16" s="11">
        <f>'沧源'!T7</f>
        <v>133</v>
      </c>
      <c r="U16" s="11">
        <f>'沧源'!U7</f>
        <v>0</v>
      </c>
      <c r="V16" s="11">
        <f>'沧源'!V7</f>
        <v>0</v>
      </c>
      <c r="W16" s="11">
        <f>'沧源'!W7</f>
        <v>105</v>
      </c>
    </row>
    <row r="18" spans="1:23" ht="20.2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A18:W18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1260" useFirstPageNumber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0324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H14" sqref="H14:W16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40</v>
      </c>
      <c r="J3" s="28" t="s">
        <v>41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124663.45</v>
      </c>
      <c r="C7" s="11">
        <f t="shared" si="0"/>
        <v>14366.599999999999</v>
      </c>
      <c r="D7" s="11">
        <f t="shared" si="0"/>
        <v>9108.75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4269.7</v>
      </c>
      <c r="I7" s="11">
        <f t="shared" si="0"/>
        <v>3088.5</v>
      </c>
      <c r="J7" s="11">
        <f t="shared" si="0"/>
        <v>1601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14902.75</v>
      </c>
      <c r="O7" s="11">
        <f t="shared" si="0"/>
        <v>11272.099999999999</v>
      </c>
      <c r="P7" s="11">
        <f t="shared" si="0"/>
        <v>7506.25</v>
      </c>
      <c r="Q7" s="11">
        <f t="shared" si="0"/>
        <v>105491</v>
      </c>
      <c r="R7" s="11">
        <f t="shared" si="0"/>
        <v>6</v>
      </c>
      <c r="S7" s="11">
        <f t="shared" si="0"/>
        <v>1.5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271505</v>
      </c>
    </row>
    <row r="8" spans="1:23" ht="30" customHeight="1">
      <c r="A8" s="12" t="s">
        <v>30</v>
      </c>
      <c r="B8" s="11">
        <f aca="true" t="shared" si="1" ref="B8:W8">SUM(B9:B12)</f>
        <v>86411.3</v>
      </c>
      <c r="C8" s="11">
        <f t="shared" si="1"/>
        <v>6518.999999999999</v>
      </c>
      <c r="D8" s="11">
        <f t="shared" si="1"/>
        <v>3471.1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2541.2</v>
      </c>
      <c r="I8" s="11">
        <f t="shared" si="1"/>
        <v>1915.8000000000002</v>
      </c>
      <c r="J8" s="11">
        <f t="shared" si="1"/>
        <v>984.6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5824.1</v>
      </c>
      <c r="O8" s="11">
        <f t="shared" si="1"/>
        <v>4597.2</v>
      </c>
      <c r="P8" s="11">
        <f t="shared" si="1"/>
        <v>2485</v>
      </c>
      <c r="Q8" s="11">
        <f t="shared" si="1"/>
        <v>78046</v>
      </c>
      <c r="R8" s="11">
        <f t="shared" si="1"/>
        <v>6</v>
      </c>
      <c r="S8" s="11">
        <f t="shared" si="1"/>
        <v>1.5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167886</v>
      </c>
    </row>
    <row r="9" spans="1:23" ht="30" customHeight="1">
      <c r="A9" s="12" t="s">
        <v>31</v>
      </c>
      <c r="B9" s="11">
        <f aca="true" t="shared" si="2" ref="B9:D12">SUM(E9+H9+K9+N9+Q9+T9)</f>
        <v>5242</v>
      </c>
      <c r="C9" s="11">
        <f t="shared" si="2"/>
        <v>31.4</v>
      </c>
      <c r="D9" s="11">
        <f t="shared" si="2"/>
        <v>30.6</v>
      </c>
      <c r="E9" s="11"/>
      <c r="F9" s="11"/>
      <c r="G9" s="11"/>
      <c r="H9" s="11">
        <v>32</v>
      </c>
      <c r="I9" s="11">
        <v>31.4</v>
      </c>
      <c r="J9" s="11">
        <v>30.6</v>
      </c>
      <c r="K9" s="11"/>
      <c r="L9" s="11"/>
      <c r="M9" s="11"/>
      <c r="N9" s="30"/>
      <c r="O9" s="11"/>
      <c r="P9" s="11"/>
      <c r="Q9" s="11">
        <v>5210</v>
      </c>
      <c r="R9" s="11">
        <v>0</v>
      </c>
      <c r="S9" s="11">
        <v>0</v>
      </c>
      <c r="T9" s="24"/>
      <c r="U9" s="24"/>
      <c r="V9" s="24"/>
      <c r="W9" s="24">
        <v>22368</v>
      </c>
    </row>
    <row r="10" spans="1:23" ht="30" customHeight="1">
      <c r="A10" s="12" t="s">
        <v>32</v>
      </c>
      <c r="B10" s="11">
        <f t="shared" si="2"/>
        <v>78876.3</v>
      </c>
      <c r="C10" s="11">
        <f t="shared" si="2"/>
        <v>6457.2</v>
      </c>
      <c r="D10" s="11">
        <f t="shared" si="2"/>
        <v>3423.4</v>
      </c>
      <c r="E10" s="11"/>
      <c r="F10" s="11"/>
      <c r="G10" s="11"/>
      <c r="H10" s="11">
        <v>2472.2</v>
      </c>
      <c r="I10" s="11">
        <v>1854</v>
      </c>
      <c r="J10" s="11">
        <v>936.9</v>
      </c>
      <c r="K10" s="11"/>
      <c r="L10" s="11"/>
      <c r="M10" s="11"/>
      <c r="N10" s="30">
        <v>5824.1</v>
      </c>
      <c r="O10" s="11">
        <v>4597.2</v>
      </c>
      <c r="P10" s="11">
        <v>2485</v>
      </c>
      <c r="Q10" s="11">
        <v>70580</v>
      </c>
      <c r="R10" s="11">
        <v>6</v>
      </c>
      <c r="S10" s="11">
        <v>1.5</v>
      </c>
      <c r="T10" s="24"/>
      <c r="U10" s="24"/>
      <c r="V10" s="24"/>
      <c r="W10" s="24">
        <v>138670</v>
      </c>
    </row>
    <row r="11" spans="1:23" ht="30" customHeight="1">
      <c r="A11" s="11" t="s">
        <v>33</v>
      </c>
      <c r="B11" s="11">
        <f t="shared" si="2"/>
        <v>102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102</v>
      </c>
      <c r="R11" s="11">
        <v>0</v>
      </c>
      <c r="S11" s="11">
        <v>0</v>
      </c>
      <c r="T11" s="24"/>
      <c r="U11" s="24"/>
      <c r="V11" s="24"/>
      <c r="W11" s="24">
        <v>523</v>
      </c>
    </row>
    <row r="12" spans="1:23" ht="30" customHeight="1">
      <c r="A12" s="11" t="s">
        <v>34</v>
      </c>
      <c r="B12" s="11">
        <f t="shared" si="2"/>
        <v>2191</v>
      </c>
      <c r="C12" s="11">
        <f t="shared" si="2"/>
        <v>30.4</v>
      </c>
      <c r="D12" s="11">
        <f t="shared" si="2"/>
        <v>17.1</v>
      </c>
      <c r="E12" s="11"/>
      <c r="F12" s="11"/>
      <c r="G12" s="11"/>
      <c r="H12" s="11">
        <v>37</v>
      </c>
      <c r="I12" s="11">
        <v>30.4</v>
      </c>
      <c r="J12" s="11">
        <v>17.1</v>
      </c>
      <c r="K12" s="11"/>
      <c r="L12" s="11"/>
      <c r="M12" s="11"/>
      <c r="N12" s="11"/>
      <c r="O12" s="11"/>
      <c r="P12" s="11"/>
      <c r="Q12" s="11">
        <v>2154</v>
      </c>
      <c r="R12" s="11">
        <v>0</v>
      </c>
      <c r="S12" s="11">
        <v>0</v>
      </c>
      <c r="T12" s="24"/>
      <c r="U12" s="24"/>
      <c r="V12" s="24"/>
      <c r="W12" s="24">
        <v>6325</v>
      </c>
    </row>
    <row r="13" spans="1:23" ht="30" customHeight="1">
      <c r="A13" s="12" t="s">
        <v>35</v>
      </c>
      <c r="B13" s="11">
        <f aca="true" t="shared" si="3" ref="B13:W13">SUM(B14:B17)</f>
        <v>38252.149999999994</v>
      </c>
      <c r="C13" s="11">
        <f t="shared" si="3"/>
        <v>7847.599999999999</v>
      </c>
      <c r="D13" s="11">
        <f t="shared" si="3"/>
        <v>5637.65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1728.5</v>
      </c>
      <c r="I13" s="11">
        <f t="shared" si="3"/>
        <v>1172.7</v>
      </c>
      <c r="J13" s="11">
        <f t="shared" si="3"/>
        <v>616.4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9078.65</v>
      </c>
      <c r="O13" s="11">
        <f t="shared" si="3"/>
        <v>6674.9</v>
      </c>
      <c r="P13" s="11">
        <f t="shared" si="3"/>
        <v>5021.25</v>
      </c>
      <c r="Q13" s="11">
        <f t="shared" si="3"/>
        <v>27445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103619</v>
      </c>
    </row>
    <row r="14" spans="1:23" ht="30" customHeight="1">
      <c r="A14" s="12" t="s">
        <v>36</v>
      </c>
      <c r="B14" s="11">
        <f aca="true" t="shared" si="4" ref="B14:D18">SUM(E14+H14+K14+N14+Q14+T14)</f>
        <v>12346.4</v>
      </c>
      <c r="C14" s="11">
        <f t="shared" si="4"/>
        <v>24</v>
      </c>
      <c r="D14" s="11">
        <f t="shared" si="4"/>
        <v>18.9</v>
      </c>
      <c r="E14" s="11"/>
      <c r="F14" s="11"/>
      <c r="G14" s="11"/>
      <c r="H14" s="11">
        <v>40.4</v>
      </c>
      <c r="I14" s="11">
        <v>24</v>
      </c>
      <c r="J14" s="11">
        <v>18.9</v>
      </c>
      <c r="K14" s="11"/>
      <c r="L14" s="11"/>
      <c r="M14" s="11"/>
      <c r="N14" s="11"/>
      <c r="O14" s="11"/>
      <c r="P14" s="11"/>
      <c r="Q14" s="11">
        <v>12306</v>
      </c>
      <c r="R14" s="11">
        <v>0</v>
      </c>
      <c r="S14" s="11">
        <v>0</v>
      </c>
      <c r="T14" s="24"/>
      <c r="U14" s="24"/>
      <c r="V14" s="24"/>
      <c r="W14" s="24">
        <v>31530</v>
      </c>
    </row>
    <row r="15" spans="1:23" ht="30" customHeight="1">
      <c r="A15" s="12" t="s">
        <v>37</v>
      </c>
      <c r="B15" s="11">
        <f t="shared" si="4"/>
        <v>7678.8</v>
      </c>
      <c r="C15" s="11">
        <f t="shared" si="4"/>
        <v>713.5</v>
      </c>
      <c r="D15" s="11">
        <f t="shared" si="4"/>
        <v>499.5</v>
      </c>
      <c r="E15" s="11"/>
      <c r="F15" s="11"/>
      <c r="G15" s="11"/>
      <c r="H15" s="11">
        <v>719.8</v>
      </c>
      <c r="I15" s="11">
        <v>578.5</v>
      </c>
      <c r="J15" s="11">
        <v>364.5</v>
      </c>
      <c r="K15" s="11"/>
      <c r="L15" s="11"/>
      <c r="M15" s="11"/>
      <c r="N15" s="11">
        <v>135</v>
      </c>
      <c r="O15" s="11">
        <v>135</v>
      </c>
      <c r="P15" s="11">
        <v>135</v>
      </c>
      <c r="Q15" s="11">
        <v>6824</v>
      </c>
      <c r="R15" s="11">
        <v>0</v>
      </c>
      <c r="S15" s="11">
        <v>0</v>
      </c>
      <c r="T15" s="24"/>
      <c r="U15" s="24"/>
      <c r="V15" s="24"/>
      <c r="W15" s="24">
        <v>29719</v>
      </c>
    </row>
    <row r="16" spans="1:23" ht="30" customHeight="1">
      <c r="A16" s="11" t="s">
        <v>38</v>
      </c>
      <c r="B16" s="11">
        <f t="shared" si="4"/>
        <v>18226.949999999997</v>
      </c>
      <c r="C16" s="11">
        <f t="shared" si="4"/>
        <v>7110.099999999999</v>
      </c>
      <c r="D16" s="11">
        <f t="shared" si="4"/>
        <v>5119.25</v>
      </c>
      <c r="E16" s="11"/>
      <c r="F16" s="11"/>
      <c r="G16" s="11"/>
      <c r="H16" s="11">
        <v>968.3</v>
      </c>
      <c r="I16" s="11">
        <v>570.2</v>
      </c>
      <c r="J16" s="11">
        <v>233</v>
      </c>
      <c r="K16" s="11"/>
      <c r="L16" s="11"/>
      <c r="M16" s="11"/>
      <c r="N16" s="11">
        <v>8943.65</v>
      </c>
      <c r="O16" s="11">
        <v>6539.9</v>
      </c>
      <c r="P16" s="11">
        <v>4886.25</v>
      </c>
      <c r="Q16" s="11">
        <v>8315</v>
      </c>
      <c r="R16" s="11">
        <v>0</v>
      </c>
      <c r="S16" s="11">
        <v>0</v>
      </c>
      <c r="T16" s="24"/>
      <c r="U16" s="24"/>
      <c r="V16" s="24"/>
      <c r="W16" s="24">
        <v>42370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</row>
    <row r="20" spans="3:21" ht="14.25">
      <c r="C20" s="29" t="s">
        <v>42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U20"/>
  </mergeCells>
  <printOptions horizontalCentered="1"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H14" sqref="H14:W16"/>
    </sheetView>
  </sheetViews>
  <sheetFormatPr defaultColWidth="9.00390625" defaultRowHeight="14.25"/>
  <cols>
    <col min="1" max="22" width="5.375" style="1" customWidth="1"/>
    <col min="23" max="23" width="6.1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43</v>
      </c>
      <c r="J3" s="28" t="s">
        <v>44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249190</v>
      </c>
      <c r="C7" s="11">
        <f t="shared" si="0"/>
        <v>890</v>
      </c>
      <c r="D7" s="11">
        <f t="shared" si="0"/>
        <v>199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754</v>
      </c>
      <c r="I7" s="11">
        <f t="shared" si="0"/>
        <v>332</v>
      </c>
      <c r="J7" s="11">
        <f t="shared" si="0"/>
        <v>167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1316</v>
      </c>
      <c r="O7" s="11">
        <f t="shared" si="0"/>
        <v>558</v>
      </c>
      <c r="P7" s="11">
        <f t="shared" si="0"/>
        <v>32</v>
      </c>
      <c r="Q7" s="11">
        <f t="shared" si="0"/>
        <v>247120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258380</v>
      </c>
    </row>
    <row r="8" spans="1:23" ht="30" customHeight="1">
      <c r="A8" s="12" t="s">
        <v>30</v>
      </c>
      <c r="B8" s="11">
        <f aca="true" t="shared" si="1" ref="B8:W8">SUM(B9:B12)</f>
        <v>238410</v>
      </c>
      <c r="C8" s="11">
        <f t="shared" si="1"/>
        <v>222</v>
      </c>
      <c r="D8" s="11">
        <f t="shared" si="1"/>
        <v>110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420</v>
      </c>
      <c r="I8" s="11">
        <f t="shared" si="1"/>
        <v>222</v>
      </c>
      <c r="J8" s="11">
        <f t="shared" si="1"/>
        <v>110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237990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246280</v>
      </c>
    </row>
    <row r="9" spans="1:23" ht="30" customHeight="1">
      <c r="A9" s="12" t="s">
        <v>31</v>
      </c>
      <c r="B9" s="11">
        <f aca="true" t="shared" si="2" ref="B9:D12">SUM(E9+H9+K9+N9+Q9+T9)</f>
        <v>89829</v>
      </c>
      <c r="C9" s="11">
        <f t="shared" si="2"/>
        <v>15</v>
      </c>
      <c r="D9" s="11">
        <f t="shared" si="2"/>
        <v>15</v>
      </c>
      <c r="E9" s="33">
        <v>0</v>
      </c>
      <c r="F9" s="33"/>
      <c r="G9" s="33"/>
      <c r="H9" s="33">
        <v>29</v>
      </c>
      <c r="I9" s="33">
        <v>15</v>
      </c>
      <c r="J9" s="33">
        <v>15</v>
      </c>
      <c r="K9" s="33"/>
      <c r="L9" s="33"/>
      <c r="M9" s="33"/>
      <c r="N9" s="36"/>
      <c r="O9" s="33"/>
      <c r="P9" s="33"/>
      <c r="Q9" s="33">
        <v>89800</v>
      </c>
      <c r="R9" s="33"/>
      <c r="S9" s="33"/>
      <c r="T9" s="37"/>
      <c r="U9" s="33"/>
      <c r="V9" s="33"/>
      <c r="W9" s="33">
        <v>88000</v>
      </c>
    </row>
    <row r="10" spans="1:23" ht="30" customHeight="1">
      <c r="A10" s="12" t="s">
        <v>32</v>
      </c>
      <c r="B10" s="11">
        <f t="shared" si="2"/>
        <v>143961</v>
      </c>
      <c r="C10" s="11">
        <f t="shared" si="2"/>
        <v>207</v>
      </c>
      <c r="D10" s="11">
        <f t="shared" si="2"/>
        <v>95</v>
      </c>
      <c r="E10" s="33"/>
      <c r="F10" s="11"/>
      <c r="G10" s="11"/>
      <c r="H10" s="11">
        <v>391</v>
      </c>
      <c r="I10" s="11">
        <v>207</v>
      </c>
      <c r="J10" s="11">
        <v>95</v>
      </c>
      <c r="K10" s="11"/>
      <c r="L10" s="11"/>
      <c r="M10" s="11"/>
      <c r="N10" s="30"/>
      <c r="O10" s="11"/>
      <c r="P10" s="11"/>
      <c r="Q10" s="11">
        <v>143570</v>
      </c>
      <c r="R10" s="11"/>
      <c r="S10" s="11"/>
      <c r="T10" s="24"/>
      <c r="U10" s="24"/>
      <c r="V10" s="24"/>
      <c r="W10" s="24">
        <v>154210</v>
      </c>
    </row>
    <row r="11" spans="1:23" ht="30" customHeight="1">
      <c r="A11" s="11" t="s">
        <v>33</v>
      </c>
      <c r="B11" s="11">
        <f t="shared" si="2"/>
        <v>2800</v>
      </c>
      <c r="C11" s="11">
        <f t="shared" si="2"/>
        <v>0</v>
      </c>
      <c r="D11" s="11">
        <f t="shared" si="2"/>
        <v>0</v>
      </c>
      <c r="E11" s="33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2800</v>
      </c>
      <c r="R11" s="11"/>
      <c r="S11" s="11"/>
      <c r="T11" s="24"/>
      <c r="U11" s="24"/>
      <c r="V11" s="24"/>
      <c r="W11" s="24">
        <v>2500</v>
      </c>
    </row>
    <row r="12" spans="1:23" ht="30" customHeight="1">
      <c r="A12" s="11" t="s">
        <v>34</v>
      </c>
      <c r="B12" s="11">
        <f t="shared" si="2"/>
        <v>1820</v>
      </c>
      <c r="C12" s="11">
        <f t="shared" si="2"/>
        <v>0</v>
      </c>
      <c r="D12" s="11">
        <f t="shared" si="2"/>
        <v>0</v>
      </c>
      <c r="E12" s="3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1820</v>
      </c>
      <c r="R12" s="11"/>
      <c r="S12" s="11"/>
      <c r="T12" s="24"/>
      <c r="U12" s="24"/>
      <c r="V12" s="24"/>
      <c r="W12" s="24">
        <v>1570</v>
      </c>
    </row>
    <row r="13" spans="1:23" ht="30" customHeight="1">
      <c r="A13" s="12" t="s">
        <v>35</v>
      </c>
      <c r="B13" s="11">
        <f aca="true" t="shared" si="3" ref="B13:W13">SUM(B14:B17)</f>
        <v>10780</v>
      </c>
      <c r="C13" s="11">
        <f t="shared" si="3"/>
        <v>668</v>
      </c>
      <c r="D13" s="11">
        <f t="shared" si="3"/>
        <v>89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334</v>
      </c>
      <c r="I13" s="11">
        <f t="shared" si="3"/>
        <v>110</v>
      </c>
      <c r="J13" s="11">
        <f t="shared" si="3"/>
        <v>57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1316</v>
      </c>
      <c r="O13" s="11">
        <f t="shared" si="3"/>
        <v>558</v>
      </c>
      <c r="P13" s="11">
        <f t="shared" si="3"/>
        <v>32</v>
      </c>
      <c r="Q13" s="11">
        <f t="shared" si="3"/>
        <v>9130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12100</v>
      </c>
    </row>
    <row r="14" spans="1:23" ht="30" customHeight="1">
      <c r="A14" s="12" t="s">
        <v>36</v>
      </c>
      <c r="B14" s="11">
        <f aca="true" t="shared" si="4" ref="B14:D18">SUM(E14+H14+K14+N14+Q14+T14)</f>
        <v>7</v>
      </c>
      <c r="C14" s="11">
        <f t="shared" si="4"/>
        <v>1</v>
      </c>
      <c r="D14" s="11">
        <f t="shared" si="4"/>
        <v>0</v>
      </c>
      <c r="E14" s="33">
        <v>0</v>
      </c>
      <c r="F14" s="33">
        <v>0</v>
      </c>
      <c r="G14" s="33">
        <v>0</v>
      </c>
      <c r="H14" s="33">
        <v>7</v>
      </c>
      <c r="I14" s="33">
        <v>1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5"/>
      <c r="U14" s="35"/>
      <c r="V14" s="35"/>
      <c r="W14" s="33"/>
    </row>
    <row r="15" spans="1:23" ht="30" customHeight="1">
      <c r="A15" s="12" t="s">
        <v>37</v>
      </c>
      <c r="B15" s="11">
        <f t="shared" si="4"/>
        <v>886</v>
      </c>
      <c r="C15" s="11">
        <f t="shared" si="4"/>
        <v>52</v>
      </c>
      <c r="D15" s="11">
        <f t="shared" si="4"/>
        <v>0</v>
      </c>
      <c r="E15" s="34"/>
      <c r="F15" s="33"/>
      <c r="G15" s="33"/>
      <c r="H15" s="33">
        <v>270</v>
      </c>
      <c r="I15" s="33">
        <v>52</v>
      </c>
      <c r="J15" s="33"/>
      <c r="K15" s="33"/>
      <c r="L15" s="33"/>
      <c r="M15" s="33"/>
      <c r="N15" s="33">
        <v>616</v>
      </c>
      <c r="O15" s="33"/>
      <c r="P15" s="33"/>
      <c r="Q15" s="33"/>
      <c r="R15" s="33"/>
      <c r="S15" s="33"/>
      <c r="T15" s="35"/>
      <c r="U15" s="35"/>
      <c r="V15" s="35"/>
      <c r="W15" s="33"/>
    </row>
    <row r="16" spans="1:23" ht="30" customHeight="1">
      <c r="A16" s="11" t="s">
        <v>38</v>
      </c>
      <c r="B16" s="11">
        <f t="shared" si="4"/>
        <v>9887</v>
      </c>
      <c r="C16" s="11">
        <f t="shared" si="4"/>
        <v>615</v>
      </c>
      <c r="D16" s="11">
        <f t="shared" si="4"/>
        <v>89</v>
      </c>
      <c r="E16" s="34">
        <v>0</v>
      </c>
      <c r="F16" s="33">
        <v>0</v>
      </c>
      <c r="G16" s="33"/>
      <c r="H16" s="33">
        <v>57</v>
      </c>
      <c r="I16" s="33">
        <v>57</v>
      </c>
      <c r="J16" s="33">
        <v>57</v>
      </c>
      <c r="K16" s="33"/>
      <c r="L16" s="33"/>
      <c r="M16" s="33"/>
      <c r="N16" s="33">
        <v>700</v>
      </c>
      <c r="O16" s="33">
        <v>558</v>
      </c>
      <c r="P16" s="33">
        <v>32</v>
      </c>
      <c r="Q16" s="33">
        <v>9130</v>
      </c>
      <c r="R16" s="33"/>
      <c r="S16" s="33"/>
      <c r="T16" s="35"/>
      <c r="U16" s="35"/>
      <c r="V16" s="35"/>
      <c r="W16" s="33">
        <v>12100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3"/>
      <c r="F17" s="33"/>
      <c r="G17" s="33"/>
      <c r="H17" s="35"/>
      <c r="I17" s="35"/>
      <c r="J17" s="35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5"/>
      <c r="V17" s="35"/>
      <c r="W17" s="33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5"/>
      <c r="U18" s="35"/>
      <c r="V18" s="35"/>
      <c r="W18" s="33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H14" sqref="H14:W18"/>
    </sheetView>
  </sheetViews>
  <sheetFormatPr defaultColWidth="9.00390625" defaultRowHeight="14.25"/>
  <cols>
    <col min="1" max="7" width="5.375" style="1" customWidth="1"/>
    <col min="8" max="10" width="5.875" style="1" customWidth="1"/>
    <col min="11" max="13" width="5.375" style="1" customWidth="1"/>
    <col min="14" max="14" width="5.875" style="1" customWidth="1"/>
    <col min="15" max="15" width="5.50390625" style="1" customWidth="1"/>
    <col min="16" max="22" width="5.375" style="1" customWidth="1"/>
    <col min="23" max="23" width="5.5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J3" s="28" t="s">
        <v>45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21.75" customHeight="1">
      <c r="A7" s="11" t="s">
        <v>23</v>
      </c>
      <c r="B7" s="11">
        <f aca="true" t="shared" si="0" ref="B7:W7">SUM(B8+B13+B18)</f>
        <v>199423</v>
      </c>
      <c r="C7" s="11">
        <f t="shared" si="0"/>
        <v>34761.75</v>
      </c>
      <c r="D7" s="11">
        <f t="shared" si="0"/>
        <v>3499.5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8089</v>
      </c>
      <c r="I7" s="11">
        <f t="shared" si="0"/>
        <v>7248</v>
      </c>
      <c r="J7" s="11">
        <f t="shared" si="0"/>
        <v>1292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86577</v>
      </c>
      <c r="O7" s="11">
        <f t="shared" si="0"/>
        <v>27513.75</v>
      </c>
      <c r="P7" s="11">
        <f t="shared" si="0"/>
        <v>2207.5</v>
      </c>
      <c r="Q7" s="11">
        <f t="shared" si="0"/>
        <v>102947</v>
      </c>
      <c r="R7" s="11">
        <f t="shared" si="0"/>
        <v>0</v>
      </c>
      <c r="S7" s="11">
        <f t="shared" si="0"/>
        <v>0</v>
      </c>
      <c r="T7" s="11">
        <f t="shared" si="0"/>
        <v>1810</v>
      </c>
      <c r="U7" s="11">
        <f t="shared" si="0"/>
        <v>0</v>
      </c>
      <c r="V7" s="11">
        <f t="shared" si="0"/>
        <v>0</v>
      </c>
      <c r="W7" s="11">
        <f t="shared" si="0"/>
        <v>126280</v>
      </c>
    </row>
    <row r="8" spans="1:23" ht="30" customHeight="1">
      <c r="A8" s="12" t="s">
        <v>30</v>
      </c>
      <c r="B8" s="11">
        <f aca="true" t="shared" si="1" ref="B8:W8">SUM(B9:B12)</f>
        <v>140255</v>
      </c>
      <c r="C8" s="11">
        <f t="shared" si="1"/>
        <v>11536.25</v>
      </c>
      <c r="D8" s="11">
        <f t="shared" si="1"/>
        <v>1406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4433</v>
      </c>
      <c r="I8" s="11">
        <f t="shared" si="1"/>
        <v>3864</v>
      </c>
      <c r="J8" s="11">
        <f t="shared" si="1"/>
        <v>909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44155</v>
      </c>
      <c r="O8" s="11">
        <f t="shared" si="1"/>
        <v>7672.25</v>
      </c>
      <c r="P8" s="11">
        <f t="shared" si="1"/>
        <v>497</v>
      </c>
      <c r="Q8" s="11">
        <f t="shared" si="1"/>
        <v>89857</v>
      </c>
      <c r="R8" s="11">
        <f t="shared" si="1"/>
        <v>0</v>
      </c>
      <c r="S8" s="11">
        <f t="shared" si="1"/>
        <v>0</v>
      </c>
      <c r="T8" s="11">
        <f t="shared" si="1"/>
        <v>1810</v>
      </c>
      <c r="U8" s="11">
        <f t="shared" si="1"/>
        <v>0</v>
      </c>
      <c r="V8" s="11">
        <f t="shared" si="1"/>
        <v>0</v>
      </c>
      <c r="W8" s="11">
        <f t="shared" si="1"/>
        <v>112930</v>
      </c>
    </row>
    <row r="9" spans="1:23" ht="30" customHeight="1">
      <c r="A9" s="12" t="s">
        <v>31</v>
      </c>
      <c r="B9" s="11">
        <f aca="true" t="shared" si="2" ref="B9:D12">SUM(E9+H9+K9+N9+Q9+T9)</f>
        <v>20432</v>
      </c>
      <c r="C9" s="11">
        <f t="shared" si="2"/>
        <v>1279</v>
      </c>
      <c r="D9" s="11">
        <f t="shared" si="2"/>
        <v>531</v>
      </c>
      <c r="E9" s="11"/>
      <c r="F9" s="11">
        <v>0</v>
      </c>
      <c r="G9" s="11"/>
      <c r="H9" s="11">
        <v>1460</v>
      </c>
      <c r="I9" s="11">
        <v>1198</v>
      </c>
      <c r="J9" s="11">
        <v>531</v>
      </c>
      <c r="K9" s="11"/>
      <c r="L9" s="11"/>
      <c r="M9" s="11"/>
      <c r="N9" s="30">
        <v>92</v>
      </c>
      <c r="O9" s="11">
        <v>81</v>
      </c>
      <c r="P9" s="11">
        <v>0</v>
      </c>
      <c r="Q9" s="11">
        <v>18820</v>
      </c>
      <c r="R9" s="11"/>
      <c r="S9" s="11"/>
      <c r="T9" s="31">
        <v>60</v>
      </c>
      <c r="U9" s="31"/>
      <c r="V9" s="31"/>
      <c r="W9" s="31">
        <v>22880</v>
      </c>
    </row>
    <row r="10" spans="1:23" ht="30" customHeight="1">
      <c r="A10" s="12" t="s">
        <v>32</v>
      </c>
      <c r="B10" s="11">
        <f t="shared" si="2"/>
        <v>118563</v>
      </c>
      <c r="C10" s="11">
        <f t="shared" si="2"/>
        <v>10057.25</v>
      </c>
      <c r="D10" s="11">
        <f t="shared" si="2"/>
        <v>875</v>
      </c>
      <c r="E10" s="11"/>
      <c r="F10" s="11"/>
      <c r="G10" s="11"/>
      <c r="H10" s="11">
        <v>2973</v>
      </c>
      <c r="I10" s="11">
        <v>2666</v>
      </c>
      <c r="J10" s="11">
        <v>378</v>
      </c>
      <c r="K10" s="11"/>
      <c r="L10" s="11"/>
      <c r="M10" s="11"/>
      <c r="N10" s="30">
        <v>43863</v>
      </c>
      <c r="O10" s="11">
        <v>7391.25</v>
      </c>
      <c r="P10" s="11">
        <v>497</v>
      </c>
      <c r="Q10" s="11">
        <v>69977</v>
      </c>
      <c r="R10" s="11"/>
      <c r="S10" s="11"/>
      <c r="T10" s="31">
        <v>1750</v>
      </c>
      <c r="U10" s="31"/>
      <c r="V10" s="31"/>
      <c r="W10" s="31">
        <v>89450</v>
      </c>
    </row>
    <row r="11" spans="1:23" ht="30" customHeight="1">
      <c r="A11" s="11" t="s">
        <v>33</v>
      </c>
      <c r="B11" s="11">
        <f t="shared" si="2"/>
        <v>660</v>
      </c>
      <c r="C11" s="11">
        <f t="shared" si="2"/>
        <v>200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>
        <v>200</v>
      </c>
      <c r="O11" s="11">
        <v>200</v>
      </c>
      <c r="P11" s="11"/>
      <c r="Q11" s="11">
        <v>460</v>
      </c>
      <c r="R11" s="11"/>
      <c r="S11" s="11"/>
      <c r="T11" s="31"/>
      <c r="U11" s="31"/>
      <c r="V11" s="31"/>
      <c r="W11" s="31"/>
    </row>
    <row r="12" spans="1:23" ht="30" customHeight="1">
      <c r="A12" s="11" t="s">
        <v>34</v>
      </c>
      <c r="B12" s="11">
        <f t="shared" si="2"/>
        <v>600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600</v>
      </c>
      <c r="R12" s="11"/>
      <c r="S12" s="11"/>
      <c r="T12" s="31"/>
      <c r="U12" s="31"/>
      <c r="V12" s="31"/>
      <c r="W12" s="31">
        <v>600</v>
      </c>
    </row>
    <row r="13" spans="1:23" ht="30" customHeight="1">
      <c r="A13" s="12" t="s">
        <v>35</v>
      </c>
      <c r="B13" s="11">
        <f aca="true" t="shared" si="3" ref="B13:W13">SUM(B14:B17)</f>
        <v>52364</v>
      </c>
      <c r="C13" s="11">
        <f t="shared" si="3"/>
        <v>18234</v>
      </c>
      <c r="D13" s="11">
        <f t="shared" si="3"/>
        <v>885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3654</v>
      </c>
      <c r="I13" s="11">
        <f t="shared" si="3"/>
        <v>3384</v>
      </c>
      <c r="J13" s="11">
        <f t="shared" si="3"/>
        <v>383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35620</v>
      </c>
      <c r="O13" s="11">
        <f t="shared" si="3"/>
        <v>14850</v>
      </c>
      <c r="P13" s="11">
        <f t="shared" si="3"/>
        <v>502</v>
      </c>
      <c r="Q13" s="11">
        <f t="shared" si="3"/>
        <v>13090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13350</v>
      </c>
    </row>
    <row r="14" spans="1:23" ht="30" customHeight="1">
      <c r="A14" s="12" t="s">
        <v>36</v>
      </c>
      <c r="B14" s="11">
        <f aca="true" t="shared" si="4" ref="B14:D18">SUM(E14+H14+K14+N14+Q14+T14)</f>
        <v>30403</v>
      </c>
      <c r="C14" s="11">
        <f t="shared" si="4"/>
        <v>12742.5</v>
      </c>
      <c r="D14" s="11">
        <f t="shared" si="4"/>
        <v>373</v>
      </c>
      <c r="E14" s="11"/>
      <c r="F14" s="11"/>
      <c r="G14" s="11"/>
      <c r="H14" s="11">
        <v>2580</v>
      </c>
      <c r="I14" s="11">
        <v>2398</v>
      </c>
      <c r="J14" s="11">
        <v>283</v>
      </c>
      <c r="K14" s="11"/>
      <c r="L14" s="11"/>
      <c r="M14" s="11"/>
      <c r="N14" s="11">
        <v>27823</v>
      </c>
      <c r="O14" s="11">
        <v>10344.5</v>
      </c>
      <c r="P14" s="11">
        <v>90</v>
      </c>
      <c r="Q14" s="11"/>
      <c r="R14" s="11"/>
      <c r="S14" s="11"/>
      <c r="T14" s="31"/>
      <c r="U14" s="31"/>
      <c r="V14" s="31"/>
      <c r="W14" s="31"/>
    </row>
    <row r="15" spans="1:23" ht="30" customHeight="1">
      <c r="A15" s="12" t="s">
        <v>37</v>
      </c>
      <c r="B15" s="11">
        <f t="shared" si="4"/>
        <v>12411</v>
      </c>
      <c r="C15" s="11">
        <f t="shared" si="4"/>
        <v>2618.5</v>
      </c>
      <c r="D15" s="11">
        <f t="shared" si="4"/>
        <v>360</v>
      </c>
      <c r="E15" s="11"/>
      <c r="F15" s="11"/>
      <c r="G15" s="11"/>
      <c r="H15" s="11">
        <v>912</v>
      </c>
      <c r="I15" s="11">
        <v>824</v>
      </c>
      <c r="J15" s="11">
        <v>90</v>
      </c>
      <c r="K15" s="11"/>
      <c r="L15" s="11"/>
      <c r="M15" s="11"/>
      <c r="N15" s="11">
        <v>3399</v>
      </c>
      <c r="O15" s="11">
        <v>1794.5</v>
      </c>
      <c r="P15" s="11">
        <v>270</v>
      </c>
      <c r="Q15" s="11">
        <v>8100</v>
      </c>
      <c r="R15" s="11"/>
      <c r="S15" s="11"/>
      <c r="T15" s="31"/>
      <c r="U15" s="31"/>
      <c r="V15" s="31"/>
      <c r="W15" s="31">
        <v>8100</v>
      </c>
    </row>
    <row r="16" spans="1:23" ht="30" customHeight="1">
      <c r="A16" s="11" t="s">
        <v>38</v>
      </c>
      <c r="B16" s="11">
        <f t="shared" si="4"/>
        <v>9549</v>
      </c>
      <c r="C16" s="11">
        <f t="shared" si="4"/>
        <v>2872</v>
      </c>
      <c r="D16" s="11">
        <f t="shared" si="4"/>
        <v>152</v>
      </c>
      <c r="E16" s="11"/>
      <c r="F16" s="11"/>
      <c r="G16" s="11"/>
      <c r="H16" s="11">
        <v>161</v>
      </c>
      <c r="I16" s="11">
        <v>161</v>
      </c>
      <c r="J16" s="11">
        <v>10</v>
      </c>
      <c r="K16" s="11"/>
      <c r="L16" s="11"/>
      <c r="M16" s="11"/>
      <c r="N16" s="11">
        <v>4398</v>
      </c>
      <c r="O16" s="11">
        <v>2711</v>
      </c>
      <c r="P16" s="11">
        <v>142</v>
      </c>
      <c r="Q16" s="11">
        <v>4990</v>
      </c>
      <c r="R16" s="11"/>
      <c r="S16" s="11"/>
      <c r="T16" s="31"/>
      <c r="U16" s="31"/>
      <c r="V16" s="31"/>
      <c r="W16" s="31">
        <v>5250</v>
      </c>
    </row>
    <row r="17" spans="1:23" ht="30" customHeight="1">
      <c r="A17" s="11" t="s">
        <v>34</v>
      </c>
      <c r="B17" s="11">
        <f t="shared" si="4"/>
        <v>1</v>
      </c>
      <c r="C17" s="11">
        <f t="shared" si="4"/>
        <v>1</v>
      </c>
      <c r="D17" s="11">
        <f t="shared" si="4"/>
        <v>0</v>
      </c>
      <c r="E17" s="11"/>
      <c r="F17" s="11"/>
      <c r="G17" s="11"/>
      <c r="H17" s="11">
        <v>1</v>
      </c>
      <c r="I17" s="11">
        <v>1</v>
      </c>
      <c r="J17" s="11"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31"/>
      <c r="U17" s="31"/>
      <c r="V17" s="31"/>
      <c r="W17" s="31"/>
    </row>
    <row r="18" spans="1:23" ht="30" customHeight="1">
      <c r="A18" s="12" t="s">
        <v>39</v>
      </c>
      <c r="B18" s="11">
        <f t="shared" si="4"/>
        <v>6804</v>
      </c>
      <c r="C18" s="11">
        <f t="shared" si="4"/>
        <v>4991.5</v>
      </c>
      <c r="D18" s="11">
        <f t="shared" si="4"/>
        <v>1208.5</v>
      </c>
      <c r="E18" s="11"/>
      <c r="F18" s="11"/>
      <c r="G18" s="11"/>
      <c r="H18" s="11">
        <v>2</v>
      </c>
      <c r="I18" s="11">
        <v>0</v>
      </c>
      <c r="J18" s="11">
        <v>0</v>
      </c>
      <c r="K18" s="11"/>
      <c r="L18" s="11"/>
      <c r="M18" s="11"/>
      <c r="N18" s="11">
        <v>6802</v>
      </c>
      <c r="O18" s="11">
        <v>4991.5</v>
      </c>
      <c r="P18" s="11">
        <v>1208.5</v>
      </c>
      <c r="Q18" s="11"/>
      <c r="R18" s="11"/>
      <c r="S18" s="11"/>
      <c r="T18" s="31"/>
      <c r="U18" s="31"/>
      <c r="V18" s="31"/>
      <c r="W18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H14" sqref="H14:W17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46</v>
      </c>
      <c r="J3" s="28" t="s">
        <v>47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81044</v>
      </c>
      <c r="C7" s="11">
        <f t="shared" si="0"/>
        <v>45223</v>
      </c>
      <c r="D7" s="11">
        <f t="shared" si="0"/>
        <v>9773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2689</v>
      </c>
      <c r="I7" s="11">
        <f t="shared" si="0"/>
        <v>1197</v>
      </c>
      <c r="J7" s="11">
        <f t="shared" si="0"/>
        <v>536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36381</v>
      </c>
      <c r="O7" s="11">
        <f t="shared" si="0"/>
        <v>20666</v>
      </c>
      <c r="P7" s="11">
        <f t="shared" si="0"/>
        <v>9237</v>
      </c>
      <c r="Q7" s="11">
        <f t="shared" si="0"/>
        <v>41974</v>
      </c>
      <c r="R7" s="11">
        <f t="shared" si="0"/>
        <v>23360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121967</v>
      </c>
    </row>
    <row r="8" spans="1:23" ht="30" customHeight="1">
      <c r="A8" s="12" t="s">
        <v>30</v>
      </c>
      <c r="B8" s="11">
        <f aca="true" t="shared" si="1" ref="B8:W8">SUM(B9:B12)</f>
        <v>30394</v>
      </c>
      <c r="C8" s="11">
        <f t="shared" si="1"/>
        <v>21719</v>
      </c>
      <c r="D8" s="11">
        <f t="shared" si="1"/>
        <v>6286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1189</v>
      </c>
      <c r="I8" s="11">
        <f t="shared" si="1"/>
        <v>379</v>
      </c>
      <c r="J8" s="11">
        <f t="shared" si="1"/>
        <v>284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21820</v>
      </c>
      <c r="O8" s="11">
        <f t="shared" si="1"/>
        <v>16627</v>
      </c>
      <c r="P8" s="11">
        <f t="shared" si="1"/>
        <v>6002</v>
      </c>
      <c r="Q8" s="11">
        <f t="shared" si="1"/>
        <v>7385</v>
      </c>
      <c r="R8" s="11">
        <f t="shared" si="1"/>
        <v>4713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63554</v>
      </c>
    </row>
    <row r="9" spans="1:23" ht="30" customHeight="1">
      <c r="A9" s="12" t="s">
        <v>31</v>
      </c>
      <c r="B9" s="11">
        <f aca="true" t="shared" si="2" ref="B9:D12">SUM(E9+H9+K9+N9+Q9+T9)</f>
        <v>4910</v>
      </c>
      <c r="C9" s="11">
        <f t="shared" si="2"/>
        <v>2778</v>
      </c>
      <c r="D9" s="11">
        <f t="shared" si="2"/>
        <v>437</v>
      </c>
      <c r="E9" s="11"/>
      <c r="F9" s="11"/>
      <c r="G9" s="11"/>
      <c r="H9" s="11"/>
      <c r="I9" s="11"/>
      <c r="J9" s="11"/>
      <c r="K9" s="11"/>
      <c r="L9" s="11"/>
      <c r="M9" s="11"/>
      <c r="N9" s="30">
        <v>3052</v>
      </c>
      <c r="O9" s="11">
        <v>1784</v>
      </c>
      <c r="P9" s="11">
        <v>437</v>
      </c>
      <c r="Q9" s="11">
        <v>1858</v>
      </c>
      <c r="R9" s="11">
        <v>994</v>
      </c>
      <c r="S9" s="11"/>
      <c r="T9" s="24"/>
      <c r="U9" s="24"/>
      <c r="V9" s="24"/>
      <c r="W9" s="24">
        <v>2781</v>
      </c>
    </row>
    <row r="10" spans="1:23" ht="30" customHeight="1">
      <c r="A10" s="12" t="s">
        <v>32</v>
      </c>
      <c r="B10" s="11">
        <f t="shared" si="2"/>
        <v>22471</v>
      </c>
      <c r="C10" s="11">
        <f t="shared" si="2"/>
        <v>16528</v>
      </c>
      <c r="D10" s="11">
        <f t="shared" si="2"/>
        <v>5849</v>
      </c>
      <c r="E10" s="11"/>
      <c r="F10" s="11"/>
      <c r="G10" s="11"/>
      <c r="H10" s="11">
        <v>1189</v>
      </c>
      <c r="I10" s="11">
        <v>379</v>
      </c>
      <c r="J10" s="11">
        <v>284</v>
      </c>
      <c r="K10" s="11"/>
      <c r="L10" s="11"/>
      <c r="M10" s="11"/>
      <c r="N10" s="30">
        <v>18768</v>
      </c>
      <c r="O10" s="11">
        <v>14843</v>
      </c>
      <c r="P10" s="11">
        <v>5565</v>
      </c>
      <c r="Q10" s="11">
        <v>2514</v>
      </c>
      <c r="R10" s="11">
        <v>1306</v>
      </c>
      <c r="S10" s="11"/>
      <c r="T10" s="24"/>
      <c r="U10" s="24"/>
      <c r="V10" s="24"/>
      <c r="W10" s="24">
        <v>4087</v>
      </c>
    </row>
    <row r="11" spans="1:23" ht="30" customHeight="1">
      <c r="A11" s="11" t="s">
        <v>48</v>
      </c>
      <c r="B11" s="11">
        <f t="shared" si="2"/>
        <v>1486</v>
      </c>
      <c r="C11" s="11">
        <f t="shared" si="2"/>
        <v>1087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1486</v>
      </c>
      <c r="R11" s="11">
        <v>1087</v>
      </c>
      <c r="S11" s="11"/>
      <c r="T11" s="24"/>
      <c r="U11" s="24"/>
      <c r="V11" s="24"/>
      <c r="W11" s="24">
        <v>4186</v>
      </c>
    </row>
    <row r="12" spans="1:23" ht="30" customHeight="1">
      <c r="A12" s="11" t="s">
        <v>34</v>
      </c>
      <c r="B12" s="11">
        <f t="shared" si="2"/>
        <v>1527</v>
      </c>
      <c r="C12" s="11">
        <f t="shared" si="2"/>
        <v>1326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1527</v>
      </c>
      <c r="R12" s="11">
        <v>1326</v>
      </c>
      <c r="S12" s="11"/>
      <c r="T12" s="24"/>
      <c r="U12" s="24"/>
      <c r="V12" s="24"/>
      <c r="W12" s="24">
        <v>52500</v>
      </c>
    </row>
    <row r="13" spans="1:23" ht="30" customHeight="1">
      <c r="A13" s="12" t="s">
        <v>35</v>
      </c>
      <c r="B13" s="11">
        <f aca="true" t="shared" si="3" ref="B13:W13">SUM(B14:B17)</f>
        <v>50650</v>
      </c>
      <c r="C13" s="11">
        <f t="shared" si="3"/>
        <v>23504</v>
      </c>
      <c r="D13" s="11">
        <f t="shared" si="3"/>
        <v>3487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1500</v>
      </c>
      <c r="I13" s="11">
        <f t="shared" si="3"/>
        <v>818</v>
      </c>
      <c r="J13" s="11">
        <f t="shared" si="3"/>
        <v>252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14561</v>
      </c>
      <c r="O13" s="11">
        <f t="shared" si="3"/>
        <v>4039</v>
      </c>
      <c r="P13" s="11">
        <f t="shared" si="3"/>
        <v>3235</v>
      </c>
      <c r="Q13" s="11">
        <f t="shared" si="3"/>
        <v>34589</v>
      </c>
      <c r="R13" s="11">
        <f t="shared" si="3"/>
        <v>18647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58413</v>
      </c>
    </row>
    <row r="14" spans="1:23" ht="30" customHeight="1">
      <c r="A14" s="12" t="s">
        <v>36</v>
      </c>
      <c r="B14" s="11">
        <f aca="true" t="shared" si="4" ref="B14:D18">SUM(E14+H14+K14+N14+Q14+T14)</f>
        <v>21034</v>
      </c>
      <c r="C14" s="11">
        <f t="shared" si="4"/>
        <v>13811</v>
      </c>
      <c r="D14" s="11">
        <f t="shared" si="4"/>
        <v>474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v>4876</v>
      </c>
      <c r="O14" s="11">
        <v>809</v>
      </c>
      <c r="P14" s="11">
        <v>474</v>
      </c>
      <c r="Q14" s="11">
        <v>16158</v>
      </c>
      <c r="R14" s="11">
        <v>13002</v>
      </c>
      <c r="S14" s="11"/>
      <c r="T14" s="31"/>
      <c r="U14" s="24"/>
      <c r="V14" s="24"/>
      <c r="W14" s="24">
        <v>30117</v>
      </c>
    </row>
    <row r="15" spans="1:23" ht="27.75" customHeight="1">
      <c r="A15" s="12" t="s">
        <v>37</v>
      </c>
      <c r="B15" s="11">
        <f t="shared" si="4"/>
        <v>3915</v>
      </c>
      <c r="C15" s="11">
        <f t="shared" si="4"/>
        <v>1470</v>
      </c>
      <c r="D15" s="11">
        <f t="shared" si="4"/>
        <v>843</v>
      </c>
      <c r="E15" s="11"/>
      <c r="F15" s="11"/>
      <c r="G15" s="11"/>
      <c r="H15" s="11"/>
      <c r="I15" s="11"/>
      <c r="J15" s="11"/>
      <c r="K15" s="11"/>
      <c r="L15" s="11"/>
      <c r="M15" s="11"/>
      <c r="N15" s="11">
        <v>2772</v>
      </c>
      <c r="O15" s="11">
        <v>894</v>
      </c>
      <c r="P15" s="11">
        <v>843</v>
      </c>
      <c r="Q15" s="11">
        <v>1143</v>
      </c>
      <c r="R15" s="11">
        <v>576</v>
      </c>
      <c r="S15" s="11"/>
      <c r="T15" s="31"/>
      <c r="U15" s="24"/>
      <c r="V15" s="24"/>
      <c r="W15" s="24">
        <v>3522</v>
      </c>
    </row>
    <row r="16" spans="1:23" ht="28.5" customHeight="1">
      <c r="A16" s="11" t="s">
        <v>38</v>
      </c>
      <c r="B16" s="11">
        <f t="shared" si="4"/>
        <v>20419</v>
      </c>
      <c r="C16" s="11">
        <f t="shared" si="4"/>
        <v>5560</v>
      </c>
      <c r="D16" s="11">
        <f t="shared" si="4"/>
        <v>1059</v>
      </c>
      <c r="E16" s="11"/>
      <c r="F16" s="11"/>
      <c r="G16" s="11"/>
      <c r="H16" s="11">
        <v>830</v>
      </c>
      <c r="I16" s="11">
        <v>292</v>
      </c>
      <c r="J16" s="11">
        <v>74</v>
      </c>
      <c r="K16" s="11"/>
      <c r="L16" s="11"/>
      <c r="M16" s="11"/>
      <c r="N16" s="11">
        <v>3587</v>
      </c>
      <c r="O16" s="11">
        <v>1286</v>
      </c>
      <c r="P16" s="11">
        <v>985</v>
      </c>
      <c r="Q16" s="11">
        <v>16002</v>
      </c>
      <c r="R16" s="11">
        <v>3982</v>
      </c>
      <c r="S16" s="11"/>
      <c r="T16" s="31"/>
      <c r="U16" s="24"/>
      <c r="V16" s="24"/>
      <c r="W16" s="24">
        <v>23174</v>
      </c>
    </row>
    <row r="17" spans="1:23" ht="26.25" customHeight="1">
      <c r="A17" s="11" t="s">
        <v>34</v>
      </c>
      <c r="B17" s="11">
        <f t="shared" si="4"/>
        <v>5282</v>
      </c>
      <c r="C17" s="11">
        <f t="shared" si="4"/>
        <v>2663</v>
      </c>
      <c r="D17" s="11">
        <f t="shared" si="4"/>
        <v>1111</v>
      </c>
      <c r="E17" s="11"/>
      <c r="F17" s="11"/>
      <c r="G17" s="11"/>
      <c r="H17" s="11">
        <v>670</v>
      </c>
      <c r="I17" s="11">
        <v>526</v>
      </c>
      <c r="J17" s="11">
        <v>178</v>
      </c>
      <c r="K17" s="11"/>
      <c r="L17" s="11"/>
      <c r="M17" s="11"/>
      <c r="N17" s="11">
        <v>3326</v>
      </c>
      <c r="O17" s="11">
        <v>1050</v>
      </c>
      <c r="P17" s="11">
        <v>933</v>
      </c>
      <c r="Q17" s="11">
        <v>1286</v>
      </c>
      <c r="R17" s="11">
        <v>1087</v>
      </c>
      <c r="S17" s="11"/>
      <c r="T17" s="31"/>
      <c r="U17" s="24"/>
      <c r="V17" s="24"/>
      <c r="W17" s="24">
        <v>1600</v>
      </c>
    </row>
    <row r="18" spans="1:23" ht="27.75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31"/>
      <c r="W18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AA10" sqref="AA10"/>
    </sheetView>
  </sheetViews>
  <sheetFormatPr defaultColWidth="9.00390625" defaultRowHeight="14.25"/>
  <cols>
    <col min="1" max="22" width="5.375" style="1" customWidth="1"/>
    <col min="23" max="23" width="6.375" style="1" customWidth="1"/>
  </cols>
  <sheetData>
    <row r="1" spans="1:20" ht="19.5" customHeight="1">
      <c r="A1" s="25"/>
      <c r="B1" s="26" t="s">
        <v>49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50</v>
      </c>
      <c r="J3" s="28" t="s">
        <v>51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13552.8</v>
      </c>
      <c r="C7" s="11">
        <f t="shared" si="0"/>
        <v>650.4</v>
      </c>
      <c r="D7" s="11">
        <f t="shared" si="0"/>
        <v>185.5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48.4</v>
      </c>
      <c r="I7" s="11">
        <f t="shared" si="0"/>
        <v>42.4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1154.3999999999999</v>
      </c>
      <c r="O7" s="11">
        <f t="shared" si="0"/>
        <v>608</v>
      </c>
      <c r="P7" s="11">
        <f t="shared" si="0"/>
        <v>185.5</v>
      </c>
      <c r="Q7" s="11">
        <f t="shared" si="0"/>
        <v>12350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554209</v>
      </c>
    </row>
    <row r="8" spans="1:23" ht="30" customHeight="1">
      <c r="A8" s="12" t="s">
        <v>30</v>
      </c>
      <c r="B8" s="11">
        <f aca="true" t="shared" si="1" ref="B8:W8">SUM(B9:B12)</f>
        <v>9612.8</v>
      </c>
      <c r="C8" s="11">
        <f t="shared" si="1"/>
        <v>640.4</v>
      </c>
      <c r="D8" s="11">
        <f t="shared" si="1"/>
        <v>181.5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48.4</v>
      </c>
      <c r="I8" s="11">
        <f t="shared" si="1"/>
        <v>42.4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1104.3999999999999</v>
      </c>
      <c r="O8" s="11">
        <f t="shared" si="1"/>
        <v>598</v>
      </c>
      <c r="P8" s="11">
        <f t="shared" si="1"/>
        <v>181.5</v>
      </c>
      <c r="Q8" s="11">
        <f t="shared" si="1"/>
        <v>8460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492750</v>
      </c>
    </row>
    <row r="9" spans="1:23" ht="30" customHeight="1">
      <c r="A9" s="12" t="s">
        <v>31</v>
      </c>
      <c r="B9" s="11">
        <f aca="true" t="shared" si="2" ref="B9:D12">SUM(E9+H9+K9+N9+Q9+T9)</f>
        <v>4646</v>
      </c>
      <c r="C9" s="11">
        <f t="shared" si="2"/>
        <v>6</v>
      </c>
      <c r="D9" s="11">
        <f t="shared" si="2"/>
        <v>0</v>
      </c>
      <c r="E9" s="11"/>
      <c r="F9" s="11"/>
      <c r="G9" s="11"/>
      <c r="H9" s="11">
        <v>6</v>
      </c>
      <c r="I9" s="11">
        <v>6</v>
      </c>
      <c r="J9" s="11">
        <v>0</v>
      </c>
      <c r="K9" s="11">
        <v>0</v>
      </c>
      <c r="L9" s="11">
        <v>0</v>
      </c>
      <c r="M9" s="11">
        <v>0</v>
      </c>
      <c r="N9" s="30">
        <v>0</v>
      </c>
      <c r="O9" s="11">
        <v>0</v>
      </c>
      <c r="P9" s="11">
        <v>0</v>
      </c>
      <c r="Q9" s="11">
        <v>4640</v>
      </c>
      <c r="R9" s="11">
        <v>0</v>
      </c>
      <c r="S9" s="11">
        <v>0</v>
      </c>
      <c r="T9" s="11">
        <v>0</v>
      </c>
      <c r="U9" s="31">
        <v>0</v>
      </c>
      <c r="V9" s="31">
        <v>0</v>
      </c>
      <c r="W9" s="24">
        <v>119050</v>
      </c>
    </row>
    <row r="10" spans="1:23" ht="30" customHeight="1">
      <c r="A10" s="12" t="s">
        <v>32</v>
      </c>
      <c r="B10" s="11">
        <f t="shared" si="2"/>
        <v>4966.8</v>
      </c>
      <c r="C10" s="11">
        <f t="shared" si="2"/>
        <v>634.4</v>
      </c>
      <c r="D10" s="11">
        <f t="shared" si="2"/>
        <v>181.5</v>
      </c>
      <c r="E10" s="11"/>
      <c r="F10" s="11"/>
      <c r="G10" s="11"/>
      <c r="H10" s="11">
        <v>42.4</v>
      </c>
      <c r="I10" s="11">
        <v>36.4</v>
      </c>
      <c r="J10" s="11">
        <v>0</v>
      </c>
      <c r="K10" s="11">
        <v>0</v>
      </c>
      <c r="L10" s="11">
        <v>0</v>
      </c>
      <c r="M10" s="11">
        <v>0</v>
      </c>
      <c r="N10" s="30">
        <v>1104.3999999999999</v>
      </c>
      <c r="O10" s="11">
        <v>598</v>
      </c>
      <c r="P10" s="11">
        <v>181.5</v>
      </c>
      <c r="Q10" s="11">
        <v>3820</v>
      </c>
      <c r="R10" s="11">
        <v>0</v>
      </c>
      <c r="S10" s="11">
        <v>0</v>
      </c>
      <c r="T10" s="11">
        <v>0</v>
      </c>
      <c r="U10" s="31">
        <v>0</v>
      </c>
      <c r="V10" s="31">
        <v>0</v>
      </c>
      <c r="W10" s="32">
        <v>361900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30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31">
        <v>0</v>
      </c>
      <c r="V11" s="31">
        <v>0</v>
      </c>
      <c r="W11" s="32">
        <v>1550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31">
        <v>0</v>
      </c>
      <c r="V12" s="31">
        <v>0</v>
      </c>
      <c r="W12" s="32">
        <v>10250</v>
      </c>
    </row>
    <row r="13" spans="1:23" ht="30" customHeight="1">
      <c r="A13" s="12" t="s">
        <v>35</v>
      </c>
      <c r="B13" s="11">
        <f aca="true" t="shared" si="3" ref="B13:W13">SUM(B14:B17)</f>
        <v>3940</v>
      </c>
      <c r="C13" s="11">
        <f t="shared" si="3"/>
        <v>10</v>
      </c>
      <c r="D13" s="11">
        <f t="shared" si="3"/>
        <v>4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50</v>
      </c>
      <c r="O13" s="11">
        <f t="shared" si="3"/>
        <v>10</v>
      </c>
      <c r="P13" s="11">
        <f t="shared" si="3"/>
        <v>4</v>
      </c>
      <c r="Q13" s="11">
        <f t="shared" si="3"/>
        <v>3890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61459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24">
        <v>17756</v>
      </c>
    </row>
    <row r="15" spans="1:23" ht="30" customHeight="1">
      <c r="A15" s="12" t="s">
        <v>52</v>
      </c>
      <c r="B15" s="11">
        <f t="shared" si="4"/>
        <v>2150</v>
      </c>
      <c r="C15" s="11">
        <f t="shared" si="4"/>
        <v>10</v>
      </c>
      <c r="D15" s="11">
        <f t="shared" si="4"/>
        <v>4</v>
      </c>
      <c r="E15" s="11"/>
      <c r="F15" s="11"/>
      <c r="G15" s="11"/>
      <c r="H15" s="11"/>
      <c r="I15" s="11"/>
      <c r="J15" s="11"/>
      <c r="K15" s="11"/>
      <c r="L15" s="11"/>
      <c r="M15" s="11"/>
      <c r="N15" s="11">
        <v>50</v>
      </c>
      <c r="O15" s="11">
        <v>10</v>
      </c>
      <c r="P15" s="11">
        <v>4</v>
      </c>
      <c r="Q15" s="11">
        <v>2100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24">
        <v>32008</v>
      </c>
    </row>
    <row r="16" spans="1:23" ht="30" customHeight="1">
      <c r="A16" s="11" t="s">
        <v>38</v>
      </c>
      <c r="B16" s="11">
        <f t="shared" si="4"/>
        <v>1790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>
        <v>0</v>
      </c>
      <c r="O16" s="11">
        <v>0</v>
      </c>
      <c r="P16" s="11">
        <v>0</v>
      </c>
      <c r="Q16" s="11">
        <v>1790</v>
      </c>
      <c r="R16" s="11">
        <v>0</v>
      </c>
      <c r="S16" s="11">
        <v>0</v>
      </c>
      <c r="T16" s="11">
        <v>0</v>
      </c>
      <c r="U16" s="31">
        <v>0</v>
      </c>
      <c r="V16" s="24">
        <v>0</v>
      </c>
      <c r="W16" s="24">
        <v>11695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1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24"/>
      <c r="W18" s="24"/>
    </row>
    <row r="20" spans="3:22" ht="14.25">
      <c r="C20" s="29" t="s">
        <v>53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2">
      <selection activeCell="E10" sqref="E10:G10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54</v>
      </c>
      <c r="J3" s="28" t="s">
        <v>55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54209.55</v>
      </c>
      <c r="C7" s="11">
        <f t="shared" si="0"/>
        <v>21814.3</v>
      </c>
      <c r="D7" s="11">
        <f t="shared" si="0"/>
        <v>6255.6</v>
      </c>
      <c r="E7" s="11">
        <f t="shared" si="0"/>
        <v>4620</v>
      </c>
      <c r="F7" s="11">
        <f t="shared" si="0"/>
        <v>1490</v>
      </c>
      <c r="G7" s="11">
        <f t="shared" si="0"/>
        <v>24</v>
      </c>
      <c r="H7" s="11">
        <f t="shared" si="0"/>
        <v>2502.05</v>
      </c>
      <c r="I7" s="11">
        <f t="shared" si="0"/>
        <v>921.3</v>
      </c>
      <c r="J7" s="11">
        <f t="shared" si="0"/>
        <v>125.1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26191.5</v>
      </c>
      <c r="O7" s="11">
        <f t="shared" si="0"/>
        <v>17655</v>
      </c>
      <c r="P7" s="11">
        <f t="shared" si="0"/>
        <v>6106.5</v>
      </c>
      <c r="Q7" s="11">
        <f t="shared" si="0"/>
        <v>18813</v>
      </c>
      <c r="R7" s="11">
        <f t="shared" si="0"/>
        <v>1421</v>
      </c>
      <c r="S7" s="11">
        <f t="shared" si="0"/>
        <v>0</v>
      </c>
      <c r="T7" s="11">
        <f t="shared" si="0"/>
        <v>2083</v>
      </c>
      <c r="U7" s="11">
        <f t="shared" si="0"/>
        <v>327</v>
      </c>
      <c r="V7" s="11">
        <f t="shared" si="0"/>
        <v>0</v>
      </c>
      <c r="W7" s="11">
        <f t="shared" si="0"/>
        <v>655939</v>
      </c>
    </row>
    <row r="8" spans="1:23" ht="30" customHeight="1">
      <c r="A8" s="12" t="s">
        <v>30</v>
      </c>
      <c r="B8" s="11">
        <f aca="true" t="shared" si="1" ref="B8:W8">SUM(B9:B12)</f>
        <v>39420.55</v>
      </c>
      <c r="C8" s="11">
        <f t="shared" si="1"/>
        <v>15968.5</v>
      </c>
      <c r="D8" s="11">
        <f t="shared" si="1"/>
        <v>4854.6</v>
      </c>
      <c r="E8" s="11">
        <f t="shared" si="1"/>
        <v>1355</v>
      </c>
      <c r="F8" s="11">
        <f t="shared" si="1"/>
        <v>260</v>
      </c>
      <c r="G8" s="11">
        <f t="shared" si="1"/>
        <v>24</v>
      </c>
      <c r="H8" s="11">
        <f t="shared" si="1"/>
        <v>1861.05</v>
      </c>
      <c r="I8" s="11">
        <f t="shared" si="1"/>
        <v>682.5</v>
      </c>
      <c r="J8" s="11">
        <f t="shared" si="1"/>
        <v>116.1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20311.5</v>
      </c>
      <c r="O8" s="11">
        <f t="shared" si="1"/>
        <v>13395</v>
      </c>
      <c r="P8" s="11">
        <f t="shared" si="1"/>
        <v>4714.5</v>
      </c>
      <c r="Q8" s="11">
        <f t="shared" si="1"/>
        <v>13858</v>
      </c>
      <c r="R8" s="11">
        <f t="shared" si="1"/>
        <v>1331</v>
      </c>
      <c r="S8" s="11">
        <f t="shared" si="1"/>
        <v>0</v>
      </c>
      <c r="T8" s="11">
        <f t="shared" si="1"/>
        <v>2035</v>
      </c>
      <c r="U8" s="11">
        <f t="shared" si="1"/>
        <v>300</v>
      </c>
      <c r="V8" s="11">
        <f t="shared" si="1"/>
        <v>0</v>
      </c>
      <c r="W8" s="11">
        <f t="shared" si="1"/>
        <v>447892</v>
      </c>
    </row>
    <row r="9" spans="1:23" ht="30" customHeight="1">
      <c r="A9" s="12" t="s">
        <v>31</v>
      </c>
      <c r="B9" s="11">
        <f aca="true" t="shared" si="2" ref="B9:D12">SUM(E9+H9+K9+N9+Q9+T9)</f>
        <v>4865</v>
      </c>
      <c r="C9" s="11">
        <f t="shared" si="2"/>
        <v>480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4840</v>
      </c>
      <c r="R9" s="11">
        <v>480</v>
      </c>
      <c r="S9" s="11"/>
      <c r="T9" s="24">
        <v>25</v>
      </c>
      <c r="U9" s="24"/>
      <c r="V9" s="24"/>
      <c r="W9" s="24">
        <v>97154</v>
      </c>
    </row>
    <row r="10" spans="1:23" ht="30" customHeight="1">
      <c r="A10" s="12" t="s">
        <v>32</v>
      </c>
      <c r="B10" s="11">
        <f t="shared" si="2"/>
        <v>34530.55</v>
      </c>
      <c r="C10" s="11">
        <f t="shared" si="2"/>
        <v>15488.5</v>
      </c>
      <c r="D10" s="11">
        <f t="shared" si="2"/>
        <v>4854.6</v>
      </c>
      <c r="E10" s="11">
        <v>1355</v>
      </c>
      <c r="F10" s="11">
        <v>260</v>
      </c>
      <c r="G10" s="11">
        <v>24</v>
      </c>
      <c r="H10" s="11">
        <v>1861.05</v>
      </c>
      <c r="I10" s="11">
        <v>682.5</v>
      </c>
      <c r="J10" s="11">
        <v>116.1</v>
      </c>
      <c r="K10" s="11"/>
      <c r="L10" s="11"/>
      <c r="M10" s="11"/>
      <c r="N10" s="30">
        <v>20311.5</v>
      </c>
      <c r="O10" s="11">
        <v>13395</v>
      </c>
      <c r="P10" s="11">
        <v>4714.5</v>
      </c>
      <c r="Q10" s="11">
        <v>9003</v>
      </c>
      <c r="R10" s="11">
        <v>851</v>
      </c>
      <c r="S10" s="11"/>
      <c r="T10" s="24">
        <v>2000</v>
      </c>
      <c r="U10" s="24">
        <v>300</v>
      </c>
      <c r="V10" s="24"/>
      <c r="W10" s="24">
        <v>349675</v>
      </c>
    </row>
    <row r="11" spans="1:23" ht="30" customHeight="1">
      <c r="A11" s="11" t="s">
        <v>33</v>
      </c>
      <c r="B11" s="11">
        <f t="shared" si="2"/>
        <v>25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15</v>
      </c>
      <c r="R11" s="11"/>
      <c r="S11" s="11"/>
      <c r="T11" s="24">
        <v>10</v>
      </c>
      <c r="U11" s="24"/>
      <c r="V11" s="24"/>
      <c r="W11" s="24">
        <v>630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>
        <v>433</v>
      </c>
    </row>
    <row r="13" spans="1:23" ht="30" customHeight="1">
      <c r="A13" s="12" t="s">
        <v>35</v>
      </c>
      <c r="B13" s="11">
        <f aca="true" t="shared" si="3" ref="B13:W13">SUM(B14:B17)</f>
        <v>14789</v>
      </c>
      <c r="C13" s="11">
        <f t="shared" si="3"/>
        <v>5845.8</v>
      </c>
      <c r="D13" s="11">
        <f t="shared" si="3"/>
        <v>1401</v>
      </c>
      <c r="E13" s="11">
        <f t="shared" si="3"/>
        <v>3265</v>
      </c>
      <c r="F13" s="11">
        <f t="shared" si="3"/>
        <v>1230</v>
      </c>
      <c r="G13" s="11">
        <f t="shared" si="3"/>
        <v>0</v>
      </c>
      <c r="H13" s="11">
        <f t="shared" si="3"/>
        <v>641</v>
      </c>
      <c r="I13" s="11">
        <f t="shared" si="3"/>
        <v>238.8</v>
      </c>
      <c r="J13" s="11">
        <f t="shared" si="3"/>
        <v>9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5880</v>
      </c>
      <c r="O13" s="11">
        <f t="shared" si="3"/>
        <v>4260</v>
      </c>
      <c r="P13" s="11">
        <f t="shared" si="3"/>
        <v>1392</v>
      </c>
      <c r="Q13" s="11">
        <f t="shared" si="3"/>
        <v>4955</v>
      </c>
      <c r="R13" s="11">
        <f t="shared" si="3"/>
        <v>90</v>
      </c>
      <c r="S13" s="11">
        <f t="shared" si="3"/>
        <v>0</v>
      </c>
      <c r="T13" s="11">
        <f t="shared" si="3"/>
        <v>48</v>
      </c>
      <c r="U13" s="11">
        <f t="shared" si="3"/>
        <v>27</v>
      </c>
      <c r="V13" s="11">
        <f t="shared" si="3"/>
        <v>0</v>
      </c>
      <c r="W13" s="11">
        <f t="shared" si="3"/>
        <v>204355</v>
      </c>
    </row>
    <row r="14" spans="1:23" ht="30" customHeight="1">
      <c r="A14" s="12" t="s">
        <v>36</v>
      </c>
      <c r="B14" s="11">
        <f aca="true" t="shared" si="4" ref="B14:D18">SUM(E14+H14+K14+N14+Q14+T14)</f>
        <v>297</v>
      </c>
      <c r="C14" s="11">
        <f t="shared" si="4"/>
        <v>97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270</v>
      </c>
      <c r="R14" s="11">
        <v>70</v>
      </c>
      <c r="S14" s="11"/>
      <c r="T14" s="24">
        <v>27</v>
      </c>
      <c r="U14" s="24">
        <v>27</v>
      </c>
      <c r="V14" s="24"/>
      <c r="W14" s="24">
        <v>94200</v>
      </c>
    </row>
    <row r="15" spans="1:23" ht="30" customHeight="1">
      <c r="A15" s="12" t="s">
        <v>37</v>
      </c>
      <c r="B15" s="11">
        <f t="shared" si="4"/>
        <v>12515</v>
      </c>
      <c r="C15" s="11">
        <f t="shared" si="4"/>
        <v>5623.8</v>
      </c>
      <c r="D15" s="11">
        <f t="shared" si="4"/>
        <v>1386</v>
      </c>
      <c r="E15" s="11">
        <v>3265</v>
      </c>
      <c r="F15" s="11">
        <v>1230</v>
      </c>
      <c r="G15" s="11"/>
      <c r="H15" s="11">
        <v>609</v>
      </c>
      <c r="I15" s="11">
        <v>238.8</v>
      </c>
      <c r="J15" s="11">
        <v>9</v>
      </c>
      <c r="K15" s="11"/>
      <c r="L15" s="11"/>
      <c r="M15" s="11"/>
      <c r="N15" s="11">
        <v>5625</v>
      </c>
      <c r="O15" s="11">
        <v>4155</v>
      </c>
      <c r="P15" s="11">
        <v>1377</v>
      </c>
      <c r="Q15" s="11">
        <v>3005</v>
      </c>
      <c r="R15" s="11"/>
      <c r="S15" s="11"/>
      <c r="T15" s="24">
        <v>11</v>
      </c>
      <c r="U15" s="24"/>
      <c r="V15" s="24"/>
      <c r="W15" s="24">
        <v>97193</v>
      </c>
    </row>
    <row r="16" spans="1:23" ht="30" customHeight="1">
      <c r="A16" s="11" t="s">
        <v>38</v>
      </c>
      <c r="B16" s="11">
        <f t="shared" si="4"/>
        <v>1700</v>
      </c>
      <c r="C16" s="11">
        <f t="shared" si="4"/>
        <v>20</v>
      </c>
      <c r="D16" s="11">
        <f t="shared" si="4"/>
        <v>0</v>
      </c>
      <c r="E16" s="11"/>
      <c r="F16" s="11"/>
      <c r="G16" s="11"/>
      <c r="H16" s="11">
        <v>10</v>
      </c>
      <c r="I16" s="11"/>
      <c r="J16" s="11"/>
      <c r="K16" s="11"/>
      <c r="L16" s="11"/>
      <c r="M16" s="11"/>
      <c r="N16" s="11"/>
      <c r="O16" s="11"/>
      <c r="P16" s="11"/>
      <c r="Q16" s="11">
        <v>1680</v>
      </c>
      <c r="R16" s="11">
        <v>20</v>
      </c>
      <c r="S16" s="11"/>
      <c r="T16" s="24">
        <v>10</v>
      </c>
      <c r="U16" s="24"/>
      <c r="V16" s="24"/>
      <c r="W16" s="24">
        <v>12715</v>
      </c>
    </row>
    <row r="17" spans="1:23" ht="30" customHeight="1">
      <c r="A17" s="11" t="s">
        <v>34</v>
      </c>
      <c r="B17" s="11">
        <f t="shared" si="4"/>
        <v>277</v>
      </c>
      <c r="C17" s="11">
        <f t="shared" si="4"/>
        <v>105</v>
      </c>
      <c r="D17" s="11">
        <f t="shared" si="4"/>
        <v>15</v>
      </c>
      <c r="E17" s="11"/>
      <c r="F17" s="11"/>
      <c r="G17" s="11"/>
      <c r="H17" s="11">
        <v>22</v>
      </c>
      <c r="I17" s="11"/>
      <c r="J17" s="11"/>
      <c r="K17" s="11"/>
      <c r="L17" s="11"/>
      <c r="M17" s="11"/>
      <c r="N17" s="11">
        <v>255</v>
      </c>
      <c r="O17" s="11">
        <v>105</v>
      </c>
      <c r="P17" s="11">
        <v>15</v>
      </c>
      <c r="Q17" s="11"/>
      <c r="R17" s="11"/>
      <c r="S17" s="11"/>
      <c r="T17" s="24"/>
      <c r="U17" s="24"/>
      <c r="V17" s="24"/>
      <c r="W17" s="24">
        <v>247</v>
      </c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>
        <v>3692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H14" sqref="H14:R16"/>
    </sheetView>
  </sheetViews>
  <sheetFormatPr defaultColWidth="9.00390625" defaultRowHeight="14.25"/>
  <cols>
    <col min="1" max="22" width="5.375" style="1" customWidth="1"/>
    <col min="23" max="23" width="5.25390625" style="1" customWidth="1"/>
  </cols>
  <sheetData>
    <row r="1" spans="1:20" ht="19.5" customHeight="1">
      <c r="A1" s="25" t="s">
        <v>56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 t="s">
        <v>57</v>
      </c>
      <c r="B3" s="4" t="s">
        <v>2</v>
      </c>
      <c r="C3" s="4"/>
      <c r="D3" s="4"/>
      <c r="E3" s="1" t="s">
        <v>58</v>
      </c>
      <c r="J3" s="28" t="s">
        <v>59</v>
      </c>
      <c r="K3" s="4"/>
      <c r="L3" s="4"/>
      <c r="M3" s="4"/>
      <c r="N3" s="4"/>
      <c r="T3" s="4"/>
      <c r="U3" s="4"/>
      <c r="V3" s="4"/>
    </row>
    <row r="4" spans="1:23" ht="20.2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5.7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60</v>
      </c>
      <c r="U5" s="20"/>
      <c r="V5" s="20"/>
      <c r="W5" s="21" t="s">
        <v>21</v>
      </c>
    </row>
    <row r="6" spans="1:23" ht="16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2" t="s">
        <v>61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34321.9</v>
      </c>
      <c r="C7" s="11">
        <f t="shared" si="0"/>
        <v>16916.6</v>
      </c>
      <c r="D7" s="11">
        <f t="shared" si="0"/>
        <v>5677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3178.3</v>
      </c>
      <c r="I7" s="11">
        <f t="shared" si="0"/>
        <v>2964</v>
      </c>
      <c r="J7" s="11">
        <f t="shared" si="0"/>
        <v>2620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22411.6</v>
      </c>
      <c r="O7" s="11">
        <f t="shared" si="0"/>
        <v>13952.6</v>
      </c>
      <c r="P7" s="11">
        <f t="shared" si="0"/>
        <v>3057</v>
      </c>
      <c r="Q7" s="11">
        <f t="shared" si="0"/>
        <v>8732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</row>
    <row r="8" spans="1:23" ht="30" customHeight="1">
      <c r="A8" s="12" t="s">
        <v>30</v>
      </c>
      <c r="B8" s="11">
        <f aca="true" t="shared" si="1" ref="B8:W8">SUM(B9:B12)</f>
        <v>33612.4</v>
      </c>
      <c r="C8" s="11">
        <f t="shared" si="1"/>
        <v>16675.1</v>
      </c>
      <c r="D8" s="11">
        <f t="shared" si="1"/>
        <v>5626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3147.8</v>
      </c>
      <c r="I8" s="11">
        <f t="shared" si="1"/>
        <v>2933.5</v>
      </c>
      <c r="J8" s="11">
        <f t="shared" si="1"/>
        <v>2620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22182.6</v>
      </c>
      <c r="O8" s="11">
        <f t="shared" si="1"/>
        <v>13741.6</v>
      </c>
      <c r="P8" s="11">
        <f t="shared" si="1"/>
        <v>3006</v>
      </c>
      <c r="Q8" s="11">
        <f t="shared" si="1"/>
        <v>8282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61.3</v>
      </c>
      <c r="C9" s="11">
        <f t="shared" si="2"/>
        <v>2</v>
      </c>
      <c r="D9" s="11">
        <f t="shared" si="2"/>
        <v>0</v>
      </c>
      <c r="E9" s="11"/>
      <c r="F9" s="11"/>
      <c r="G9" s="11"/>
      <c r="H9" s="11">
        <v>11.3</v>
      </c>
      <c r="I9" s="11">
        <v>2</v>
      </c>
      <c r="J9" s="11">
        <v>0</v>
      </c>
      <c r="K9" s="11"/>
      <c r="L9" s="11"/>
      <c r="M9" s="11"/>
      <c r="N9" s="30"/>
      <c r="O9" s="11"/>
      <c r="P9" s="11"/>
      <c r="Q9" s="11">
        <v>50</v>
      </c>
      <c r="R9" s="11"/>
      <c r="S9" s="11"/>
      <c r="T9" s="24"/>
      <c r="U9" s="24"/>
      <c r="V9" s="24"/>
      <c r="W9" s="24"/>
    </row>
    <row r="10" spans="1:23" ht="30" customHeight="1">
      <c r="A10" s="12" t="s">
        <v>32</v>
      </c>
      <c r="B10" s="11">
        <f t="shared" si="2"/>
        <v>33551.1</v>
      </c>
      <c r="C10" s="11">
        <f t="shared" si="2"/>
        <v>16673.1</v>
      </c>
      <c r="D10" s="11">
        <f t="shared" si="2"/>
        <v>5626</v>
      </c>
      <c r="E10" s="11"/>
      <c r="F10" s="11"/>
      <c r="G10" s="11">
        <v>0</v>
      </c>
      <c r="H10" s="11">
        <v>3136.5</v>
      </c>
      <c r="I10" s="11">
        <v>2931.5</v>
      </c>
      <c r="J10" s="11">
        <v>2620</v>
      </c>
      <c r="K10" s="11"/>
      <c r="L10" s="11"/>
      <c r="M10" s="11"/>
      <c r="N10" s="30">
        <v>22182.6</v>
      </c>
      <c r="O10" s="11">
        <v>13741.6</v>
      </c>
      <c r="P10" s="11">
        <v>3006</v>
      </c>
      <c r="Q10" s="11">
        <v>8232</v>
      </c>
      <c r="R10" s="11">
        <v>0</v>
      </c>
      <c r="S10" s="11"/>
      <c r="T10" s="24"/>
      <c r="U10" s="24"/>
      <c r="V10" s="24"/>
      <c r="W10" s="24"/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>
        <v>0</v>
      </c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24"/>
      <c r="U11" s="24"/>
      <c r="V11" s="24"/>
      <c r="W11" s="24"/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/>
    </row>
    <row r="13" spans="1:23" ht="30" customHeight="1">
      <c r="A13" s="12" t="s">
        <v>35</v>
      </c>
      <c r="B13" s="11">
        <f aca="true" t="shared" si="3" ref="B13:W13">SUM(B14:B17)</f>
        <v>709.5</v>
      </c>
      <c r="C13" s="11">
        <f t="shared" si="3"/>
        <v>241.5</v>
      </c>
      <c r="D13" s="11">
        <f t="shared" si="3"/>
        <v>51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30.5</v>
      </c>
      <c r="I13" s="11">
        <f t="shared" si="3"/>
        <v>30.5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229</v>
      </c>
      <c r="O13" s="11">
        <f t="shared" si="3"/>
        <v>211</v>
      </c>
      <c r="P13" s="11">
        <f t="shared" si="3"/>
        <v>51</v>
      </c>
      <c r="Q13" s="11">
        <f t="shared" si="3"/>
        <v>450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0</v>
      </c>
    </row>
    <row r="14" spans="1:23" ht="30" customHeight="1">
      <c r="A14" s="12" t="s">
        <v>36</v>
      </c>
      <c r="B14" s="11">
        <f aca="true" t="shared" si="4" ref="B14:D18">SUM(E14+H14+K14+N14+Q14+T14)</f>
        <v>200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200</v>
      </c>
      <c r="R14" s="11"/>
      <c r="S14" s="11"/>
      <c r="T14" s="24"/>
      <c r="U14" s="24"/>
      <c r="V14" s="24"/>
      <c r="W14" s="24">
        <v>0</v>
      </c>
    </row>
    <row r="15" spans="1:23" ht="30" customHeight="1">
      <c r="A15" s="12" t="s">
        <v>37</v>
      </c>
      <c r="B15" s="11">
        <f t="shared" si="4"/>
        <v>429</v>
      </c>
      <c r="C15" s="11">
        <f t="shared" si="4"/>
        <v>229</v>
      </c>
      <c r="D15" s="11">
        <f t="shared" si="4"/>
        <v>51</v>
      </c>
      <c r="E15" s="11"/>
      <c r="F15" s="11"/>
      <c r="G15" s="11"/>
      <c r="H15" s="11">
        <v>20</v>
      </c>
      <c r="I15" s="11">
        <v>20</v>
      </c>
      <c r="J15" s="11"/>
      <c r="K15" s="11"/>
      <c r="L15" s="11"/>
      <c r="M15" s="11"/>
      <c r="N15" s="11">
        <v>209</v>
      </c>
      <c r="O15" s="11">
        <v>209</v>
      </c>
      <c r="P15" s="11">
        <v>51</v>
      </c>
      <c r="Q15" s="11">
        <v>200</v>
      </c>
      <c r="R15" s="11"/>
      <c r="S15" s="11"/>
      <c r="T15" s="24"/>
      <c r="U15" s="24"/>
      <c r="V15" s="24"/>
      <c r="W15" s="24"/>
    </row>
    <row r="16" spans="1:23" ht="30" customHeight="1">
      <c r="A16" s="11" t="s">
        <v>38</v>
      </c>
      <c r="B16" s="11">
        <f t="shared" si="4"/>
        <v>80.5</v>
      </c>
      <c r="C16" s="11">
        <f t="shared" si="4"/>
        <v>12.5</v>
      </c>
      <c r="D16" s="11">
        <f t="shared" si="4"/>
        <v>0</v>
      </c>
      <c r="E16" s="11"/>
      <c r="F16" s="11"/>
      <c r="G16" s="11"/>
      <c r="H16" s="11">
        <v>10.5</v>
      </c>
      <c r="I16" s="11">
        <v>10.5</v>
      </c>
      <c r="J16" s="11"/>
      <c r="K16" s="11"/>
      <c r="L16" s="11"/>
      <c r="M16" s="11"/>
      <c r="N16" s="11">
        <v>20</v>
      </c>
      <c r="O16" s="11">
        <v>2</v>
      </c>
      <c r="P16" s="11">
        <v>0</v>
      </c>
      <c r="Q16" s="11">
        <v>50</v>
      </c>
      <c r="R16" s="11">
        <v>0</v>
      </c>
      <c r="S16" s="11"/>
      <c r="T16" s="24"/>
      <c r="U16" s="24"/>
      <c r="V16" s="24"/>
      <c r="W16" s="24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</row>
    <row r="20" spans="1:22" ht="14.25" customHeight="1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B20" sqref="B20:U20"/>
    </sheetView>
  </sheetViews>
  <sheetFormatPr defaultColWidth="9.00390625" defaultRowHeight="14.25"/>
  <cols>
    <col min="1" max="1" width="6.50390625" style="1" customWidth="1"/>
    <col min="2" max="2" width="6.125" style="1" customWidth="1"/>
    <col min="3" max="3" width="6.00390625" style="1" customWidth="1"/>
    <col min="4" max="4" width="5.875" style="1" customWidth="1"/>
    <col min="5" max="12" width="5.375" style="1" customWidth="1"/>
    <col min="13" max="13" width="4.25390625" style="1" customWidth="1"/>
    <col min="14" max="15" width="5.375" style="1" customWidth="1"/>
    <col min="16" max="16" width="4.50390625" style="1" customWidth="1"/>
    <col min="17" max="18" width="5.375" style="1" customWidth="1"/>
    <col min="19" max="19" width="4.125" style="1" customWidth="1"/>
    <col min="20" max="20" width="5.375" style="1" customWidth="1"/>
    <col min="21" max="21" width="4.50390625" style="1" customWidth="1"/>
    <col min="22" max="22" width="4.25390625" style="1" customWidth="1"/>
    <col min="23" max="23" width="5.625" style="1" customWidth="1"/>
  </cols>
  <sheetData>
    <row r="1" spans="1:20" ht="19.5" customHeight="1">
      <c r="A1" s="25"/>
      <c r="B1" s="26" t="s">
        <v>62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15" t="s">
        <v>63</v>
      </c>
      <c r="S2" s="15"/>
      <c r="T2" s="15"/>
      <c r="U2" s="15"/>
      <c r="V2" s="15"/>
    </row>
    <row r="3" spans="1:22" ht="15.75" customHeight="1">
      <c r="A3" s="25"/>
      <c r="B3" s="4" t="s">
        <v>2</v>
      </c>
      <c r="C3" s="4"/>
      <c r="D3" s="4"/>
      <c r="E3" s="1" t="s">
        <v>64</v>
      </c>
      <c r="J3" s="28" t="s">
        <v>65</v>
      </c>
      <c r="K3" s="4"/>
      <c r="L3" s="4"/>
      <c r="M3" s="4"/>
      <c r="N3" s="4"/>
      <c r="T3" s="16" t="s">
        <v>66</v>
      </c>
      <c r="U3" s="16"/>
      <c r="V3" s="16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>SUM('临翔'!B7+'凤庆'!B7+'云县'!B7+'永德'!B7+'镇康'!B7+'双江'!B7+'耿马'!B7+'沧源'!B7)</f>
        <v>774206.7</v>
      </c>
      <c r="C7" s="11">
        <f>SUM('临翔'!C7+'凤庆'!C7+'云县'!C7+'永德'!C7+'镇康'!C7+'双江'!C7+'耿马'!C7+'沧源'!C7)</f>
        <v>140962.65</v>
      </c>
      <c r="D7" s="11">
        <f>SUM('临翔'!D7+'凤庆'!D7+'云县'!D7+'永德'!D7+'镇康'!D7+'双江'!D7+'耿马'!D7+'沧源'!D7)</f>
        <v>35739.35</v>
      </c>
      <c r="E7" s="11">
        <f>SUM('临翔'!E7+'凤庆'!E7+'云县'!E7+'永德'!E7+'镇康'!E7+'双江'!E7+'耿马'!E7+'沧源'!E7)</f>
        <v>10260</v>
      </c>
      <c r="F7" s="11">
        <f>SUM('临翔'!F7+'凤庆'!F7+'云县'!F7+'永德'!F7+'镇康'!F7+'双江'!F7+'耿马'!F7+'沧源'!F7)</f>
        <v>1490</v>
      </c>
      <c r="G7" s="11">
        <f>SUM('临翔'!G7+'凤庆'!G7+'云县'!G7+'永德'!G7+'镇康'!G7+'双江'!G7+'耿马'!G7+'沧源'!G7)</f>
        <v>24</v>
      </c>
      <c r="H7" s="11">
        <f>SUM('临翔'!H7+'凤庆'!H7+'云县'!H7+'永德'!H7+'镇康'!H7+'双江'!H7+'耿马'!H7+'沧源'!H7)</f>
        <v>27547.45</v>
      </c>
      <c r="I7" s="11">
        <f>SUM('临翔'!I7+'凤庆'!I7+'云县'!I7+'永德'!I7+'镇康'!I7+'双江'!I7+'耿马'!I7+'沧源'!I7)</f>
        <v>19699.2</v>
      </c>
      <c r="J7" s="11">
        <f>SUM('临翔'!J7+'凤庆'!J7+'云县'!J7+'永德'!J7+'镇康'!J7+'双江'!J7+'耿马'!J7+'沧源'!J7)</f>
        <v>6854.1</v>
      </c>
      <c r="K7" s="11">
        <f>SUM('临翔'!K7+'凤庆'!K7+'云县'!K7+'永德'!K7+'镇康'!K7+'双江'!K7+'耿马'!K7+'沧源'!K7)</f>
        <v>0</v>
      </c>
      <c r="L7" s="11">
        <f>SUM('临翔'!L7+'凤庆'!L7+'云县'!L7+'永德'!L7+'镇康'!L7+'双江'!L7+'耿马'!L7+'沧源'!L7)</f>
        <v>0</v>
      </c>
      <c r="M7" s="11">
        <f>SUM('临翔'!M7+'凤庆'!M7+'云县'!M7+'永德'!M7+'镇康'!M7+'双江'!M7+'耿马'!M7+'沧源'!M7)</f>
        <v>0</v>
      </c>
      <c r="N7" s="11">
        <f>SUM('临翔'!N7+'凤庆'!N7+'云县'!N7+'永德'!N7+'镇康'!N7+'双江'!N7+'耿马'!N7+'沧源'!N7)</f>
        <v>191888.25</v>
      </c>
      <c r="O7" s="11">
        <f>SUM('临翔'!O7+'凤庆'!O7+'云县'!O7+'永德'!O7+'镇康'!O7+'双江'!O7+'耿马'!O7+'沧源'!O7)</f>
        <v>94659.45000000001</v>
      </c>
      <c r="P7" s="11">
        <f>SUM('临翔'!P7+'凤庆'!P7+'云县'!P7+'永德'!P7+'镇康'!P7+'双江'!P7+'耿马'!P7+'沧源'!P7)</f>
        <v>28859.75</v>
      </c>
      <c r="Q7" s="11">
        <f>SUM('临翔'!Q7+'凤庆'!Q7+'云县'!Q7+'永德'!Q7+'镇康'!Q7+'双江'!Q7+'耿马'!Q7+'沧源'!Q7)</f>
        <v>540485</v>
      </c>
      <c r="R7" s="11">
        <f>SUM('临翔'!R7+'凤庆'!R7+'云县'!R7+'永德'!R7+'镇康'!R7+'双江'!R7+'耿马'!R7+'沧源'!R7)</f>
        <v>24787</v>
      </c>
      <c r="S7" s="11">
        <f>SUM('临翔'!S7+'凤庆'!S7+'云县'!S7+'永德'!S7+'镇康'!S7+'双江'!S7+'耿马'!S7+'沧源'!S7)</f>
        <v>1.5</v>
      </c>
      <c r="T7" s="11">
        <f>SUM('临翔'!T7+'凤庆'!T7+'云县'!T7+'永德'!T7+'镇康'!T7+'双江'!T7+'耿马'!T7+'沧源'!T7)</f>
        <v>4026</v>
      </c>
      <c r="U7" s="11">
        <f>SUM('临翔'!U7+'凤庆'!U7+'云县'!U7+'永德'!U7+'镇康'!U7+'双江'!U7+'耿马'!U7+'沧源'!U7)</f>
        <v>327</v>
      </c>
      <c r="V7" s="11">
        <f>SUM('临翔'!V7+'凤庆'!V7+'云县'!V7+'永德'!V7+'镇康'!V7+'双江'!V7+'耿马'!V7+'沧源'!V7)</f>
        <v>0</v>
      </c>
      <c r="W7" s="11">
        <f>SUM('临翔'!W7+'凤庆'!W7+'云县'!W7+'永德'!W7+'镇康'!W7+'双江'!W7+'耿马'!W7+'沧源'!W7)</f>
        <v>1988385</v>
      </c>
    </row>
    <row r="8" spans="1:23" ht="30" customHeight="1">
      <c r="A8" s="12" t="s">
        <v>30</v>
      </c>
      <c r="B8" s="11">
        <f>SUM('临翔'!B8+'凤庆'!B8+'云县'!B8+'永德'!B8+'镇康'!B8+'双江'!B8+'耿马'!B8+'沧源'!B8)</f>
        <v>590175.05</v>
      </c>
      <c r="C8" s="11">
        <f>SUM('临翔'!C8+'凤庆'!C8+'云县'!C8+'永德'!C8+'镇康'!C8+'双江'!C8+'耿马'!C8+'沧源'!C8)</f>
        <v>79389.25</v>
      </c>
      <c r="D8" s="11">
        <f>SUM('临翔'!D8+'凤庆'!D8+'云县'!D8+'永德'!D8+'镇康'!D8+'双江'!D8+'耿马'!D8+'沧源'!D8)</f>
        <v>22975.199999999997</v>
      </c>
      <c r="E8" s="11">
        <f>SUM('临翔'!E8+'凤庆'!E8+'云县'!E8+'永德'!E8+'镇康'!E8+'双江'!E8+'耿马'!E8+'沧源'!E8)</f>
        <v>3415</v>
      </c>
      <c r="F8" s="11">
        <f>SUM('临翔'!F8+'凤庆'!F8+'云县'!F8+'永德'!F8+'镇康'!F8+'双江'!F8+'耿马'!F8+'沧源'!F8)</f>
        <v>260</v>
      </c>
      <c r="G8" s="11">
        <f>SUM('临翔'!G8+'凤庆'!G8+'云县'!G8+'永德'!G8+'镇康'!G8+'双江'!G8+'耿马'!G8+'沧源'!G8)</f>
        <v>24</v>
      </c>
      <c r="H8" s="11">
        <f>SUM('临翔'!H8+'凤庆'!H8+'云县'!H8+'永德'!H8+'镇康'!H8+'双江'!H8+'耿马'!H8+'沧源'!H8)</f>
        <v>18960.45</v>
      </c>
      <c r="I8" s="11">
        <f>SUM('临翔'!I8+'凤庆'!I8+'云县'!I8+'永德'!I8+'镇康'!I8+'双江'!I8+'耿马'!I8+'沧源'!I8)</f>
        <v>13717.2</v>
      </c>
      <c r="J8" s="11">
        <f>SUM('临翔'!J8+'凤庆'!J8+'云县'!J8+'永德'!J8+'镇康'!J8+'双江'!J8+'耿马'!J8+'沧源'!J8)</f>
        <v>5536.7</v>
      </c>
      <c r="K8" s="11">
        <f>SUM('临翔'!K8+'凤庆'!K8+'云县'!K8+'永德'!K8+'镇康'!K8+'双江'!K8+'耿马'!K8+'沧源'!K8)</f>
        <v>0</v>
      </c>
      <c r="L8" s="11">
        <f>SUM('临翔'!L8+'凤庆'!L8+'云县'!L8+'永德'!L8+'镇康'!L8+'双江'!L8+'耿马'!L8+'沧源'!L8)</f>
        <v>0</v>
      </c>
      <c r="M8" s="11">
        <f>SUM('临翔'!M8+'凤庆'!M8+'云县'!M8+'永德'!M8+'镇康'!M8+'双江'!M8+'耿马'!M8+'沧源'!M8)</f>
        <v>0</v>
      </c>
      <c r="N8" s="11">
        <f>SUM('临翔'!N8+'凤庆'!N8+'云县'!N8+'永德'!N8+'镇康'!N8+'双江'!N8+'耿马'!N8+'沧源'!N8)</f>
        <v>118346.6</v>
      </c>
      <c r="O8" s="11">
        <f>SUM('临翔'!O8+'凤庆'!O8+'云县'!O8+'永德'!O8+'镇康'!O8+'双江'!O8+'耿马'!O8+'沧源'!O8)</f>
        <v>59062.049999999996</v>
      </c>
      <c r="P8" s="11">
        <f>SUM('临翔'!P8+'凤庆'!P8+'云县'!P8+'永德'!P8+'镇康'!P8+'双江'!P8+'耿马'!P8+'沧源'!P8)</f>
        <v>17413</v>
      </c>
      <c r="Q8" s="11">
        <f>SUM('临翔'!Q8+'凤庆'!Q8+'云县'!Q8+'永德'!Q8+'镇康'!Q8+'双江'!Q8+'耿马'!Q8+'沧源'!Q8)</f>
        <v>445475</v>
      </c>
      <c r="R8" s="11">
        <f>SUM('临翔'!R8+'凤庆'!R8+'云县'!R8+'永德'!R8+'镇康'!R8+'双江'!R8+'耿马'!R8+'沧源'!R8)</f>
        <v>6050</v>
      </c>
      <c r="S8" s="11">
        <f>SUM('临翔'!S8+'凤庆'!S8+'云县'!S8+'永德'!S8+'镇康'!S8+'双江'!S8+'耿马'!S8+'沧源'!S8)</f>
        <v>1.5</v>
      </c>
      <c r="T8" s="11">
        <f>SUM('临翔'!T8+'凤庆'!T8+'云县'!T8+'永德'!T8+'镇康'!T8+'双江'!T8+'耿马'!T8+'沧源'!T8)</f>
        <v>3978</v>
      </c>
      <c r="U8" s="11">
        <f>SUM('临翔'!U8+'凤庆'!U8+'云县'!U8+'永德'!U8+'镇康'!U8+'双江'!U8+'耿马'!U8+'沧源'!U8)</f>
        <v>300</v>
      </c>
      <c r="V8" s="11">
        <f>SUM('临翔'!V8+'凤庆'!V8+'云县'!V8+'永德'!V8+'镇康'!V8+'双江'!V8+'耿马'!V8+'沧源'!V8)</f>
        <v>0</v>
      </c>
      <c r="W8" s="11">
        <f>SUM('临翔'!W8+'凤庆'!W8+'云县'!W8+'永德'!W8+'镇康'!W8+'双江'!W8+'耿马'!W8+'沧源'!W8)</f>
        <v>1531292</v>
      </c>
    </row>
    <row r="9" spans="1:23" ht="30" customHeight="1">
      <c r="A9" s="12" t="s">
        <v>31</v>
      </c>
      <c r="B9" s="11">
        <f>SUM('临翔'!B9+'凤庆'!B9+'云县'!B9+'永德'!B9+'镇康'!B9+'双江'!B9+'耿马'!B9+'沧源'!B9)</f>
        <v>132288.3</v>
      </c>
      <c r="C9" s="11">
        <f>SUM('临翔'!C9+'凤庆'!C9+'云县'!C9+'永德'!C9+'镇康'!C9+'双江'!C9+'耿马'!C9+'沧源'!C9)</f>
        <v>4746.4</v>
      </c>
      <c r="D9" s="11">
        <f>SUM('临翔'!D9+'凤庆'!D9+'云县'!D9+'永德'!D9+'镇康'!D9+'双江'!D9+'耿马'!D9+'沧源'!D9)</f>
        <v>1137.6</v>
      </c>
      <c r="E9" s="11">
        <f>SUM('临翔'!E9+'凤庆'!E9+'云县'!E9+'永德'!E9+'镇康'!E9+'双江'!E9+'耿马'!E9+'沧源'!E9)</f>
        <v>750</v>
      </c>
      <c r="F9" s="11">
        <f>SUM('临翔'!F9+'凤庆'!F9+'云县'!F9+'永德'!F9+'镇康'!F9+'双江'!F9+'耿马'!F9+'沧源'!F9)</f>
        <v>0</v>
      </c>
      <c r="G9" s="11">
        <f>SUM('临翔'!G9+'凤庆'!G9+'云县'!G9+'永德'!G9+'镇康'!G9+'双江'!G9+'耿马'!G9+'沧源'!G9)</f>
        <v>0</v>
      </c>
      <c r="H9" s="11">
        <f>SUM('临翔'!H9+'凤庆'!H9+'云县'!H9+'永德'!H9+'镇康'!H9+'双江'!H9+'耿马'!H9+'沧源'!H9)</f>
        <v>1719.3</v>
      </c>
      <c r="I9" s="11">
        <f>SUM('临翔'!I9+'凤庆'!I9+'云县'!I9+'永德'!I9+'镇康'!I9+'双江'!I9+'耿马'!I9+'沧源'!I9)</f>
        <v>1252.4</v>
      </c>
      <c r="J9" s="11">
        <f>SUM('临翔'!J9+'凤庆'!J9+'云县'!J9+'永德'!J9+'镇康'!J9+'双江'!J9+'耿马'!J9+'沧源'!J9)</f>
        <v>576.6</v>
      </c>
      <c r="K9" s="11">
        <f>SUM('临翔'!K9+'凤庆'!K9+'云县'!K9+'永德'!K9+'镇康'!K9+'双江'!K9+'耿马'!K9+'沧源'!K9)</f>
        <v>0</v>
      </c>
      <c r="L9" s="11">
        <f>SUM('临翔'!L9+'凤庆'!L9+'云县'!L9+'永德'!L9+'镇康'!L9+'双江'!L9+'耿马'!L9+'沧源'!L9)</f>
        <v>0</v>
      </c>
      <c r="M9" s="11">
        <f>SUM('临翔'!M9+'凤庆'!M9+'云县'!M9+'永德'!M9+'镇康'!M9+'双江'!M9+'耿马'!M9+'沧源'!M9)</f>
        <v>0</v>
      </c>
      <c r="N9" s="11">
        <f>SUM('临翔'!N9+'凤庆'!N9+'云县'!N9+'永德'!N9+'镇康'!N9+'双江'!N9+'耿马'!N9+'沧源'!N9)</f>
        <v>3478</v>
      </c>
      <c r="O9" s="11">
        <f>SUM('临翔'!O9+'凤庆'!O9+'云县'!O9+'永德'!O9+'镇康'!O9+'双江'!O9+'耿马'!O9+'沧源'!O9)</f>
        <v>2020</v>
      </c>
      <c r="P9" s="11">
        <f>SUM('临翔'!P9+'凤庆'!P9+'云县'!P9+'永德'!P9+'镇康'!P9+'双江'!P9+'耿马'!P9+'沧源'!P9)</f>
        <v>561</v>
      </c>
      <c r="Q9" s="11">
        <f>SUM('临翔'!Q9+'凤庆'!Q9+'云县'!Q9+'永德'!Q9+'镇康'!Q9+'双江'!Q9+'耿马'!Q9+'沧源'!Q9)</f>
        <v>126256</v>
      </c>
      <c r="R9" s="11">
        <f>SUM('临翔'!R9+'凤庆'!R9+'云县'!R9+'永德'!R9+'镇康'!R9+'双江'!R9+'耿马'!R9+'沧源'!R9)</f>
        <v>1474</v>
      </c>
      <c r="S9" s="11">
        <f>SUM('临翔'!S9+'凤庆'!S9+'云县'!S9+'永德'!S9+'镇康'!S9+'双江'!S9+'耿马'!S9+'沧源'!S9)</f>
        <v>0</v>
      </c>
      <c r="T9" s="11">
        <f>SUM('临翔'!T9+'凤庆'!T9+'云县'!T9+'永德'!T9+'镇康'!T9+'双江'!T9+'耿马'!T9+'沧源'!T9)</f>
        <v>85</v>
      </c>
      <c r="U9" s="11">
        <f>SUM('临翔'!U9+'凤庆'!U9+'云县'!U9+'永德'!U9+'镇康'!U9+'双江'!U9+'耿马'!U9+'沧源'!U9)</f>
        <v>0</v>
      </c>
      <c r="V9" s="11">
        <f>SUM('临翔'!V9+'凤庆'!V9+'云县'!V9+'永德'!V9+'镇康'!V9+'双江'!V9+'耿马'!V9+'沧源'!V9)</f>
        <v>0</v>
      </c>
      <c r="W9" s="11">
        <f>SUM('临翔'!W9+'凤庆'!W9+'云县'!W9+'永德'!W9+'镇康'!W9+'双江'!W9+'耿马'!W9+'沧源'!W9)</f>
        <v>352233</v>
      </c>
    </row>
    <row r="10" spans="1:23" ht="23.25" customHeight="1">
      <c r="A10" s="12" t="s">
        <v>32</v>
      </c>
      <c r="B10" s="11">
        <f>SUM('临翔'!B10+'凤庆'!B10+'云县'!B10+'永德'!B10+'镇康'!B10+'双江'!B10+'耿马'!B10+'沧源'!B10)</f>
        <v>446662.75</v>
      </c>
      <c r="C10" s="11">
        <f>SUM('临翔'!C10+'凤庆'!C10+'云县'!C10+'永德'!C10+'镇康'!C10+'双江'!C10+'耿马'!C10+'沧源'!C10)</f>
        <v>71991.45</v>
      </c>
      <c r="D10" s="11">
        <f>SUM('临翔'!D10+'凤庆'!D10+'云县'!D10+'永德'!D10+'镇康'!D10+'双江'!D10+'耿马'!D10+'沧源'!D10)</f>
        <v>21820.5</v>
      </c>
      <c r="E10" s="11">
        <f>SUM('临翔'!E10+'凤庆'!E10+'云县'!E10+'永德'!E10+'镇康'!E10+'双江'!E10+'耿马'!E10+'沧源'!E10)</f>
        <v>2665</v>
      </c>
      <c r="F10" s="11">
        <f>SUM('临翔'!F10+'凤庆'!F10+'云县'!F10+'永德'!F10+'镇康'!F10+'双江'!F10+'耿马'!F10+'沧源'!F10)</f>
        <v>260</v>
      </c>
      <c r="G10" s="11">
        <f>SUM('临翔'!G10+'凤庆'!G10+'云县'!G10+'永德'!G10+'镇康'!G10+'双江'!G10+'耿马'!G10+'沧源'!G10)</f>
        <v>24</v>
      </c>
      <c r="H10" s="11">
        <f>SUM('临翔'!H10+'凤庆'!H10+'云县'!H10+'永德'!H10+'镇康'!H10+'双江'!H10+'耿马'!H10+'沧源'!H10)</f>
        <v>17191.15</v>
      </c>
      <c r="I10" s="11">
        <f>SUM('临翔'!I10+'凤庆'!I10+'云县'!I10+'永德'!I10+'镇康'!I10+'双江'!I10+'耿马'!I10+'沧源'!I10)</f>
        <v>12426.4</v>
      </c>
      <c r="J10" s="11">
        <f>SUM('临翔'!J10+'凤庆'!J10+'云县'!J10+'永德'!J10+'镇康'!J10+'双江'!J10+'耿马'!J10+'沧源'!J10)</f>
        <v>4943</v>
      </c>
      <c r="K10" s="11">
        <f>SUM('临翔'!K10+'凤庆'!K10+'云县'!K10+'永德'!K10+'镇康'!K10+'双江'!K10+'耿马'!K10+'沧源'!K10)</f>
        <v>0</v>
      </c>
      <c r="L10" s="11">
        <f>SUM('临翔'!L10+'凤庆'!L10+'云县'!L10+'永德'!L10+'镇康'!L10+'双江'!L10+'耿马'!L10+'沧源'!L10)</f>
        <v>0</v>
      </c>
      <c r="M10" s="11">
        <f>SUM('临翔'!M10+'凤庆'!M10+'云县'!M10+'永德'!M10+'镇康'!M10+'双江'!M10+'耿马'!M10+'沧源'!M10)</f>
        <v>0</v>
      </c>
      <c r="N10" s="11">
        <f>SUM('临翔'!N10+'凤庆'!N10+'云县'!N10+'永德'!N10+'镇康'!N10+'双江'!N10+'耿马'!N10+'沧源'!N10)</f>
        <v>114668.6</v>
      </c>
      <c r="O10" s="11">
        <f>SUM('临翔'!O10+'凤庆'!O10+'云县'!O10+'永德'!O10+'镇康'!O10+'双江'!O10+'耿马'!O10+'沧源'!O10)</f>
        <v>56842.049999999996</v>
      </c>
      <c r="P10" s="11">
        <f>SUM('临翔'!P10+'凤庆'!P10+'云县'!P10+'永德'!P10+'镇康'!P10+'双江'!P10+'耿马'!P10+'沧源'!P10)</f>
        <v>16852</v>
      </c>
      <c r="Q10" s="11">
        <f>SUM('临翔'!Q10+'凤庆'!Q10+'云县'!Q10+'永德'!Q10+'镇康'!Q10+'双江'!Q10+'耿马'!Q10+'沧源'!Q10)</f>
        <v>308255</v>
      </c>
      <c r="R10" s="11">
        <f>SUM('临翔'!R10+'凤庆'!R10+'云县'!R10+'永德'!R10+'镇康'!R10+'双江'!R10+'耿马'!R10+'沧源'!R10)</f>
        <v>2163</v>
      </c>
      <c r="S10" s="11">
        <f>SUM('临翔'!S10+'凤庆'!S10+'云县'!S10+'永德'!S10+'镇康'!S10+'双江'!S10+'耿马'!S10+'沧源'!S10)</f>
        <v>1.5</v>
      </c>
      <c r="T10" s="11">
        <f>SUM('临翔'!T10+'凤庆'!T10+'云县'!T10+'永德'!T10+'镇康'!T10+'双江'!T10+'耿马'!T10+'沧源'!T10)</f>
        <v>3883</v>
      </c>
      <c r="U10" s="11">
        <f>SUM('临翔'!U10+'凤庆'!U10+'云县'!U10+'永德'!U10+'镇康'!U10+'双江'!U10+'耿马'!U10+'沧源'!U10)</f>
        <v>300</v>
      </c>
      <c r="V10" s="11">
        <f>SUM('临翔'!V10+'凤庆'!V10+'云县'!V10+'永德'!V10+'镇康'!V10+'双江'!V10+'耿马'!V10+'沧源'!V10)</f>
        <v>0</v>
      </c>
      <c r="W10" s="11">
        <f>SUM('临翔'!W10+'凤庆'!W10+'云县'!W10+'永德'!W10+'镇康'!W10+'双江'!W10+'耿马'!W10+'沧源'!W10)</f>
        <v>1097992</v>
      </c>
    </row>
    <row r="11" spans="1:23" ht="22.5" customHeight="1">
      <c r="A11" s="11" t="s">
        <v>48</v>
      </c>
      <c r="B11" s="11">
        <f>SUM('临翔'!B11+'凤庆'!B11+'云县'!B11+'永德'!B11+'镇康'!B11+'双江'!B11+'耿马'!B11+'沧源'!B11)</f>
        <v>5073</v>
      </c>
      <c r="C11" s="11">
        <f>SUM('临翔'!C11+'凤庆'!C11+'云县'!C11+'永德'!C11+'镇康'!C11+'双江'!C11+'耿马'!C11+'沧源'!C11)</f>
        <v>1287</v>
      </c>
      <c r="D11" s="11">
        <f>SUM('临翔'!D11+'凤庆'!D11+'云县'!D11+'永德'!D11+'镇康'!D11+'双江'!D11+'耿马'!D11+'沧源'!D11)</f>
        <v>0</v>
      </c>
      <c r="E11" s="11">
        <f>SUM('临翔'!E11+'凤庆'!E11+'云县'!E11+'永德'!E11+'镇康'!E11+'双江'!E11+'耿马'!E11+'沧源'!E11)</f>
        <v>0</v>
      </c>
      <c r="F11" s="11">
        <f>SUM('临翔'!F11+'凤庆'!F11+'云县'!F11+'永德'!F11+'镇康'!F11+'双江'!F11+'耿马'!F11+'沧源'!F11)</f>
        <v>0</v>
      </c>
      <c r="G11" s="11">
        <f>SUM('临翔'!G11+'凤庆'!G11+'云县'!G11+'永德'!G11+'镇康'!G11+'双江'!G11+'耿马'!G11+'沧源'!G11)</f>
        <v>0</v>
      </c>
      <c r="H11" s="11">
        <f>SUM('临翔'!H11+'凤庆'!H11+'云县'!H11+'永德'!H11+'镇康'!H11+'双江'!H11+'耿马'!H11+'沧源'!H11)</f>
        <v>0</v>
      </c>
      <c r="I11" s="11">
        <f>SUM('临翔'!I11+'凤庆'!I11+'云县'!I11+'永德'!I11+'镇康'!I11+'双江'!I11+'耿马'!I11+'沧源'!I11)</f>
        <v>0</v>
      </c>
      <c r="J11" s="11">
        <f>SUM('临翔'!J11+'凤庆'!J11+'云县'!J11+'永德'!J11+'镇康'!J11+'双江'!J11+'耿马'!J11+'沧源'!J11)</f>
        <v>0</v>
      </c>
      <c r="K11" s="11">
        <f>SUM('临翔'!K11+'凤庆'!K11+'云县'!K11+'永德'!K11+'镇康'!K11+'双江'!K11+'耿马'!K11+'沧源'!K11)</f>
        <v>0</v>
      </c>
      <c r="L11" s="11">
        <f>SUM('临翔'!L11+'凤庆'!L11+'云县'!L11+'永德'!L11+'镇康'!L11+'双江'!L11+'耿马'!L11+'沧源'!L11)</f>
        <v>0</v>
      </c>
      <c r="M11" s="11">
        <f>SUM('临翔'!M11+'凤庆'!M11+'云县'!M11+'永德'!M11+'镇康'!M11+'双江'!M11+'耿马'!M11+'沧源'!M11)</f>
        <v>0</v>
      </c>
      <c r="N11" s="11">
        <f>SUM('临翔'!N11+'凤庆'!N11+'云县'!N11+'永德'!N11+'镇康'!N11+'双江'!N11+'耿马'!N11+'沧源'!N11)</f>
        <v>200</v>
      </c>
      <c r="O11" s="11">
        <f>SUM('临翔'!O11+'凤庆'!O11+'云县'!O11+'永德'!O11+'镇康'!O11+'双江'!O11+'耿马'!O11+'沧源'!O11)</f>
        <v>200</v>
      </c>
      <c r="P11" s="11">
        <f>SUM('临翔'!P11+'凤庆'!P11+'云县'!P11+'永德'!P11+'镇康'!P11+'双江'!P11+'耿马'!P11+'沧源'!P11)</f>
        <v>0</v>
      </c>
      <c r="Q11" s="11">
        <f>SUM('临翔'!Q11+'凤庆'!Q11+'云县'!Q11+'永德'!Q11+'镇康'!Q11+'双江'!Q11+'耿马'!Q11+'沧源'!Q11)</f>
        <v>4863</v>
      </c>
      <c r="R11" s="11">
        <f>SUM('临翔'!R11+'凤庆'!R11+'云县'!R11+'永德'!R11+'镇康'!R11+'双江'!R11+'耿马'!R11+'沧源'!R11)</f>
        <v>1087</v>
      </c>
      <c r="S11" s="11">
        <f>SUM('临翔'!S11+'凤庆'!S11+'云县'!S11+'永德'!S11+'镇康'!S11+'双江'!S11+'耿马'!S11+'沧源'!S11)</f>
        <v>0</v>
      </c>
      <c r="T11" s="11">
        <f>SUM('临翔'!T11+'凤庆'!T11+'云县'!T11+'永德'!T11+'镇康'!T11+'双江'!T11+'耿马'!T11+'沧源'!T11)</f>
        <v>10</v>
      </c>
      <c r="U11" s="11">
        <f>SUM('临翔'!U11+'凤庆'!U11+'云县'!U11+'永德'!U11+'镇康'!U11+'双江'!U11+'耿马'!U11+'沧源'!U11)</f>
        <v>0</v>
      </c>
      <c r="V11" s="11">
        <f>SUM('临翔'!V11+'凤庆'!V11+'云县'!V11+'永德'!V11+'镇康'!V11+'双江'!V11+'耿马'!V11+'沧源'!V11)</f>
        <v>0</v>
      </c>
      <c r="W11" s="11">
        <f>SUM('临翔'!W11+'凤庆'!W11+'云县'!W11+'永德'!W11+'镇康'!W11+'双江'!W11+'耿马'!W11+'沧源'!W11)</f>
        <v>9389</v>
      </c>
    </row>
    <row r="12" spans="1:23" ht="21.75" customHeight="1">
      <c r="A12" s="11" t="s">
        <v>34</v>
      </c>
      <c r="B12" s="11">
        <f>SUM('临翔'!B12+'凤庆'!B12+'云县'!B12+'永德'!B12+'镇康'!B12+'双江'!B12+'耿马'!B12+'沧源'!B12)</f>
        <v>6151</v>
      </c>
      <c r="C12" s="11">
        <f>SUM('临翔'!C12+'凤庆'!C12+'云县'!C12+'永德'!C12+'镇康'!C12+'双江'!C12+'耿马'!C12+'沧源'!C12)</f>
        <v>1364.4</v>
      </c>
      <c r="D12" s="11">
        <f>SUM('临翔'!D12+'凤庆'!D12+'云县'!D12+'永德'!D12+'镇康'!D12+'双江'!D12+'耿马'!D12+'沧源'!D12)</f>
        <v>17.1</v>
      </c>
      <c r="E12" s="11">
        <f>SUM('临翔'!E12+'凤庆'!E12+'云县'!E12+'永德'!E12+'镇康'!E12+'双江'!E12+'耿马'!E12+'沧源'!E12)</f>
        <v>0</v>
      </c>
      <c r="F12" s="11">
        <f>SUM('临翔'!F12+'凤庆'!F12+'云县'!F12+'永德'!F12+'镇康'!F12+'双江'!F12+'耿马'!F12+'沧源'!F12)</f>
        <v>0</v>
      </c>
      <c r="G12" s="11">
        <f>SUM('临翔'!G12+'凤庆'!G12+'云县'!G12+'永德'!G12+'镇康'!G12+'双江'!G12+'耿马'!G12+'沧源'!G12)</f>
        <v>0</v>
      </c>
      <c r="H12" s="11">
        <f>SUM('临翔'!H12+'凤庆'!H12+'云县'!H12+'永德'!H12+'镇康'!H12+'双江'!H12+'耿马'!H12+'沧源'!H12)</f>
        <v>50</v>
      </c>
      <c r="I12" s="11">
        <f>SUM('临翔'!I12+'凤庆'!I12+'云县'!I12+'永德'!I12+'镇康'!I12+'双江'!I12+'耿马'!I12+'沧源'!I12)</f>
        <v>38.4</v>
      </c>
      <c r="J12" s="11">
        <f>SUM('临翔'!J12+'凤庆'!J12+'云县'!J12+'永德'!J12+'镇康'!J12+'双江'!J12+'耿马'!J12+'沧源'!J12)</f>
        <v>17.1</v>
      </c>
      <c r="K12" s="11">
        <f>SUM('临翔'!K12+'凤庆'!K12+'云县'!K12+'永德'!K12+'镇康'!K12+'双江'!K12+'耿马'!K12+'沧源'!K12)</f>
        <v>0</v>
      </c>
      <c r="L12" s="11">
        <f>SUM('临翔'!L12+'凤庆'!L12+'云县'!L12+'永德'!L12+'镇康'!L12+'双江'!L12+'耿马'!L12+'沧源'!L12)</f>
        <v>0</v>
      </c>
      <c r="M12" s="11">
        <f>SUM('临翔'!M12+'凤庆'!M12+'云县'!M12+'永德'!M12+'镇康'!M12+'双江'!M12+'耿马'!M12+'沧源'!M12)</f>
        <v>0</v>
      </c>
      <c r="N12" s="11">
        <f>SUM('临翔'!N12+'凤庆'!N12+'云县'!N12+'永德'!N12+'镇康'!N12+'双江'!N12+'耿马'!N12+'沧源'!N12)</f>
        <v>0</v>
      </c>
      <c r="O12" s="11">
        <f>SUM('临翔'!O12+'凤庆'!O12+'云县'!O12+'永德'!O12+'镇康'!O12+'双江'!O12+'耿马'!O12+'沧源'!O12)</f>
        <v>0</v>
      </c>
      <c r="P12" s="11">
        <f>SUM('临翔'!P12+'凤庆'!P12+'云县'!P12+'永德'!P12+'镇康'!P12+'双江'!P12+'耿马'!P12+'沧源'!P12)</f>
        <v>0</v>
      </c>
      <c r="Q12" s="11">
        <f>SUM('临翔'!Q12+'凤庆'!Q12+'云县'!Q12+'永德'!Q12+'镇康'!Q12+'双江'!Q12+'耿马'!Q12+'沧源'!Q12)</f>
        <v>6101</v>
      </c>
      <c r="R12" s="11">
        <f>SUM('临翔'!R12+'凤庆'!R12+'云县'!R12+'永德'!R12+'镇康'!R12+'双江'!R12+'耿马'!R12+'沧源'!R12)</f>
        <v>1326</v>
      </c>
      <c r="S12" s="11">
        <f>SUM('临翔'!S12+'凤庆'!S12+'云县'!S12+'永德'!S12+'镇康'!S12+'双江'!S12+'耿马'!S12+'沧源'!S12)</f>
        <v>0</v>
      </c>
      <c r="T12" s="11">
        <f>SUM('临翔'!T12+'凤庆'!T12+'云县'!T12+'永德'!T12+'镇康'!T12+'双江'!T12+'耿马'!T12+'沧源'!T12)</f>
        <v>0</v>
      </c>
      <c r="U12" s="11">
        <f>SUM('临翔'!U12+'凤庆'!U12+'云县'!U12+'永德'!U12+'镇康'!U12+'双江'!U12+'耿马'!U12+'沧源'!U12)</f>
        <v>0</v>
      </c>
      <c r="V12" s="11">
        <f>SUM('临翔'!V12+'凤庆'!V12+'云县'!V12+'永德'!V12+'镇康'!V12+'双江'!V12+'耿马'!V12+'沧源'!V12)</f>
        <v>0</v>
      </c>
      <c r="W12" s="11">
        <f>SUM('临翔'!W12+'凤庆'!W12+'云县'!W12+'永德'!W12+'镇康'!W12+'双江'!W12+'耿马'!W12+'沧源'!W12)</f>
        <v>71678</v>
      </c>
    </row>
    <row r="13" spans="1:23" ht="30" customHeight="1">
      <c r="A13" s="12" t="s">
        <v>35</v>
      </c>
      <c r="B13" s="11">
        <f>SUM('临翔'!B13+'凤庆'!B13+'云县'!B13+'永德'!B13+'镇康'!B13+'双江'!B13+'耿马'!B13+'沧源'!B13)</f>
        <v>176892.65</v>
      </c>
      <c r="C13" s="11">
        <f>SUM('临翔'!C13+'凤庆'!C13+'云县'!C13+'永德'!C13+'镇康'!C13+'双江'!C13+'耿马'!C13+'沧源'!C13)</f>
        <v>56578.9</v>
      </c>
      <c r="D13" s="11">
        <f>SUM('临翔'!D13+'凤庆'!D13+'云县'!D13+'永德'!D13+'镇康'!D13+'双江'!D13+'耿马'!D13+'沧源'!D13)</f>
        <v>11554.65</v>
      </c>
      <c r="E13" s="11">
        <f>SUM('临翔'!E13+'凤庆'!E13+'云县'!E13+'永德'!E13+'镇康'!E13+'双江'!E13+'耿马'!E13+'沧源'!E13)</f>
        <v>6515</v>
      </c>
      <c r="F13" s="11">
        <f>SUM('临翔'!F13+'凤庆'!F13+'云县'!F13+'永德'!F13+'镇康'!F13+'双江'!F13+'耿马'!F13+'沧源'!F13)</f>
        <v>1230</v>
      </c>
      <c r="G13" s="11">
        <f>SUM('临翔'!G13+'凤庆'!G13+'云县'!G13+'永德'!G13+'镇康'!G13+'双江'!G13+'耿马'!G13+'沧源'!G13)</f>
        <v>0</v>
      </c>
      <c r="H13" s="11">
        <f>SUM('临翔'!H13+'凤庆'!H13+'云县'!H13+'永德'!H13+'镇康'!H13+'双江'!H13+'耿马'!H13+'沧源'!H13)</f>
        <v>8585</v>
      </c>
      <c r="I13" s="11">
        <f>SUM('临翔'!I13+'凤庆'!I13+'云县'!I13+'永德'!I13+'镇康'!I13+'双江'!I13+'耿马'!I13+'沧源'!I13)</f>
        <v>5982</v>
      </c>
      <c r="J13" s="11">
        <f>SUM('临翔'!J13+'凤庆'!J13+'云县'!J13+'永德'!J13+'镇康'!J13+'双江'!J13+'耿马'!J13+'沧源'!J13)</f>
        <v>1317.4</v>
      </c>
      <c r="K13" s="11">
        <f>SUM('临翔'!K13+'凤庆'!K13+'云县'!K13+'永德'!K13+'镇康'!K13+'双江'!K13+'耿马'!K13+'沧源'!K13)</f>
        <v>0</v>
      </c>
      <c r="L13" s="11">
        <f>SUM('临翔'!L13+'凤庆'!L13+'云县'!L13+'永德'!L13+'镇康'!L13+'双江'!L13+'耿马'!L13+'沧源'!L13)</f>
        <v>0</v>
      </c>
      <c r="M13" s="11">
        <f>SUM('临翔'!M13+'凤庆'!M13+'云县'!M13+'永德'!M13+'镇康'!M13+'双江'!M13+'耿马'!M13+'沧源'!M13)</f>
        <v>0</v>
      </c>
      <c r="N13" s="11">
        <f>SUM('临翔'!N13+'凤庆'!N13+'云县'!N13+'永德'!N13+'镇康'!N13+'双江'!N13+'耿马'!N13+'沧源'!N13)</f>
        <v>66734.65</v>
      </c>
      <c r="O13" s="11">
        <f>SUM('临翔'!O13+'凤庆'!O13+'云县'!O13+'永德'!O13+'镇康'!O13+'双江'!O13+'耿马'!O13+'沧源'!O13)</f>
        <v>30602.9</v>
      </c>
      <c r="P13" s="11">
        <f>SUM('临翔'!P13+'凤庆'!P13+'云县'!P13+'永德'!P13+'镇康'!P13+'双江'!P13+'耿马'!P13+'沧源'!P13)</f>
        <v>10237.25</v>
      </c>
      <c r="Q13" s="11">
        <f>SUM('临翔'!Q13+'凤庆'!Q13+'云县'!Q13+'永德'!Q13+'镇康'!Q13+'双江'!Q13+'耿马'!Q13+'沧源'!Q13)</f>
        <v>95010</v>
      </c>
      <c r="R13" s="11">
        <f>SUM('临翔'!R13+'凤庆'!R13+'云县'!R13+'永德'!R13+'镇康'!R13+'双江'!R13+'耿马'!R13+'沧源'!R13)</f>
        <v>18737</v>
      </c>
      <c r="S13" s="11">
        <f>SUM('临翔'!S13+'凤庆'!S13+'云县'!S13+'永德'!S13+'镇康'!S13+'双江'!S13+'耿马'!S13+'沧源'!S13)</f>
        <v>0</v>
      </c>
      <c r="T13" s="11">
        <f>SUM('临翔'!T13+'凤庆'!T13+'云县'!T13+'永德'!T13+'镇康'!T13+'双江'!T13+'耿马'!T13+'沧源'!T13)</f>
        <v>48</v>
      </c>
      <c r="U13" s="11">
        <f>SUM('临翔'!U13+'凤庆'!U13+'云县'!U13+'永德'!U13+'镇康'!U13+'双江'!U13+'耿马'!U13+'沧源'!U13)</f>
        <v>27</v>
      </c>
      <c r="V13" s="11">
        <f>SUM('临翔'!V13+'凤庆'!V13+'云县'!V13+'永德'!V13+'镇康'!V13+'双江'!V13+'耿马'!V13+'沧源'!V13)</f>
        <v>0</v>
      </c>
      <c r="W13" s="11">
        <f>SUM('临翔'!W13+'凤庆'!W13+'云县'!W13+'永德'!W13+'镇康'!W13+'双江'!W13+'耿马'!W13+'沧源'!W13)</f>
        <v>453401</v>
      </c>
    </row>
    <row r="14" spans="1:23" ht="26.25" customHeight="1">
      <c r="A14" s="12" t="s">
        <v>36</v>
      </c>
      <c r="B14" s="11">
        <f>SUM('临翔'!B14+'凤庆'!B14+'云县'!B14+'永德'!B14+'镇康'!B14+'双江'!B14+'耿马'!B14+'沧源'!B14)</f>
        <v>67748.4</v>
      </c>
      <c r="C14" s="11">
        <f>SUM('临翔'!C14+'凤庆'!C14+'云县'!C14+'永德'!C14+'镇康'!C14+'双江'!C14+'耿马'!C14+'沧源'!C14)</f>
        <v>26704.5</v>
      </c>
      <c r="D14" s="11">
        <f>SUM('临翔'!D14+'凤庆'!D14+'云县'!D14+'永德'!D14+'镇康'!D14+'双江'!D14+'耿马'!D14+'沧源'!D14)</f>
        <v>865.9</v>
      </c>
      <c r="E14" s="11">
        <f>SUM('临翔'!E14+'凤庆'!E14+'云县'!E14+'永德'!E14+'镇康'!E14+'双江'!E14+'耿马'!E14+'沧源'!E14)</f>
        <v>2300</v>
      </c>
      <c r="F14" s="11">
        <f>SUM('临翔'!F14+'凤庆'!F14+'云县'!F14+'永德'!F14+'镇康'!F14+'双江'!F14+'耿马'!F14+'沧源'!F14)</f>
        <v>0</v>
      </c>
      <c r="G14" s="11">
        <f>SUM('临翔'!G14+'凤庆'!G14+'云县'!G14+'永德'!G14+'镇康'!G14+'双江'!G14+'耿马'!G14+'沧源'!G14)</f>
        <v>0</v>
      </c>
      <c r="H14" s="11">
        <f>SUM('临翔'!H14+'凤庆'!H14+'云县'!H14+'永德'!H14+'镇康'!H14+'双江'!H14+'耿马'!H14+'沧源'!H14)</f>
        <v>2773.4</v>
      </c>
      <c r="I14" s="11">
        <f>SUM('临翔'!I14+'凤庆'!I14+'云县'!I14+'永德'!I14+'镇康'!I14+'双江'!I14+'耿马'!I14+'沧源'!I14)</f>
        <v>2452</v>
      </c>
      <c r="J14" s="11">
        <f>SUM('临翔'!J14+'凤庆'!J14+'云县'!J14+'永德'!J14+'镇康'!J14+'双江'!J14+'耿马'!J14+'沧源'!J14)</f>
        <v>301.9</v>
      </c>
      <c r="K14" s="11">
        <f>SUM('临翔'!K14+'凤庆'!K14+'云县'!K14+'永德'!K14+'镇康'!K14+'双江'!K14+'耿马'!K14+'沧源'!K14)</f>
        <v>0</v>
      </c>
      <c r="L14" s="11">
        <f>SUM('临翔'!L14+'凤庆'!L14+'云县'!L14+'永德'!L14+'镇康'!L14+'双江'!L14+'耿马'!L14+'沧源'!L14)</f>
        <v>0</v>
      </c>
      <c r="M14" s="11">
        <f>SUM('临翔'!M14+'凤庆'!M14+'云县'!M14+'永德'!M14+'镇康'!M14+'双江'!M14+'耿马'!M14+'沧源'!M14)</f>
        <v>0</v>
      </c>
      <c r="N14" s="11">
        <f>SUM('临翔'!N14+'凤庆'!N14+'云县'!N14+'永德'!N14+'镇康'!N14+'双江'!N14+'耿马'!N14+'沧源'!N14)</f>
        <v>32699</v>
      </c>
      <c r="O14" s="11">
        <f>SUM('临翔'!O14+'凤庆'!O14+'云县'!O14+'永德'!O14+'镇康'!O14+'双江'!O14+'耿马'!O14+'沧源'!O14)</f>
        <v>11153.5</v>
      </c>
      <c r="P14" s="11">
        <f>SUM('临翔'!P14+'凤庆'!P14+'云县'!P14+'永德'!P14+'镇康'!P14+'双江'!P14+'耿马'!P14+'沧源'!P14)</f>
        <v>564</v>
      </c>
      <c r="Q14" s="11">
        <f>SUM('临翔'!Q14+'凤庆'!Q14+'云县'!Q14+'永德'!Q14+'镇康'!Q14+'双江'!Q14+'耿马'!Q14+'沧源'!Q14)</f>
        <v>29949</v>
      </c>
      <c r="R14" s="11">
        <f>SUM('临翔'!R14+'凤庆'!R14+'云县'!R14+'永德'!R14+'镇康'!R14+'双江'!R14+'耿马'!R14+'沧源'!R14)</f>
        <v>13072</v>
      </c>
      <c r="S14" s="11">
        <f>SUM('临翔'!S14+'凤庆'!S14+'云县'!S14+'永德'!S14+'镇康'!S14+'双江'!S14+'耿马'!S14+'沧源'!S14)</f>
        <v>0</v>
      </c>
      <c r="T14" s="11">
        <f>SUM('临翔'!T14+'凤庆'!T14+'云县'!T14+'永德'!T14+'镇康'!T14+'双江'!T14+'耿马'!T14+'沧源'!T14)</f>
        <v>27</v>
      </c>
      <c r="U14" s="11">
        <f>SUM('临翔'!U14+'凤庆'!U14+'云县'!U14+'永德'!U14+'镇康'!U14+'双江'!U14+'耿马'!U14+'沧源'!U14)</f>
        <v>27</v>
      </c>
      <c r="V14" s="11">
        <f>SUM('临翔'!V14+'凤庆'!V14+'云县'!V14+'永德'!V14+'镇康'!V14+'双江'!V14+'耿马'!V14+'沧源'!V14)</f>
        <v>0</v>
      </c>
      <c r="W14" s="11">
        <f>SUM('临翔'!W14+'凤庆'!W14+'云县'!W14+'永德'!W14+'镇康'!W14+'双江'!W14+'耿马'!W14+'沧源'!W14)</f>
        <v>173708</v>
      </c>
    </row>
    <row r="15" spans="1:23" ht="23.25" customHeight="1">
      <c r="A15" s="12" t="s">
        <v>37</v>
      </c>
      <c r="B15" s="11">
        <f>SUM('临翔'!B15+'凤庆'!B15+'云县'!B15+'永德'!B15+'镇康'!B15+'双江'!B15+'耿马'!B15+'沧源'!B15)</f>
        <v>40258.8</v>
      </c>
      <c r="C15" s="11">
        <f>SUM('临翔'!C15+'凤庆'!C15+'云县'!C15+'永德'!C15+'镇康'!C15+'双江'!C15+'耿马'!C15+'沧源'!C15)</f>
        <v>10915.8</v>
      </c>
      <c r="D15" s="11">
        <f>SUM('临翔'!D15+'凤庆'!D15+'云县'!D15+'永德'!D15+'镇康'!D15+'双江'!D15+'耿马'!D15+'沧源'!D15)</f>
        <v>3143.5</v>
      </c>
      <c r="E15" s="11">
        <f>SUM('临翔'!E15+'凤庆'!E15+'云县'!E15+'永德'!E15+'镇康'!E15+'双江'!E15+'耿马'!E15+'沧源'!E15)</f>
        <v>3265</v>
      </c>
      <c r="F15" s="11">
        <f>SUM('临翔'!F15+'凤庆'!F15+'云县'!F15+'永德'!F15+'镇康'!F15+'双江'!F15+'耿马'!F15+'沧源'!F15)</f>
        <v>1230</v>
      </c>
      <c r="G15" s="11">
        <f>SUM('临翔'!G15+'凤庆'!G15+'云县'!G15+'永德'!G15+'镇康'!G15+'双江'!G15+'耿马'!G15+'沧源'!G15)</f>
        <v>0</v>
      </c>
      <c r="H15" s="11">
        <f>SUM('临翔'!H15+'凤庆'!H15+'云县'!H15+'永德'!H15+'镇康'!H15+'双江'!H15+'耿马'!H15+'沧源'!H15)</f>
        <v>2804.8</v>
      </c>
      <c r="I15" s="11">
        <f>SUM('临翔'!I15+'凤庆'!I15+'云县'!I15+'永德'!I15+'镇康'!I15+'双江'!I15+'耿马'!I15+'沧源'!I15)</f>
        <v>1912.3</v>
      </c>
      <c r="J15" s="11">
        <f>SUM('临翔'!J15+'凤庆'!J15+'云县'!J15+'永德'!J15+'镇康'!J15+'双江'!J15+'耿马'!J15+'沧源'!J15)</f>
        <v>463.5</v>
      </c>
      <c r="K15" s="11">
        <f>SUM('临翔'!K15+'凤庆'!K15+'云县'!K15+'永德'!K15+'镇康'!K15+'双江'!K15+'耿马'!K15+'沧源'!K15)</f>
        <v>0</v>
      </c>
      <c r="L15" s="11">
        <f>SUM('临翔'!L15+'凤庆'!L15+'云县'!L15+'永德'!L15+'镇康'!L15+'双江'!L15+'耿马'!L15+'沧源'!L15)</f>
        <v>0</v>
      </c>
      <c r="M15" s="11">
        <f>SUM('临翔'!M15+'凤庆'!M15+'云县'!M15+'永德'!M15+'镇康'!M15+'双江'!M15+'耿马'!M15+'沧源'!M15)</f>
        <v>0</v>
      </c>
      <c r="N15" s="11">
        <f>SUM('临翔'!N15+'凤庆'!N15+'云县'!N15+'永德'!N15+'镇康'!N15+'双江'!N15+'耿马'!N15+'沧源'!N15)</f>
        <v>12806</v>
      </c>
      <c r="O15" s="11">
        <f>SUM('临翔'!O15+'凤庆'!O15+'云县'!O15+'永德'!O15+'镇康'!O15+'双江'!O15+'耿马'!O15+'沧源'!O15)</f>
        <v>7197.5</v>
      </c>
      <c r="P15" s="11">
        <f>SUM('临翔'!P15+'凤庆'!P15+'云县'!P15+'永德'!P15+'镇康'!P15+'双江'!P15+'耿马'!P15+'沧源'!P15)</f>
        <v>2680</v>
      </c>
      <c r="Q15" s="11">
        <f>SUM('临翔'!Q15+'凤庆'!Q15+'云县'!Q15+'永德'!Q15+'镇康'!Q15+'双江'!Q15+'耿马'!Q15+'沧源'!Q15)</f>
        <v>21372</v>
      </c>
      <c r="R15" s="11">
        <f>SUM('临翔'!R15+'凤庆'!R15+'云县'!R15+'永德'!R15+'镇康'!R15+'双江'!R15+'耿马'!R15+'沧源'!R15)</f>
        <v>576</v>
      </c>
      <c r="S15" s="11">
        <f>SUM('临翔'!S15+'凤庆'!S15+'云县'!S15+'永德'!S15+'镇康'!S15+'双江'!S15+'耿马'!S15+'沧源'!S15)</f>
        <v>0</v>
      </c>
      <c r="T15" s="11">
        <f>SUM('临翔'!T15+'凤庆'!T15+'云县'!T15+'永德'!T15+'镇康'!T15+'双江'!T15+'耿马'!T15+'沧源'!T15)</f>
        <v>11</v>
      </c>
      <c r="U15" s="11">
        <f>SUM('临翔'!U15+'凤庆'!U15+'云县'!U15+'永德'!U15+'镇康'!U15+'双江'!U15+'耿马'!U15+'沧源'!U15)</f>
        <v>0</v>
      </c>
      <c r="V15" s="11">
        <f>SUM('临翔'!V15+'凤庆'!V15+'云县'!V15+'永德'!V15+'镇康'!V15+'双江'!V15+'耿马'!V15+'沧源'!V15)</f>
        <v>0</v>
      </c>
      <c r="W15" s="11">
        <f>SUM('临翔'!W15+'凤庆'!W15+'云县'!W15+'永德'!W15+'镇康'!W15+'双江'!W15+'耿马'!W15+'沧源'!W15)</f>
        <v>170542</v>
      </c>
    </row>
    <row r="16" spans="1:23" ht="24.75" customHeight="1">
      <c r="A16" s="11" t="s">
        <v>38</v>
      </c>
      <c r="B16" s="11">
        <f>SUM('临翔'!B16+'凤庆'!B16+'云县'!B16+'永德'!B16+'镇康'!B16+'双江'!B16+'耿马'!B16+'沧源'!B16)</f>
        <v>63325.45</v>
      </c>
      <c r="C16" s="11">
        <f>SUM('临翔'!C16+'凤庆'!C16+'云县'!C16+'永德'!C16+'镇康'!C16+'双江'!C16+'耿马'!C16+'沧源'!C16)</f>
        <v>16189.599999999999</v>
      </c>
      <c r="D16" s="11">
        <f>SUM('临翔'!D16+'凤庆'!D16+'云县'!D16+'永德'!D16+'镇康'!D16+'双江'!D16+'耿马'!D16+'沧源'!D16)</f>
        <v>6419.25</v>
      </c>
      <c r="E16" s="11">
        <f>SUM('临翔'!E16+'凤庆'!E16+'云县'!E16+'永德'!E16+'镇康'!E16+'双江'!E16+'耿马'!E16+'沧源'!E16)</f>
        <v>950</v>
      </c>
      <c r="F16" s="11">
        <f>SUM('临翔'!F16+'凤庆'!F16+'云县'!F16+'永德'!F16+'镇康'!F16+'双江'!F16+'耿马'!F16+'沧源'!F16)</f>
        <v>0</v>
      </c>
      <c r="G16" s="11">
        <f>SUM('临翔'!G16+'凤庆'!G16+'云县'!G16+'永德'!G16+'镇康'!G16+'双江'!G16+'耿马'!G16+'沧源'!G16)</f>
        <v>0</v>
      </c>
      <c r="H16" s="11">
        <f>SUM('临翔'!H16+'凤庆'!H16+'云县'!H16+'永德'!H16+'镇康'!H16+'双江'!H16+'耿马'!H16+'沧源'!H16)</f>
        <v>2313.8</v>
      </c>
      <c r="I16" s="11">
        <f>SUM('临翔'!I16+'凤庆'!I16+'云县'!I16+'永德'!I16+'镇康'!I16+'双江'!I16+'耿马'!I16+'沧源'!I16)</f>
        <v>1090.7</v>
      </c>
      <c r="J16" s="11">
        <f>SUM('临翔'!J16+'凤庆'!J16+'云县'!J16+'永德'!J16+'镇康'!J16+'双江'!J16+'耿马'!J16+'沧源'!J16)</f>
        <v>374</v>
      </c>
      <c r="K16" s="11">
        <f>SUM('临翔'!K16+'凤庆'!K16+'云县'!K16+'永德'!K16+'镇康'!K16+'双江'!K16+'耿马'!K16+'沧源'!K16)</f>
        <v>0</v>
      </c>
      <c r="L16" s="11">
        <f>SUM('临翔'!L16+'凤庆'!L16+'云县'!L16+'永德'!L16+'镇康'!L16+'双江'!L16+'耿马'!L16+'沧源'!L16)</f>
        <v>0</v>
      </c>
      <c r="M16" s="11">
        <f>SUM('临翔'!M16+'凤庆'!M16+'云县'!M16+'永德'!M16+'镇康'!M16+'双江'!M16+'耿马'!M16+'沧源'!M16)</f>
        <v>0</v>
      </c>
      <c r="N16" s="11">
        <f>SUM('临翔'!N16+'凤庆'!N16+'云县'!N16+'永德'!N16+'镇康'!N16+'双江'!N16+'耿马'!N16+'沧源'!N16)</f>
        <v>17648.65</v>
      </c>
      <c r="O16" s="11">
        <f>SUM('临翔'!O16+'凤庆'!O16+'云县'!O16+'永德'!O16+'镇康'!O16+'双江'!O16+'耿马'!O16+'沧源'!O16)</f>
        <v>11096.9</v>
      </c>
      <c r="P16" s="11">
        <f>SUM('临翔'!P16+'凤庆'!P16+'云县'!P16+'永德'!P16+'镇康'!P16+'双江'!P16+'耿马'!P16+'沧源'!P16)</f>
        <v>6045.25</v>
      </c>
      <c r="Q16" s="11">
        <f>SUM('临翔'!Q16+'凤庆'!Q16+'云县'!Q16+'永德'!Q16+'镇康'!Q16+'双江'!Q16+'耿马'!Q16+'沧源'!Q16)</f>
        <v>42403</v>
      </c>
      <c r="R16" s="11">
        <f>SUM('临翔'!R16+'凤庆'!R16+'云县'!R16+'永德'!R16+'镇康'!R16+'双江'!R16+'耿马'!R16+'沧源'!R16)</f>
        <v>4002</v>
      </c>
      <c r="S16" s="11">
        <f>SUM('临翔'!S16+'凤庆'!S16+'云县'!S16+'永德'!S16+'镇康'!S16+'双江'!S16+'耿马'!S16+'沧源'!S16)</f>
        <v>0</v>
      </c>
      <c r="T16" s="11">
        <f>SUM('临翔'!T16+'凤庆'!T16+'云县'!T16+'永德'!T16+'镇康'!T16+'双江'!T16+'耿马'!T16+'沧源'!T16)</f>
        <v>10</v>
      </c>
      <c r="U16" s="11">
        <f>SUM('临翔'!U16+'凤庆'!U16+'云县'!U16+'永德'!U16+'镇康'!U16+'双江'!U16+'耿马'!U16+'沧源'!U16)</f>
        <v>0</v>
      </c>
      <c r="V16" s="11">
        <f>SUM('临翔'!V16+'凤庆'!V16+'云县'!V16+'永德'!V16+'镇康'!V16+'双江'!V16+'耿马'!V16+'沧源'!V16)</f>
        <v>0</v>
      </c>
      <c r="W16" s="11">
        <f>SUM('临翔'!W16+'凤庆'!W16+'云县'!W16+'永德'!W16+'镇康'!W16+'双江'!W16+'耿马'!W16+'沧源'!W16)</f>
        <v>107304</v>
      </c>
    </row>
    <row r="17" spans="1:23" ht="24" customHeight="1">
      <c r="A17" s="11" t="s">
        <v>34</v>
      </c>
      <c r="B17" s="11">
        <f>SUM('临翔'!B17+'凤庆'!B17+'云县'!B17+'永德'!B17+'镇康'!B17+'双江'!B17+'耿马'!B17+'沧源'!B17)</f>
        <v>5560</v>
      </c>
      <c r="C17" s="11">
        <f>SUM('临翔'!C17+'凤庆'!C17+'云县'!C17+'永德'!C17+'镇康'!C17+'双江'!C17+'耿马'!C17+'沧源'!C17)</f>
        <v>2769</v>
      </c>
      <c r="D17" s="11">
        <f>SUM('临翔'!D17+'凤庆'!D17+'云县'!D17+'永德'!D17+'镇康'!D17+'双江'!D17+'耿马'!D17+'沧源'!D17)</f>
        <v>1126</v>
      </c>
      <c r="E17" s="11">
        <f>SUM('临翔'!E17+'凤庆'!E17+'云县'!E17+'永德'!E17+'镇康'!E17+'双江'!E17+'耿马'!E17+'沧源'!E17)</f>
        <v>0</v>
      </c>
      <c r="F17" s="11">
        <f>SUM('临翔'!F17+'凤庆'!F17+'云县'!F17+'永德'!F17+'镇康'!F17+'双江'!F17+'耿马'!F17+'沧源'!F17)</f>
        <v>0</v>
      </c>
      <c r="G17" s="11">
        <f>SUM('临翔'!G17+'凤庆'!G17+'云县'!G17+'永德'!G17+'镇康'!G17+'双江'!G17+'耿马'!G17+'沧源'!G17)</f>
        <v>0</v>
      </c>
      <c r="H17" s="11">
        <f>SUM('临翔'!H17+'凤庆'!H17+'云县'!H17+'永德'!H17+'镇康'!H17+'双江'!H17+'耿马'!H17+'沧源'!H17)</f>
        <v>693</v>
      </c>
      <c r="I17" s="11">
        <f>SUM('临翔'!I17+'凤庆'!I17+'云县'!I17+'永德'!I17+'镇康'!I17+'双江'!I17+'耿马'!I17+'沧源'!I17)</f>
        <v>527</v>
      </c>
      <c r="J17" s="11">
        <f>SUM('临翔'!J17+'凤庆'!J17+'云县'!J17+'永德'!J17+'镇康'!J17+'双江'!J17+'耿马'!J17+'沧源'!J17)</f>
        <v>178</v>
      </c>
      <c r="K17" s="11">
        <f>SUM('临翔'!K17+'凤庆'!K17+'云县'!K17+'永德'!K17+'镇康'!K17+'双江'!K17+'耿马'!K17+'沧源'!K17)</f>
        <v>0</v>
      </c>
      <c r="L17" s="11">
        <f>SUM('临翔'!L17+'凤庆'!L17+'云县'!L17+'永德'!L17+'镇康'!L17+'双江'!L17+'耿马'!L17+'沧源'!L17)</f>
        <v>0</v>
      </c>
      <c r="M17" s="11">
        <f>SUM('临翔'!M17+'凤庆'!M17+'云县'!M17+'永德'!M17+'镇康'!M17+'双江'!M17+'耿马'!M17+'沧源'!M17)</f>
        <v>0</v>
      </c>
      <c r="N17" s="11">
        <f>SUM('临翔'!N17+'凤庆'!N17+'云县'!N17+'永德'!N17+'镇康'!N17+'双江'!N17+'耿马'!N17+'沧源'!N17)</f>
        <v>3581</v>
      </c>
      <c r="O17" s="11">
        <f>SUM('临翔'!O17+'凤庆'!O17+'云县'!O17+'永德'!O17+'镇康'!O17+'双江'!O17+'耿马'!O17+'沧源'!O17)</f>
        <v>1155</v>
      </c>
      <c r="P17" s="11">
        <f>SUM('临翔'!P17+'凤庆'!P17+'云县'!P17+'永德'!P17+'镇康'!P17+'双江'!P17+'耿马'!P17+'沧源'!P17)</f>
        <v>948</v>
      </c>
      <c r="Q17" s="11">
        <f>SUM('临翔'!Q17+'凤庆'!Q17+'云县'!Q17+'永德'!Q17+'镇康'!Q17+'双江'!Q17+'耿马'!Q17+'沧源'!Q17)</f>
        <v>1286</v>
      </c>
      <c r="R17" s="11">
        <f>SUM('临翔'!R17+'凤庆'!R17+'云县'!R17+'永德'!R17+'镇康'!R17+'双江'!R17+'耿马'!R17+'沧源'!R17)</f>
        <v>1087</v>
      </c>
      <c r="S17" s="11">
        <f>SUM('临翔'!S17+'凤庆'!S17+'云县'!S17+'永德'!S17+'镇康'!S17+'双江'!S17+'耿马'!S17+'沧源'!S17)</f>
        <v>0</v>
      </c>
      <c r="T17" s="11">
        <f>SUM('临翔'!T17+'凤庆'!T17+'云县'!T17+'永德'!T17+'镇康'!T17+'双江'!T17+'耿马'!T17+'沧源'!T17)</f>
        <v>0</v>
      </c>
      <c r="U17" s="11">
        <f>SUM('临翔'!U17+'凤庆'!U17+'云县'!U17+'永德'!U17+'镇康'!U17+'双江'!U17+'耿马'!U17+'沧源'!U17)</f>
        <v>0</v>
      </c>
      <c r="V17" s="11">
        <f>SUM('临翔'!V17+'凤庆'!V17+'云县'!V17+'永德'!V17+'镇康'!V17+'双江'!V17+'耿马'!V17+'沧源'!V17)</f>
        <v>0</v>
      </c>
      <c r="W17" s="11">
        <f>SUM('临翔'!W17+'凤庆'!W17+'云县'!W17+'永德'!W17+'镇康'!W17+'双江'!W17+'耿马'!W17+'沧源'!W17)</f>
        <v>1847</v>
      </c>
    </row>
    <row r="18" spans="1:23" ht="27.75" customHeight="1">
      <c r="A18" s="12" t="s">
        <v>39</v>
      </c>
      <c r="B18" s="11">
        <f>SUM('临翔'!B18+'凤庆'!B18+'云县'!B18+'永德'!B18+'镇康'!B18+'双江'!B18+'耿马'!B18+'沧源'!B18)</f>
        <v>7139</v>
      </c>
      <c r="C18" s="11">
        <f>SUM('临翔'!C18+'凤庆'!C18+'云县'!C18+'永德'!C18+'镇康'!C18+'双江'!C18+'耿马'!C18+'沧源'!C18)</f>
        <v>4994.5</v>
      </c>
      <c r="D18" s="11">
        <f>SUM('临翔'!D18+'凤庆'!D18+'云县'!D18+'永德'!D18+'镇康'!D18+'双江'!D18+'耿马'!D18+'沧源'!D18)</f>
        <v>1209.5</v>
      </c>
      <c r="E18" s="11">
        <f>SUM('临翔'!E18+'凤庆'!E18+'云县'!E18+'永德'!E18+'镇康'!E18+'双江'!E18+'耿马'!E18+'沧源'!E18)</f>
        <v>330</v>
      </c>
      <c r="F18" s="11">
        <f>SUM('临翔'!F18+'凤庆'!F18+'云县'!F18+'永德'!F18+'镇康'!F18+'双江'!F18+'耿马'!F18+'沧源'!F18)</f>
        <v>0</v>
      </c>
      <c r="G18" s="11">
        <f>SUM('临翔'!G18+'凤庆'!G18+'云县'!G18+'永德'!G18+'镇康'!G18+'双江'!G18+'耿马'!G18+'沧源'!G18)</f>
        <v>0</v>
      </c>
      <c r="H18" s="11">
        <f>SUM('临翔'!H18+'凤庆'!H18+'云县'!H18+'永德'!H18+'镇康'!H18+'双江'!H18+'耿马'!H18+'沧源'!H18)</f>
        <v>2</v>
      </c>
      <c r="I18" s="11">
        <f>SUM('临翔'!I18+'凤庆'!I18+'云县'!I18+'永德'!I18+'镇康'!I18+'双江'!I18+'耿马'!I18+'沧源'!I18)</f>
        <v>0</v>
      </c>
      <c r="J18" s="11">
        <f>SUM('临翔'!J18+'凤庆'!J18+'云县'!J18+'永德'!J18+'镇康'!J18+'双江'!J18+'耿马'!J18+'沧源'!J18)</f>
        <v>0</v>
      </c>
      <c r="K18" s="11">
        <f>SUM('临翔'!K18+'凤庆'!K18+'云县'!K18+'永德'!K18+'镇康'!K18+'双江'!K18+'耿马'!K18+'沧源'!K18)</f>
        <v>0</v>
      </c>
      <c r="L18" s="11">
        <f>SUM('临翔'!L18+'凤庆'!L18+'云县'!L18+'永德'!L18+'镇康'!L18+'双江'!L18+'耿马'!L18+'沧源'!L18)</f>
        <v>0</v>
      </c>
      <c r="M18" s="11">
        <f>SUM('临翔'!M18+'凤庆'!M18+'云县'!M18+'永德'!M18+'镇康'!M18+'双江'!M18+'耿马'!M18+'沧源'!M18)</f>
        <v>0</v>
      </c>
      <c r="N18" s="11">
        <f>SUM('临翔'!N18+'凤庆'!N18+'云县'!N18+'永德'!N18+'镇康'!N18+'双江'!N18+'耿马'!N18+'沧源'!N18)</f>
        <v>6807</v>
      </c>
      <c r="O18" s="11">
        <f>SUM('临翔'!O18+'凤庆'!O18+'云县'!O18+'永德'!O18+'镇康'!O18+'双江'!O18+'耿马'!O18+'沧源'!O18)</f>
        <v>4994.5</v>
      </c>
      <c r="P18" s="11">
        <f>SUM('临翔'!P18+'凤庆'!P18+'云县'!P18+'永德'!P18+'镇康'!P18+'双江'!P18+'耿马'!P18+'沧源'!P18)</f>
        <v>1209.5</v>
      </c>
      <c r="Q18" s="11">
        <f>SUM('临翔'!Q18+'凤庆'!Q18+'云县'!Q18+'永德'!Q18+'镇康'!Q18+'双江'!Q18+'耿马'!Q18+'沧源'!Q18)</f>
        <v>0</v>
      </c>
      <c r="R18" s="11">
        <f>SUM('临翔'!R18+'凤庆'!R18+'云县'!R18+'永德'!R18+'镇康'!R18+'双江'!R18+'耿马'!R18+'沧源'!R18)</f>
        <v>0</v>
      </c>
      <c r="S18" s="11">
        <f>SUM('临翔'!S18+'凤庆'!S18+'云县'!S18+'永德'!S18+'镇康'!S18+'双江'!S18+'耿马'!S18+'沧源'!S18)</f>
        <v>0</v>
      </c>
      <c r="T18" s="11">
        <f>SUM('临翔'!T18+'凤庆'!T18+'云县'!T18+'永德'!T18+'镇康'!T18+'双江'!T18+'耿马'!T18+'沧源'!T18)</f>
        <v>0</v>
      </c>
      <c r="U18" s="11">
        <f>SUM('临翔'!U18+'凤庆'!U18+'云县'!U18+'永德'!U18+'镇康'!U18+'双江'!U18+'耿马'!U18+'沧源'!U18)</f>
        <v>0</v>
      </c>
      <c r="V18" s="11">
        <f>SUM('临翔'!V18+'凤庆'!V18+'云县'!V18+'永德'!V18+'镇康'!V18+'双江'!V18+'耿马'!V18+'沧源'!V18)</f>
        <v>0</v>
      </c>
      <c r="W18" s="11">
        <f>SUM('临翔'!W18+'凤庆'!W18+'云县'!W18+'永德'!W18+'镇康'!W18+'双江'!W18+'耿马'!W18+'沧源'!W18)</f>
        <v>3692</v>
      </c>
    </row>
    <row r="20" spans="2:21" ht="14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B20:U20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2020-04-10T08:05:41Z</cp:lastPrinted>
  <dcterms:created xsi:type="dcterms:W3CDTF">2003-07-07T03:07:21Z</dcterms:created>
  <dcterms:modified xsi:type="dcterms:W3CDTF">2022-07-20T07:10:34Z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