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<sst xmlns="http://schemas.openxmlformats.org/spreadsheetml/2006/main" count="596" uniqueCount="72">
  <si>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</si>
  <si>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</si>
  <si>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</si>
  <si>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</si>
  <si>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</si>
  <si>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</si>
  <si>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</si>
  <si>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</si>
  <si>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</si>
  <si>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</si>
  <si>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</si>
  <si>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</si>
  <si>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</si>
  <si>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</si>
  <si>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</si>
  <si>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</si>
  <si>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</si>
  <si>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</si>
  <si>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</si>
  <si>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</si>
  <si>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</si>
  <si>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</si>
  <si>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</si>
  <si>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</si>
  <si>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</si>
  <si>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</si>
  <si>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</si>
  <si>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</si>
  <si>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</si>
  <si>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</si>
  <si>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</si>
  <si>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</si>
  <si>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</si>
  <si>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</si>
  <si>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</si>
  <si>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</si>
  <si>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</si>
  <si>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</si>
  <si>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</t>
  </si>
  <si>
    <t>鼠害综</t>
  </si>
  <si>
    <t>合防治</t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</si>
  <si>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</si>
  <si>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</si>
  <si>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</si>
  <si>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</si>
  <si>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</si>
  <si>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病虫草鼠害综合防治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</si>
  <si>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</si>
  <si>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</si>
  <si>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  鼠综合 防治</t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</si>
  <si>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</si>
  <si>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</si>
  <si>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t>防治</t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</si>
  <si>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</si>
  <si>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</si>
  <si>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</si>
  <si>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（鼠畜</t>
  </si>
  <si>
    <r>
      <t>)</t>
    </r>
    <r>
      <rPr>
        <sz val="9"/>
        <rFont val="宋体"/>
        <family val="0"/>
      </rPr>
      <t>害</t>
    </r>
  </si>
  <si>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况（收报结束）</t>
    </r>
  </si>
  <si>
    <t>临沧市</t>
  </si>
  <si>
    <t>病虫害防治</t>
  </si>
  <si>
    <t>小　春　作　物　自　然　灾　害　情　况（收报结束）</t>
  </si>
  <si>
    <t>2022.3.31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</si>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</sst>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7" fillId="0" borderId="16" xfId="63" applyFont="1" applyBorder="1" applyAlignment="1">
      <alignment horizontal="left" vertical="top"/>
      <protection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9" sqref="Q9:Q11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</v>
      </c>
      <c r="J3" s="28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21040</v>
      </c>
      <c r="C7" s="10">
        <f aca="true" t="shared" si="0" ref="C7:V7">SUM(C8+C12+C16)</f>
        <v>2842</v>
      </c>
      <c r="D7" s="10">
        <f t="shared" si="0"/>
        <v>580</v>
      </c>
      <c r="E7" s="10">
        <f t="shared" si="0"/>
        <v>5736</v>
      </c>
      <c r="F7" s="10">
        <f t="shared" si="0"/>
        <v>431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4108</v>
      </c>
      <c r="L7" s="10">
        <f t="shared" si="0"/>
        <v>201</v>
      </c>
      <c r="M7" s="10">
        <f t="shared" si="0"/>
        <v>0</v>
      </c>
      <c r="N7" s="10">
        <f t="shared" si="0"/>
        <v>6782</v>
      </c>
      <c r="O7" s="10">
        <f t="shared" si="0"/>
        <v>2210</v>
      </c>
      <c r="P7" s="10">
        <f t="shared" si="0"/>
        <v>580</v>
      </c>
      <c r="Q7" s="10">
        <f t="shared" si="0"/>
        <v>4414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23">
        <f>W8+W12+W16</f>
        <v>130</v>
      </c>
    </row>
    <row r="8" spans="1:23" ht="30" customHeight="1">
      <c r="A8" s="11" t="s">
        <v>28</v>
      </c>
      <c r="B8" s="10">
        <f>SUM(B9:B11)</f>
        <v>4839</v>
      </c>
      <c r="C8" s="10">
        <f aca="true" t="shared" si="1" ref="C8:V8">SUM(C9:C11)</f>
        <v>529</v>
      </c>
      <c r="D8" s="10">
        <f t="shared" si="1"/>
        <v>225</v>
      </c>
      <c r="E8" s="10">
        <f t="shared" si="1"/>
        <v>1829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517</v>
      </c>
      <c r="L8" s="10">
        <f t="shared" si="1"/>
        <v>0</v>
      </c>
      <c r="M8" s="10">
        <f t="shared" si="1"/>
        <v>0</v>
      </c>
      <c r="N8" s="10">
        <f t="shared" si="1"/>
        <v>1023</v>
      </c>
      <c r="O8" s="10">
        <f t="shared" si="1"/>
        <v>529</v>
      </c>
      <c r="P8" s="10">
        <f t="shared" si="1"/>
        <v>225</v>
      </c>
      <c r="Q8" s="10">
        <f t="shared" si="1"/>
        <v>1470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23"/>
    </row>
    <row r="9" spans="1:23" ht="30" customHeight="1">
      <c r="A9" s="11" t="s">
        <v>29</v>
      </c>
      <c r="B9" s="10">
        <f aca="true" t="shared" si="2" ref="B9:D11">SUM(E9+H9+K9+N9+Q9+T9)</f>
        <v>953</v>
      </c>
      <c r="C9" s="10">
        <f t="shared" si="2"/>
        <v>0</v>
      </c>
      <c r="D9" s="10">
        <f t="shared" si="2"/>
        <v>0</v>
      </c>
      <c r="E9" s="10">
        <v>805</v>
      </c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148</v>
      </c>
      <c r="R9" s="10"/>
      <c r="S9" s="10"/>
      <c r="T9" s="38"/>
      <c r="U9" s="38"/>
      <c r="V9" s="38"/>
      <c r="W9" s="23"/>
    </row>
    <row r="10" spans="1:23" ht="30" customHeight="1">
      <c r="A10" s="10" t="s">
        <v>30</v>
      </c>
      <c r="B10" s="10">
        <f t="shared" si="2"/>
        <v>970</v>
      </c>
      <c r="C10" s="10">
        <f t="shared" si="2"/>
        <v>0</v>
      </c>
      <c r="D10" s="10">
        <f t="shared" si="2"/>
        <v>0</v>
      </c>
      <c r="E10" s="10">
        <v>471</v>
      </c>
      <c r="F10" s="10"/>
      <c r="G10" s="10"/>
      <c r="H10" s="10"/>
      <c r="I10" s="10"/>
      <c r="J10" s="10"/>
      <c r="K10" s="10">
        <v>144</v>
      </c>
      <c r="L10" s="10"/>
      <c r="M10" s="10"/>
      <c r="N10" s="29"/>
      <c r="O10" s="10"/>
      <c r="P10" s="10"/>
      <c r="Q10" s="10">
        <v>355</v>
      </c>
      <c r="R10" s="10"/>
      <c r="S10" s="10"/>
      <c r="T10" s="38"/>
      <c r="U10" s="38"/>
      <c r="V10" s="38"/>
      <c r="W10" s="23"/>
    </row>
    <row r="11" spans="1:23" ht="30" customHeight="1">
      <c r="A11" s="10" t="s">
        <v>31</v>
      </c>
      <c r="B11" s="10">
        <f t="shared" si="2"/>
        <v>2916</v>
      </c>
      <c r="C11" s="10">
        <f t="shared" si="2"/>
        <v>529</v>
      </c>
      <c r="D11" s="10">
        <f t="shared" si="2"/>
        <v>225</v>
      </c>
      <c r="E11" s="10">
        <v>553</v>
      </c>
      <c r="F11" s="10"/>
      <c r="G11" s="10"/>
      <c r="H11" s="10"/>
      <c r="I11" s="10"/>
      <c r="J11" s="10"/>
      <c r="K11" s="10">
        <v>373</v>
      </c>
      <c r="L11" s="10"/>
      <c r="M11" s="10"/>
      <c r="N11" s="10">
        <v>1023</v>
      </c>
      <c r="O11" s="10">
        <v>529</v>
      </c>
      <c r="P11" s="10">
        <v>225</v>
      </c>
      <c r="Q11" s="10">
        <v>967</v>
      </c>
      <c r="R11" s="10"/>
      <c r="S11" s="10"/>
      <c r="T11" s="38"/>
      <c r="U11" s="38"/>
      <c r="V11" s="38"/>
      <c r="W11" s="23"/>
    </row>
    <row r="12" spans="1:23" ht="30" customHeight="1">
      <c r="A12" s="11" t="s">
        <v>32</v>
      </c>
      <c r="B12" s="10">
        <f>SUM(B13:B15)</f>
        <v>13772</v>
      </c>
      <c r="C12" s="10">
        <f>SUM(F12+I12+L12+O12+R12+U12)</f>
        <v>2087</v>
      </c>
      <c r="D12" s="10">
        <f>SUM(G12+J12+M12+P12+S12+V12)</f>
        <v>286</v>
      </c>
      <c r="E12" s="10">
        <f aca="true" t="shared" si="3" ref="C12:W12">SUM(E13:E15)</f>
        <v>2380</v>
      </c>
      <c r="F12" s="10">
        <f t="shared" si="3"/>
        <v>331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3161</v>
      </c>
      <c r="L12" s="10">
        <f t="shared" si="3"/>
        <v>201</v>
      </c>
      <c r="M12" s="10">
        <f t="shared" si="3"/>
        <v>0</v>
      </c>
      <c r="N12" s="10">
        <f t="shared" si="3"/>
        <v>5429</v>
      </c>
      <c r="O12" s="10">
        <f t="shared" si="3"/>
        <v>1555</v>
      </c>
      <c r="P12" s="10">
        <f t="shared" si="3"/>
        <v>286</v>
      </c>
      <c r="Q12" s="10">
        <f t="shared" si="3"/>
        <v>2802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130</v>
      </c>
    </row>
    <row r="13" spans="1:23" ht="30" customHeight="1">
      <c r="A13" s="11" t="s">
        <v>33</v>
      </c>
      <c r="B13" s="10">
        <f>E13+H13+K13+N13+Q13+T13</f>
        <v>1561</v>
      </c>
      <c r="C13" s="10">
        <f>SUM(F13+I13+L13+O13+R13+U13)</f>
        <v>211</v>
      </c>
      <c r="D13" s="10">
        <f>SUM(G13+J13+M13+P13+S13+V13)</f>
        <v>60</v>
      </c>
      <c r="E13" s="10">
        <v>448</v>
      </c>
      <c r="F13" s="10"/>
      <c r="G13" s="10"/>
      <c r="H13" s="10"/>
      <c r="I13" s="10"/>
      <c r="J13" s="10"/>
      <c r="K13" s="10">
        <v>235</v>
      </c>
      <c r="L13" s="10"/>
      <c r="M13" s="10"/>
      <c r="N13" s="10">
        <v>504</v>
      </c>
      <c r="O13" s="10">
        <v>211</v>
      </c>
      <c r="P13" s="10">
        <v>60</v>
      </c>
      <c r="Q13" s="10">
        <v>374</v>
      </c>
      <c r="R13" s="10"/>
      <c r="S13" s="10"/>
      <c r="T13" s="38"/>
      <c r="U13" s="38"/>
      <c r="V13" s="38"/>
      <c r="W13" s="23"/>
    </row>
    <row r="14" spans="1:23" ht="30" customHeight="1">
      <c r="A14" s="10" t="s">
        <v>34</v>
      </c>
      <c r="B14" s="10">
        <f>E14+H14+K14+N14+Q14+T14</f>
        <v>8343</v>
      </c>
      <c r="C14" s="10">
        <f>SUM(F14+I14+L14+O14+R14+U14)</f>
        <v>1546</v>
      </c>
      <c r="D14" s="10">
        <f>SUM(G14+J14+M14+P14+S14+V14)</f>
        <v>209</v>
      </c>
      <c r="E14" s="10">
        <v>1271</v>
      </c>
      <c r="F14" s="10">
        <v>331</v>
      </c>
      <c r="G14" s="10"/>
      <c r="H14" s="10"/>
      <c r="I14" s="10"/>
      <c r="J14" s="10"/>
      <c r="K14" s="10">
        <v>2698</v>
      </c>
      <c r="L14" s="10">
        <v>201</v>
      </c>
      <c r="M14" s="10"/>
      <c r="N14" s="10">
        <v>2207</v>
      </c>
      <c r="O14" s="10">
        <v>1014</v>
      </c>
      <c r="P14" s="10">
        <v>209</v>
      </c>
      <c r="Q14" s="10">
        <v>2167</v>
      </c>
      <c r="R14" s="10"/>
      <c r="S14" s="10"/>
      <c r="T14" s="38"/>
      <c r="U14" s="38"/>
      <c r="V14" s="38"/>
      <c r="W14" s="23">
        <v>130</v>
      </c>
    </row>
    <row r="15" spans="1:23" ht="30" customHeight="1">
      <c r="A15" s="10" t="s">
        <v>31</v>
      </c>
      <c r="B15" s="10">
        <f>E15+H15+K15+N15+Q15+T15</f>
        <v>3868</v>
      </c>
      <c r="C15" s="10">
        <f>SUM(F15+I15+L15+O15+R15+U15)</f>
        <v>330</v>
      </c>
      <c r="D15" s="10">
        <f>SUM(G15+J15+M15+P15+S15+V15)</f>
        <v>17</v>
      </c>
      <c r="E15" s="10">
        <v>661</v>
      </c>
      <c r="F15" s="10"/>
      <c r="G15" s="10"/>
      <c r="H15" s="10"/>
      <c r="I15" s="10"/>
      <c r="J15" s="10"/>
      <c r="K15" s="10">
        <v>228</v>
      </c>
      <c r="L15" s="10"/>
      <c r="M15" s="10"/>
      <c r="N15" s="10">
        <v>2718</v>
      </c>
      <c r="O15" s="10">
        <v>330</v>
      </c>
      <c r="P15" s="10">
        <v>17</v>
      </c>
      <c r="Q15" s="10">
        <v>261</v>
      </c>
      <c r="R15" s="10"/>
      <c r="S15" s="10"/>
      <c r="T15" s="38"/>
      <c r="U15" s="38"/>
      <c r="V15" s="38"/>
      <c r="W15" s="38"/>
    </row>
    <row r="16" spans="1:23" ht="30" customHeight="1">
      <c r="A16" s="11" t="s">
        <v>35</v>
      </c>
      <c r="B16" s="10">
        <f>E16+H16+K16+N16+Q16+T16</f>
        <v>2429</v>
      </c>
      <c r="C16" s="10">
        <f>SUM(F16+I16+L16+O16+R16+U16)</f>
        <v>226</v>
      </c>
      <c r="D16" s="10">
        <f>SUM(G16+J16+M16+P16+S16+V16)</f>
        <v>69</v>
      </c>
      <c r="E16" s="10">
        <v>1527</v>
      </c>
      <c r="F16" s="10">
        <v>100</v>
      </c>
      <c r="G16" s="10"/>
      <c r="H16" s="10"/>
      <c r="I16" s="10"/>
      <c r="J16" s="10"/>
      <c r="K16" s="10">
        <v>430</v>
      </c>
      <c r="L16" s="10"/>
      <c r="M16" s="10"/>
      <c r="N16" s="10">
        <v>330</v>
      </c>
      <c r="O16" s="10">
        <v>126</v>
      </c>
      <c r="P16" s="10">
        <v>69</v>
      </c>
      <c r="Q16" s="10">
        <v>142</v>
      </c>
      <c r="R16" s="10"/>
      <c r="S16" s="10"/>
      <c r="T16" s="38"/>
      <c r="U16" s="38"/>
      <c r="V16" s="38"/>
      <c r="W16" s="38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C11" sqref="C11:D11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625" style="0" customWidth="1"/>
    <col min="4" max="4" width="4.50390625" style="0" customWidth="1"/>
    <col min="5" max="6" width="5.625" style="0" customWidth="1"/>
    <col min="7" max="7" width="4.625" style="0" customWidth="1"/>
    <col min="8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4.875" style="0" customWidth="1"/>
    <col min="13" max="13" width="4.25390625" style="0" customWidth="1"/>
    <col min="14" max="14" width="5.625" style="0" customWidth="1"/>
    <col min="15" max="15" width="5.25390625" style="0" customWidth="1"/>
    <col min="16" max="16" width="5.00390625" style="0" customWidth="1"/>
    <col min="17" max="17" width="5.625" style="0" customWidth="1"/>
    <col min="18" max="18" width="5.125" style="0" customWidth="1"/>
    <col min="19" max="19" width="4.25390625" style="0" customWidth="1"/>
    <col min="20" max="20" width="5.375" style="0" customWidth="1"/>
    <col min="21" max="21" width="5.25390625" style="0" customWidth="1"/>
    <col min="22" max="22" width="4.125" style="0" customWidth="1"/>
    <col min="23" max="23" width="6.00390625" style="0" customWidth="1"/>
  </cols>
  <sheetData>
    <row r="1" spans="1:23" ht="19.5" customHeight="1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62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60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56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22"/>
    </row>
    <row r="7" spans="1:23" ht="25.5" customHeight="1">
      <c r="A7" s="10" t="s">
        <v>63</v>
      </c>
      <c r="B7" s="10">
        <f>SUM(B9:B16)</f>
        <v>503879</v>
      </c>
      <c r="C7" s="10">
        <f aca="true" t="shared" si="0" ref="C7:W7">SUM(C9:C16)</f>
        <v>64093.7</v>
      </c>
      <c r="D7" s="10">
        <f t="shared" si="0"/>
        <v>4903.7</v>
      </c>
      <c r="E7" s="10">
        <f t="shared" si="0"/>
        <v>12973</v>
      </c>
      <c r="F7" s="10">
        <f t="shared" si="0"/>
        <v>431</v>
      </c>
      <c r="G7" s="10">
        <f t="shared" si="0"/>
        <v>0</v>
      </c>
      <c r="H7" s="10">
        <f t="shared" si="0"/>
        <v>3750.5</v>
      </c>
      <c r="I7" s="10">
        <f t="shared" si="0"/>
        <v>1435.5</v>
      </c>
      <c r="J7" s="10">
        <f t="shared" si="0"/>
        <v>38</v>
      </c>
      <c r="K7" s="10">
        <f t="shared" si="0"/>
        <v>44348</v>
      </c>
      <c r="L7" s="10">
        <f t="shared" si="0"/>
        <v>8396.5</v>
      </c>
      <c r="M7" s="10">
        <f t="shared" si="0"/>
        <v>305</v>
      </c>
      <c r="N7" s="10">
        <f t="shared" si="0"/>
        <v>88387.5</v>
      </c>
      <c r="O7" s="10">
        <f t="shared" si="0"/>
        <v>34888.7</v>
      </c>
      <c r="P7" s="10">
        <f t="shared" si="0"/>
        <v>4560.7</v>
      </c>
      <c r="Q7" s="10">
        <f t="shared" si="0"/>
        <v>317823</v>
      </c>
      <c r="R7" s="10">
        <f t="shared" si="0"/>
        <v>15087</v>
      </c>
      <c r="S7" s="10">
        <f t="shared" si="0"/>
        <v>0</v>
      </c>
      <c r="T7" s="10">
        <f t="shared" si="0"/>
        <v>36597</v>
      </c>
      <c r="U7" s="10">
        <f t="shared" si="0"/>
        <v>3855</v>
      </c>
      <c r="V7" s="10">
        <f t="shared" si="0"/>
        <v>0</v>
      </c>
      <c r="W7" s="10">
        <f t="shared" si="0"/>
        <v>910400</v>
      </c>
    </row>
    <row r="8" spans="1:23" ht="24.75" customHeight="1">
      <c r="A8" s="11" t="s">
        <v>64</v>
      </c>
      <c r="B8" s="10">
        <f>B7-504272</f>
        <v>-393</v>
      </c>
      <c r="C8" s="10">
        <f>C7-56395</f>
        <v>7698.699999999997</v>
      </c>
      <c r="D8" s="10">
        <f>D7-2893</f>
        <v>2010.6999999999998</v>
      </c>
      <c r="E8" s="10">
        <f>E7-88913</f>
        <v>-75940</v>
      </c>
      <c r="F8" s="10">
        <f>F7-4153</f>
        <v>-3722</v>
      </c>
      <c r="G8" s="10">
        <f>G7-440</f>
        <v>-440</v>
      </c>
      <c r="H8" s="10">
        <f>H7-0</f>
        <v>3750.5</v>
      </c>
      <c r="I8" s="10">
        <f>I7-0</f>
        <v>1435.5</v>
      </c>
      <c r="J8" s="10">
        <f>J7-0</f>
        <v>38</v>
      </c>
      <c r="K8" s="10">
        <f>K7-24011</f>
        <v>20337</v>
      </c>
      <c r="L8" s="10">
        <f>L7-7196</f>
        <v>1200.5</v>
      </c>
      <c r="M8" s="10">
        <f>M7-40</f>
        <v>265</v>
      </c>
      <c r="N8" s="10">
        <f>N7-10140.5</f>
        <v>78247</v>
      </c>
      <c r="O8" s="10">
        <f>O7-3332</f>
        <v>31556.699999999997</v>
      </c>
      <c r="P8" s="10">
        <f>P7-1913</f>
        <v>2647.7</v>
      </c>
      <c r="Q8" s="10">
        <f>Q7-347098</f>
        <v>-29275</v>
      </c>
      <c r="R8" s="10">
        <f>R7-36186</f>
        <v>-21099</v>
      </c>
      <c r="S8" s="10">
        <f>S7-500</f>
        <v>-500</v>
      </c>
      <c r="T8" s="23">
        <f>T7-34110</f>
        <v>2487</v>
      </c>
      <c r="U8" s="23">
        <f>U7-5528</f>
        <v>-1673</v>
      </c>
      <c r="V8" s="10">
        <v>0</v>
      </c>
      <c r="W8" s="23">
        <f>W7-1029224</f>
        <v>-118824</v>
      </c>
    </row>
    <row r="9" spans="1:23" ht="19.5" customHeight="1">
      <c r="A9" s="10" t="s">
        <v>65</v>
      </c>
      <c r="B9" s="10">
        <f>SUM(E9+H9+K9+N9+Q9+T9)</f>
        <v>31141.5</v>
      </c>
      <c r="C9" s="10">
        <f>F9+I9+L9+O9+R9+U9</f>
        <v>20186.5</v>
      </c>
      <c r="D9" s="10">
        <f>G9+J9+M9+P9+S9+V9</f>
        <v>872</v>
      </c>
      <c r="E9" s="10">
        <f>'临翔'!E7</f>
        <v>0</v>
      </c>
      <c r="F9" s="10">
        <f>'临翔'!F7</f>
        <v>0</v>
      </c>
      <c r="G9" s="10">
        <f>'临翔'!G7</f>
        <v>0</v>
      </c>
      <c r="H9" s="10">
        <f>'临翔'!H7</f>
        <v>158.5</v>
      </c>
      <c r="I9" s="10">
        <f>'临翔'!I7</f>
        <v>158.5</v>
      </c>
      <c r="J9" s="10">
        <f>'临翔'!J7</f>
        <v>0</v>
      </c>
      <c r="K9" s="10">
        <f>'临翔'!K7</f>
        <v>3813</v>
      </c>
      <c r="L9" s="10">
        <f>'临翔'!L7</f>
        <v>2160</v>
      </c>
      <c r="M9" s="10">
        <f>'临翔'!M7</f>
        <v>305</v>
      </c>
      <c r="N9" s="10">
        <f>'临翔'!N7</f>
        <v>17603</v>
      </c>
      <c r="O9" s="10">
        <f>'临翔'!O7</f>
        <v>11645</v>
      </c>
      <c r="P9" s="10">
        <f>'临翔'!P7</f>
        <v>567</v>
      </c>
      <c r="Q9" s="10">
        <f>'临翔'!Q7</f>
        <v>9567</v>
      </c>
      <c r="R9" s="10">
        <f>'临翔'!R7</f>
        <v>6223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29800</v>
      </c>
    </row>
    <row r="10" spans="1:23" ht="19.5" customHeight="1">
      <c r="A10" s="10" t="s">
        <v>66</v>
      </c>
      <c r="B10" s="10">
        <f aca="true" t="shared" si="1" ref="B10:B16">SUM(E10+H10+K10+N10+Q10+T10)</f>
        <v>78206</v>
      </c>
      <c r="C10" s="10">
        <f aca="true" t="shared" si="2" ref="C10:C16">F10+I10+L10+O10+R10+U10</f>
        <v>1211.5</v>
      </c>
      <c r="D10" s="10">
        <f aca="true" t="shared" si="3" ref="D10:D16">G10+J10+M10+P10+S10+V10</f>
        <v>0</v>
      </c>
      <c r="E10" s="10">
        <f>'凤庆'!E7</f>
        <v>0</v>
      </c>
      <c r="F10" s="10">
        <f>'凤庆'!F7</f>
        <v>0</v>
      </c>
      <c r="G10" s="10">
        <f>'凤庆'!G7</f>
        <v>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29499</v>
      </c>
      <c r="L10" s="10">
        <f>'凤庆'!L7</f>
        <v>1211.5</v>
      </c>
      <c r="M10" s="10">
        <f>'凤庆'!M7</f>
        <v>0</v>
      </c>
      <c r="N10" s="10">
        <f>'凤庆'!N7</f>
        <v>21641</v>
      </c>
      <c r="O10" s="10">
        <f>'凤庆'!O7</f>
        <v>0</v>
      </c>
      <c r="P10" s="10">
        <f>'凤庆'!P7</f>
        <v>0</v>
      </c>
      <c r="Q10" s="10">
        <f>'凤庆'!Q7</f>
        <v>16118</v>
      </c>
      <c r="R10" s="10">
        <f>'凤庆'!R7</f>
        <v>0</v>
      </c>
      <c r="S10" s="10">
        <f>'凤庆'!S7</f>
        <v>0</v>
      </c>
      <c r="T10" s="10">
        <f>'凤庆'!T7</f>
        <v>10948</v>
      </c>
      <c r="U10" s="10">
        <f>'凤庆'!U7</f>
        <v>0</v>
      </c>
      <c r="V10" s="10">
        <f>'凤庆'!V7</f>
        <v>0</v>
      </c>
      <c r="W10" s="10">
        <f>'凤庆'!W7</f>
        <v>304110</v>
      </c>
    </row>
    <row r="11" spans="1:23" ht="19.5" customHeight="1">
      <c r="A11" s="10" t="s">
        <v>47</v>
      </c>
      <c r="B11" s="10">
        <f t="shared" si="1"/>
        <v>7285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595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6590</v>
      </c>
      <c r="R11" s="10">
        <f>'云县'!R7</f>
        <v>0</v>
      </c>
      <c r="S11" s="10">
        <f>'云县'!S7</f>
        <v>0</v>
      </c>
      <c r="T11" s="10">
        <f>'云县'!T7</f>
        <v>100</v>
      </c>
      <c r="U11" s="10">
        <f>'云县'!U7</f>
        <v>0</v>
      </c>
      <c r="V11" s="10">
        <f>'云县'!V7</f>
        <v>0</v>
      </c>
      <c r="W11" s="10">
        <f>'云县'!W7</f>
        <v>258534</v>
      </c>
    </row>
    <row r="12" spans="1:23" ht="19.5" customHeight="1">
      <c r="A12" s="10" t="s">
        <v>67</v>
      </c>
      <c r="B12" s="10">
        <f t="shared" si="1"/>
        <v>87646</v>
      </c>
      <c r="C12" s="10">
        <f t="shared" si="2"/>
        <v>18119</v>
      </c>
      <c r="D12" s="10">
        <f t="shared" si="3"/>
        <v>254</v>
      </c>
      <c r="E12" s="10">
        <f>'永德'!E7</f>
        <v>7237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6313</v>
      </c>
      <c r="L12" s="10">
        <f>'永德'!L7</f>
        <v>4824</v>
      </c>
      <c r="M12" s="10">
        <f>'永德'!M7</f>
        <v>0</v>
      </c>
      <c r="N12" s="10">
        <f>'永德'!N7</f>
        <v>908</v>
      </c>
      <c r="O12" s="10">
        <f>'永德'!O7</f>
        <v>585</v>
      </c>
      <c r="P12" s="10">
        <f>'永德'!P7</f>
        <v>254</v>
      </c>
      <c r="Q12" s="10">
        <f>'永德'!Q7</f>
        <v>67059</v>
      </c>
      <c r="R12" s="10">
        <f>'永德'!R7</f>
        <v>8855</v>
      </c>
      <c r="S12" s="10">
        <f>'永德'!S7</f>
        <v>0</v>
      </c>
      <c r="T12" s="10">
        <f>'永德'!T7</f>
        <v>6129</v>
      </c>
      <c r="U12" s="10">
        <f>'永德'!U7</f>
        <v>3855</v>
      </c>
      <c r="V12" s="10">
        <f>'永德'!V7</f>
        <v>0</v>
      </c>
      <c r="W12" s="10">
        <f>'永德'!W7</f>
        <v>123836</v>
      </c>
    </row>
    <row r="13" spans="1:23" ht="19.5" customHeight="1">
      <c r="A13" s="10" t="s">
        <v>68</v>
      </c>
      <c r="B13" s="10">
        <f t="shared" si="1"/>
        <v>99827</v>
      </c>
      <c r="C13" s="10">
        <f t="shared" si="2"/>
        <v>16460</v>
      </c>
      <c r="D13" s="10">
        <f t="shared" si="3"/>
        <v>1031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36177</v>
      </c>
      <c r="O13" s="10">
        <f>'镇康'!O7</f>
        <v>16460</v>
      </c>
      <c r="P13" s="10">
        <f>'镇康'!P7</f>
        <v>1031</v>
      </c>
      <c r="Q13" s="10">
        <f>'镇康'!Q7</f>
        <v>57500</v>
      </c>
      <c r="R13" s="10">
        <f>'镇康'!R7</f>
        <v>0</v>
      </c>
      <c r="S13" s="10">
        <f>'镇康'!S7</f>
        <v>0</v>
      </c>
      <c r="T13" s="10">
        <f>'镇康'!T7</f>
        <v>6150</v>
      </c>
      <c r="U13" s="10">
        <f>'镇康'!U7</f>
        <v>0</v>
      </c>
      <c r="V13" s="10">
        <f>'镇康'!V7</f>
        <v>0</v>
      </c>
      <c r="W13" s="10">
        <f>'镇康'!W7</f>
        <v>76720</v>
      </c>
    </row>
    <row r="14" spans="1:23" ht="19.5" customHeight="1">
      <c r="A14" s="10" t="s">
        <v>69</v>
      </c>
      <c r="B14" s="10">
        <f t="shared" si="1"/>
        <v>110395</v>
      </c>
      <c r="C14" s="10">
        <f t="shared" si="2"/>
        <v>0</v>
      </c>
      <c r="D14" s="10">
        <f t="shared" si="3"/>
        <v>0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20</v>
      </c>
      <c r="L14" s="10">
        <f>'双江'!L7</f>
        <v>0</v>
      </c>
      <c r="M14" s="10">
        <f>'双江'!M7</f>
        <v>0</v>
      </c>
      <c r="N14" s="10">
        <f>'双江'!N7</f>
        <v>0</v>
      </c>
      <c r="O14" s="10">
        <f>'双江'!O7</f>
        <v>0</v>
      </c>
      <c r="P14" s="10">
        <f>'双江'!P7</f>
        <v>0</v>
      </c>
      <c r="Q14" s="10">
        <f>'双江'!Q7</f>
        <v>110375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110760</v>
      </c>
    </row>
    <row r="15" spans="1:23" ht="19.5" customHeight="1">
      <c r="A15" s="10" t="s">
        <v>70</v>
      </c>
      <c r="B15" s="10">
        <f t="shared" si="1"/>
        <v>68338.5</v>
      </c>
      <c r="C15" s="10">
        <f t="shared" si="2"/>
        <v>5274.7</v>
      </c>
      <c r="D15" s="10">
        <f t="shared" si="3"/>
        <v>2166.7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3592</v>
      </c>
      <c r="I15" s="10">
        <f>'耿马'!I7</f>
        <v>1277</v>
      </c>
      <c r="J15" s="10">
        <f>'耿马'!J7</f>
        <v>38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5276.5</v>
      </c>
      <c r="O15" s="10">
        <f>'耿马'!O7</f>
        <v>3988.7</v>
      </c>
      <c r="P15" s="10">
        <f>'耿马'!P7</f>
        <v>2128.7</v>
      </c>
      <c r="Q15" s="10">
        <f>'耿马'!Q7</f>
        <v>46200</v>
      </c>
      <c r="R15" s="10">
        <f>'耿马'!R7</f>
        <v>9</v>
      </c>
      <c r="S15" s="10">
        <f>'耿马'!S7</f>
        <v>0</v>
      </c>
      <c r="T15" s="10">
        <f>'耿马'!T7</f>
        <v>13270</v>
      </c>
      <c r="U15" s="10">
        <f>'耿马'!U7</f>
        <v>0</v>
      </c>
      <c r="V15" s="10">
        <f>'耿马'!V7</f>
        <v>0</v>
      </c>
      <c r="W15" s="10">
        <f>'耿马'!W7</f>
        <v>6510</v>
      </c>
    </row>
    <row r="16" spans="1:23" ht="19.5" customHeight="1">
      <c r="A16" s="10" t="s">
        <v>71</v>
      </c>
      <c r="B16" s="10">
        <f t="shared" si="1"/>
        <v>21040</v>
      </c>
      <c r="C16" s="10">
        <f t="shared" si="2"/>
        <v>2842</v>
      </c>
      <c r="D16" s="10">
        <f t="shared" si="3"/>
        <v>580</v>
      </c>
      <c r="E16" s="10">
        <f>'沧源'!E7</f>
        <v>5736</v>
      </c>
      <c r="F16" s="10">
        <f>'沧源'!F7</f>
        <v>431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4108</v>
      </c>
      <c r="L16" s="10">
        <f>'沧源'!L7</f>
        <v>201</v>
      </c>
      <c r="M16" s="10">
        <f>'沧源'!M7</f>
        <v>0</v>
      </c>
      <c r="N16" s="10">
        <f>'沧源'!N7</f>
        <v>6782</v>
      </c>
      <c r="O16" s="10">
        <f>'沧源'!O7</f>
        <v>2210</v>
      </c>
      <c r="P16" s="10">
        <f>'沧源'!P7</f>
        <v>580</v>
      </c>
      <c r="Q16" s="10">
        <f>'沧源'!Q7</f>
        <v>4414</v>
      </c>
      <c r="R16" s="10">
        <f>'沧源'!R7</f>
        <v>0</v>
      </c>
      <c r="S16" s="10">
        <f>'沧源'!S7</f>
        <v>0</v>
      </c>
      <c r="T16" s="10">
        <f>'沧源'!T7</f>
        <v>0</v>
      </c>
      <c r="U16" s="10">
        <f>'沧源'!U7</f>
        <v>0</v>
      </c>
      <c r="V16" s="10">
        <f>'沧源'!V7</f>
        <v>0</v>
      </c>
      <c r="W16" s="10">
        <f>'沧源'!W7</f>
        <v>130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1" width="5.375" style="0" customWidth="1"/>
    <col min="2" max="2" width="5.875" style="0" customWidth="1"/>
    <col min="3" max="21" width="5.375" style="0" customWidth="1"/>
    <col min="22" max="22" width="4.25390625" style="0" customWidth="1"/>
    <col min="23" max="23" width="7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36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26" t="s">
        <v>38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26"/>
      <c r="V5" s="27"/>
      <c r="W5" s="42" t="s">
        <v>39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6" t="s">
        <v>23</v>
      </c>
      <c r="V6" s="27" t="s">
        <v>24</v>
      </c>
      <c r="W6" s="42" t="s">
        <v>40</v>
      </c>
    </row>
    <row r="7" spans="1:23" ht="30" customHeight="1">
      <c r="A7" s="10" t="s">
        <v>22</v>
      </c>
      <c r="B7" s="10">
        <f>SUM(B8+B12+B16)</f>
        <v>68338.5</v>
      </c>
      <c r="C7" s="10">
        <f aca="true" t="shared" si="0" ref="C7:V7">SUM(C8+C12+C16)</f>
        <v>5274.7</v>
      </c>
      <c r="D7" s="10">
        <f t="shared" si="0"/>
        <v>2166.7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3592</v>
      </c>
      <c r="I7" s="10">
        <f t="shared" si="0"/>
        <v>1277</v>
      </c>
      <c r="J7" s="10">
        <f t="shared" si="0"/>
        <v>38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5276.5</v>
      </c>
      <c r="O7" s="10">
        <f t="shared" si="0"/>
        <v>3988.7</v>
      </c>
      <c r="P7" s="10">
        <f t="shared" si="0"/>
        <v>2128.7</v>
      </c>
      <c r="Q7" s="10">
        <f t="shared" si="0"/>
        <v>46200</v>
      </c>
      <c r="R7" s="10">
        <f t="shared" si="0"/>
        <v>9</v>
      </c>
      <c r="S7" s="10">
        <f t="shared" si="0"/>
        <v>0</v>
      </c>
      <c r="T7" s="10">
        <f t="shared" si="0"/>
        <v>13270</v>
      </c>
      <c r="U7" s="26">
        <f t="shared" si="0"/>
        <v>0</v>
      </c>
      <c r="V7" s="27">
        <f t="shared" si="0"/>
        <v>0</v>
      </c>
      <c r="W7" s="56">
        <f>W9+W12+W16</f>
        <v>6510</v>
      </c>
    </row>
    <row r="8" spans="1:23" ht="30" customHeight="1">
      <c r="A8" s="11" t="s">
        <v>28</v>
      </c>
      <c r="B8" s="10">
        <f>SUM(B9:B11)</f>
        <v>25360</v>
      </c>
      <c r="C8" s="10">
        <f aca="true" t="shared" si="1" ref="C8:V8">SUM(C9:C11)</f>
        <v>148</v>
      </c>
      <c r="D8" s="10">
        <f t="shared" si="1"/>
        <v>14.5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22</v>
      </c>
      <c r="I8" s="10">
        <f t="shared" si="1"/>
        <v>12</v>
      </c>
      <c r="J8" s="10">
        <f t="shared" si="1"/>
        <v>4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198</v>
      </c>
      <c r="O8" s="10">
        <f t="shared" si="1"/>
        <v>133</v>
      </c>
      <c r="P8" s="10">
        <f t="shared" si="1"/>
        <v>10.5</v>
      </c>
      <c r="Q8" s="10">
        <f t="shared" si="1"/>
        <v>18780</v>
      </c>
      <c r="R8" s="10">
        <f t="shared" si="1"/>
        <v>3</v>
      </c>
      <c r="S8" s="10">
        <f t="shared" si="1"/>
        <v>0</v>
      </c>
      <c r="T8" s="10">
        <f t="shared" si="1"/>
        <v>6360</v>
      </c>
      <c r="U8" s="26">
        <f t="shared" si="1"/>
        <v>0</v>
      </c>
      <c r="V8" s="27">
        <f t="shared" si="1"/>
        <v>0</v>
      </c>
      <c r="W8" s="42"/>
    </row>
    <row r="9" spans="1:23" ht="30" customHeight="1">
      <c r="A9" s="11" t="s">
        <v>29</v>
      </c>
      <c r="B9" s="10">
        <f aca="true" t="shared" si="2" ref="B9:D11">SUM(E9+H9+K9+N9+Q9+T9)</f>
        <v>8680</v>
      </c>
      <c r="C9" s="10">
        <f t="shared" si="2"/>
        <v>3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2580</v>
      </c>
      <c r="R9" s="10">
        <v>3</v>
      </c>
      <c r="S9" s="10">
        <v>0</v>
      </c>
      <c r="T9" s="57">
        <v>6100</v>
      </c>
      <c r="U9" s="26"/>
      <c r="V9" s="27"/>
      <c r="W9" s="42">
        <v>6510</v>
      </c>
    </row>
    <row r="10" spans="1:23" ht="30" customHeight="1">
      <c r="A10" s="10" t="s">
        <v>30</v>
      </c>
      <c r="B10" s="10">
        <f t="shared" si="2"/>
        <v>60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57">
        <v>60</v>
      </c>
      <c r="U10" s="26">
        <v>0</v>
      </c>
      <c r="V10" s="27"/>
      <c r="W10" s="42">
        <v>1422</v>
      </c>
    </row>
    <row r="11" spans="1:23" ht="30" customHeight="1">
      <c r="A11" s="10" t="s">
        <v>31</v>
      </c>
      <c r="B11" s="10">
        <f t="shared" si="2"/>
        <v>16620</v>
      </c>
      <c r="C11" s="10">
        <f t="shared" si="2"/>
        <v>145</v>
      </c>
      <c r="D11" s="10">
        <f t="shared" si="2"/>
        <v>14.5</v>
      </c>
      <c r="E11" s="10"/>
      <c r="F11" s="10"/>
      <c r="G11" s="10"/>
      <c r="H11" s="10">
        <v>22</v>
      </c>
      <c r="I11" s="10">
        <v>12</v>
      </c>
      <c r="J11" s="10">
        <v>4</v>
      </c>
      <c r="K11" s="10"/>
      <c r="L11" s="10"/>
      <c r="M11" s="10"/>
      <c r="N11" s="10">
        <v>198</v>
      </c>
      <c r="O11" s="10">
        <v>133</v>
      </c>
      <c r="P11" s="10">
        <v>10.5</v>
      </c>
      <c r="Q11" s="10">
        <v>16200</v>
      </c>
      <c r="R11" s="10">
        <v>0</v>
      </c>
      <c r="S11" s="10">
        <v>0</v>
      </c>
      <c r="T11" s="57">
        <v>200</v>
      </c>
      <c r="U11" s="26"/>
      <c r="V11" s="27"/>
      <c r="W11" s="42">
        <v>37620</v>
      </c>
    </row>
    <row r="12" spans="1:23" ht="30" customHeight="1">
      <c r="A12" s="11" t="s">
        <v>32</v>
      </c>
      <c r="B12" s="10">
        <f>SUM(B13:B15)</f>
        <v>42978.5</v>
      </c>
      <c r="C12" s="10">
        <f aca="true" t="shared" si="3" ref="C12:V12">SUM(C13:C15)</f>
        <v>5126.7</v>
      </c>
      <c r="D12" s="10">
        <f t="shared" si="3"/>
        <v>2152.2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3570</v>
      </c>
      <c r="I12" s="10">
        <f t="shared" si="3"/>
        <v>1265</v>
      </c>
      <c r="J12" s="10">
        <f t="shared" si="3"/>
        <v>34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5078.5</v>
      </c>
      <c r="O12" s="10">
        <f t="shared" si="3"/>
        <v>3855.7</v>
      </c>
      <c r="P12" s="10">
        <f t="shared" si="3"/>
        <v>2118.2</v>
      </c>
      <c r="Q12" s="10">
        <f t="shared" si="3"/>
        <v>27420</v>
      </c>
      <c r="R12" s="10">
        <f t="shared" si="3"/>
        <v>6</v>
      </c>
      <c r="S12" s="10">
        <f t="shared" si="3"/>
        <v>0</v>
      </c>
      <c r="T12" s="10">
        <f t="shared" si="3"/>
        <v>6910</v>
      </c>
      <c r="U12" s="26">
        <f t="shared" si="3"/>
        <v>0</v>
      </c>
      <c r="V12" s="27">
        <f t="shared" si="3"/>
        <v>0</v>
      </c>
      <c r="W12" s="42"/>
    </row>
    <row r="13" spans="1:23" ht="30" customHeight="1">
      <c r="A13" s="11" t="s">
        <v>33</v>
      </c>
      <c r="B13" s="10">
        <f aca="true" t="shared" si="4" ref="B13:D16">SUM(E13+H13+K13+N13+Q13+T13)</f>
        <v>8143</v>
      </c>
      <c r="C13" s="10">
        <f t="shared" si="4"/>
        <v>1282</v>
      </c>
      <c r="D13" s="10">
        <f t="shared" si="4"/>
        <v>851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1283</v>
      </c>
      <c r="O13" s="10">
        <v>1282</v>
      </c>
      <c r="P13" s="10">
        <v>851</v>
      </c>
      <c r="Q13" s="10">
        <v>560</v>
      </c>
      <c r="R13" s="10">
        <v>0</v>
      </c>
      <c r="S13" s="10">
        <v>0</v>
      </c>
      <c r="T13" s="57">
        <v>6300</v>
      </c>
      <c r="U13" s="26"/>
      <c r="V13" s="27"/>
      <c r="W13" s="42">
        <v>5133</v>
      </c>
    </row>
    <row r="14" spans="1:23" ht="30" customHeight="1">
      <c r="A14" s="10" t="s">
        <v>34</v>
      </c>
      <c r="B14" s="10">
        <f t="shared" si="4"/>
        <v>34835.5</v>
      </c>
      <c r="C14" s="10">
        <f t="shared" si="4"/>
        <v>3844.7</v>
      </c>
      <c r="D14" s="10">
        <f t="shared" si="4"/>
        <v>1301.2</v>
      </c>
      <c r="E14" s="10"/>
      <c r="F14" s="10"/>
      <c r="G14" s="10"/>
      <c r="H14" s="10">
        <v>3570</v>
      </c>
      <c r="I14" s="10">
        <v>1265</v>
      </c>
      <c r="J14" s="10">
        <v>34</v>
      </c>
      <c r="K14" s="10"/>
      <c r="L14" s="10"/>
      <c r="M14" s="10"/>
      <c r="N14" s="10">
        <v>3795.5</v>
      </c>
      <c r="O14" s="10">
        <v>2573.7</v>
      </c>
      <c r="P14" s="10">
        <v>1267.2</v>
      </c>
      <c r="Q14" s="10">
        <v>26860</v>
      </c>
      <c r="R14" s="10">
        <v>6</v>
      </c>
      <c r="S14" s="10">
        <v>0</v>
      </c>
      <c r="T14" s="57">
        <v>610</v>
      </c>
      <c r="U14" s="26">
        <v>0</v>
      </c>
      <c r="V14" s="27"/>
      <c r="W14" s="42">
        <v>160070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8"/>
      <c r="U15" s="26"/>
      <c r="V15" s="27"/>
      <c r="W15" s="4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26"/>
      <c r="V16" s="27"/>
      <c r="W16" s="42"/>
    </row>
  </sheetData>
  <sheetProtection/>
  <mergeCells count="24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4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41</v>
      </c>
      <c r="J3" s="28" t="s">
        <v>42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53" t="s">
        <v>43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54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54"/>
    </row>
    <row r="7" spans="1:23" ht="30" customHeight="1">
      <c r="A7" s="10" t="s">
        <v>22</v>
      </c>
      <c r="B7" s="10">
        <f>SUM(B8+B12+B16)</f>
        <v>110395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20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110375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55">
        <f>W8+W12+W16</f>
        <v>110760</v>
      </c>
    </row>
    <row r="8" spans="1:23" ht="30" customHeight="1">
      <c r="A8" s="11" t="s">
        <v>28</v>
      </c>
      <c r="B8" s="10">
        <f>SUM(B9:B11)</f>
        <v>77875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77875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55">
        <f>W9+W10+W11</f>
        <v>76460</v>
      </c>
    </row>
    <row r="9" spans="1:23" ht="30" customHeight="1">
      <c r="A9" s="11" t="s">
        <v>29</v>
      </c>
      <c r="B9" s="10">
        <f aca="true" t="shared" si="2" ref="B9:D11">SUM(E9+H9+K9+N9+Q9+T9)</f>
        <v>24300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24300</v>
      </c>
      <c r="R9" s="10"/>
      <c r="S9" s="10"/>
      <c r="T9" s="38"/>
      <c r="U9" s="38"/>
      <c r="V9" s="38"/>
      <c r="W9" s="55">
        <v>23900</v>
      </c>
    </row>
    <row r="10" spans="1:23" ht="30" customHeight="1">
      <c r="A10" s="10" t="s">
        <v>30</v>
      </c>
      <c r="B10" s="10">
        <f t="shared" si="2"/>
        <v>27200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27200</v>
      </c>
      <c r="R10" s="10"/>
      <c r="S10" s="10"/>
      <c r="T10" s="38"/>
      <c r="U10" s="38"/>
      <c r="V10" s="38"/>
      <c r="W10" s="55">
        <v>26900</v>
      </c>
    </row>
    <row r="11" spans="1:23" ht="30" customHeight="1">
      <c r="A11" s="10" t="s">
        <v>31</v>
      </c>
      <c r="B11" s="10">
        <f t="shared" si="2"/>
        <v>26375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26375</v>
      </c>
      <c r="R11" s="10"/>
      <c r="S11" s="10"/>
      <c r="T11" s="38"/>
      <c r="U11" s="38"/>
      <c r="V11" s="38"/>
      <c r="W11" s="55">
        <v>25660</v>
      </c>
    </row>
    <row r="12" spans="1:23" ht="30" customHeight="1">
      <c r="A12" s="11" t="s">
        <v>32</v>
      </c>
      <c r="B12" s="10">
        <f>SUM(B13:B15)</f>
        <v>32520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20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32500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55">
        <f>W13+W14+W15</f>
        <v>34300</v>
      </c>
    </row>
    <row r="13" spans="1:23" ht="30" customHeight="1">
      <c r="A13" s="11" t="s">
        <v>33</v>
      </c>
      <c r="B13" s="10">
        <f aca="true" t="shared" si="4" ref="B13:D16">SUM(E13+H13+K13+N13+Q13+T13)</f>
        <v>24000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24000</v>
      </c>
      <c r="R13" s="10"/>
      <c r="S13" s="10"/>
      <c r="T13" s="38"/>
      <c r="U13" s="38"/>
      <c r="V13" s="38"/>
      <c r="W13" s="55">
        <v>23900</v>
      </c>
    </row>
    <row r="14" spans="1:23" ht="30" customHeight="1">
      <c r="A14" s="10" t="s">
        <v>34</v>
      </c>
      <c r="B14" s="10">
        <f t="shared" si="4"/>
        <v>8520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>
        <v>20</v>
      </c>
      <c r="L14" s="10"/>
      <c r="M14" s="10"/>
      <c r="N14" s="10"/>
      <c r="O14" s="10"/>
      <c r="P14" s="10"/>
      <c r="Q14" s="10">
        <v>8500</v>
      </c>
      <c r="R14" s="10"/>
      <c r="S14" s="10"/>
      <c r="T14" s="38"/>
      <c r="U14" s="38"/>
      <c r="V14" s="38"/>
      <c r="W14" s="37">
        <v>10400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8"/>
      <c r="U15" s="38"/>
      <c r="V15" s="38"/>
      <c r="W15" s="37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38"/>
      <c r="V16" s="38"/>
      <c r="W16" s="3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5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J3" s="28" t="s">
        <v>42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8" t="s">
        <v>38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9" t="s">
        <v>39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50" t="s">
        <v>40</v>
      </c>
    </row>
    <row r="7" spans="1:23" ht="21" customHeight="1">
      <c r="A7" s="10" t="s">
        <v>22</v>
      </c>
      <c r="B7" s="10">
        <f>SUM(B8+B12+B16)</f>
        <v>99827</v>
      </c>
      <c r="C7" s="10">
        <f aca="true" t="shared" si="0" ref="C7:V7">SUM(C8+C12+C16)</f>
        <v>16460</v>
      </c>
      <c r="D7" s="10">
        <f t="shared" si="0"/>
        <v>1031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36177</v>
      </c>
      <c r="O7" s="10">
        <f t="shared" si="0"/>
        <v>16460</v>
      </c>
      <c r="P7" s="10">
        <f t="shared" si="0"/>
        <v>1031</v>
      </c>
      <c r="Q7" s="10">
        <f t="shared" si="0"/>
        <v>57500</v>
      </c>
      <c r="R7" s="10">
        <f t="shared" si="0"/>
        <v>0</v>
      </c>
      <c r="S7" s="10">
        <f t="shared" si="0"/>
        <v>0</v>
      </c>
      <c r="T7" s="10">
        <f t="shared" si="0"/>
        <v>6150</v>
      </c>
      <c r="U7" s="10">
        <f t="shared" si="0"/>
        <v>0</v>
      </c>
      <c r="V7" s="10">
        <f t="shared" si="0"/>
        <v>0</v>
      </c>
      <c r="W7" s="51">
        <f>W8+W12+W16</f>
        <v>76720</v>
      </c>
    </row>
    <row r="8" spans="1:23" ht="30" customHeight="1">
      <c r="A8" s="11" t="s">
        <v>28</v>
      </c>
      <c r="B8" s="10">
        <f>SUM(B9:B11)</f>
        <v>50752</v>
      </c>
      <c r="C8" s="10">
        <f aca="true" t="shared" si="1" ref="C8:V8">SUM(C9:C11)</f>
        <v>1366</v>
      </c>
      <c r="D8" s="10">
        <f t="shared" si="1"/>
        <v>45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1682</v>
      </c>
      <c r="O8" s="10">
        <f t="shared" si="1"/>
        <v>1366</v>
      </c>
      <c r="P8" s="10">
        <f t="shared" si="1"/>
        <v>45</v>
      </c>
      <c r="Q8" s="10">
        <f t="shared" si="1"/>
        <v>43020</v>
      </c>
      <c r="R8" s="10">
        <f t="shared" si="1"/>
        <v>0</v>
      </c>
      <c r="S8" s="10">
        <f t="shared" si="1"/>
        <v>0</v>
      </c>
      <c r="T8" s="10">
        <f t="shared" si="1"/>
        <v>6050</v>
      </c>
      <c r="U8" s="10">
        <f t="shared" si="1"/>
        <v>0</v>
      </c>
      <c r="V8" s="10">
        <f t="shared" si="1"/>
        <v>0</v>
      </c>
      <c r="W8" s="51">
        <f>W9+W10+W11</f>
        <v>54480</v>
      </c>
    </row>
    <row r="9" spans="1:23" ht="30" customHeight="1">
      <c r="A9" s="11" t="s">
        <v>29</v>
      </c>
      <c r="B9" s="10">
        <f aca="true" t="shared" si="2" ref="B9:D11">SUM(E9+H9+K9+N9+Q9+T9)</f>
        <v>23480</v>
      </c>
      <c r="C9" s="10">
        <f t="shared" si="2"/>
        <v>380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>
        <v>460</v>
      </c>
      <c r="O9" s="10">
        <v>380</v>
      </c>
      <c r="P9" s="10"/>
      <c r="Q9" s="10">
        <v>20820</v>
      </c>
      <c r="R9" s="10"/>
      <c r="S9" s="10"/>
      <c r="T9" s="38">
        <v>2200</v>
      </c>
      <c r="U9" s="38"/>
      <c r="V9" s="38"/>
      <c r="W9" s="51">
        <v>28000</v>
      </c>
    </row>
    <row r="10" spans="1:23" ht="30" customHeight="1">
      <c r="A10" s="10" t="s">
        <v>30</v>
      </c>
      <c r="B10" s="10">
        <f t="shared" si="2"/>
        <v>7100</v>
      </c>
      <c r="C10" s="10">
        <f t="shared" si="2"/>
        <v>200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>
        <v>200</v>
      </c>
      <c r="O10" s="10">
        <v>200</v>
      </c>
      <c r="P10" s="10"/>
      <c r="Q10" s="10">
        <v>5700</v>
      </c>
      <c r="R10" s="10"/>
      <c r="S10" s="10"/>
      <c r="T10" s="38">
        <v>1200</v>
      </c>
      <c r="U10" s="38"/>
      <c r="V10" s="38"/>
      <c r="W10" s="51">
        <v>7900</v>
      </c>
    </row>
    <row r="11" spans="1:23" ht="30" customHeight="1">
      <c r="A11" s="10" t="s">
        <v>31</v>
      </c>
      <c r="B11" s="10">
        <f t="shared" si="2"/>
        <v>20172</v>
      </c>
      <c r="C11" s="10">
        <f t="shared" si="2"/>
        <v>786</v>
      </c>
      <c r="D11" s="10">
        <f t="shared" si="2"/>
        <v>45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1022</v>
      </c>
      <c r="O11" s="10">
        <v>786</v>
      </c>
      <c r="P11" s="10">
        <v>45</v>
      </c>
      <c r="Q11" s="10">
        <v>16500</v>
      </c>
      <c r="R11" s="10"/>
      <c r="S11" s="10"/>
      <c r="T11" s="38">
        <v>2650</v>
      </c>
      <c r="U11" s="38"/>
      <c r="V11" s="38"/>
      <c r="W11" s="51">
        <v>18580</v>
      </c>
    </row>
    <row r="12" spans="1:23" ht="30" customHeight="1">
      <c r="A12" s="11" t="s">
        <v>32</v>
      </c>
      <c r="B12" s="10">
        <f>SUM(B13:B15)</f>
        <v>49073</v>
      </c>
      <c r="C12" s="10">
        <f aca="true" t="shared" si="3" ref="C12:V12">SUM(C13:C15)</f>
        <v>15092</v>
      </c>
      <c r="D12" s="10">
        <f t="shared" si="3"/>
        <v>984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34493</v>
      </c>
      <c r="O12" s="10">
        <f t="shared" si="3"/>
        <v>15092</v>
      </c>
      <c r="P12" s="10">
        <f t="shared" si="3"/>
        <v>984</v>
      </c>
      <c r="Q12" s="10">
        <f t="shared" si="3"/>
        <v>14480</v>
      </c>
      <c r="R12" s="10">
        <f t="shared" si="3"/>
        <v>0</v>
      </c>
      <c r="S12" s="10">
        <f t="shared" si="3"/>
        <v>0</v>
      </c>
      <c r="T12" s="10">
        <f t="shared" si="3"/>
        <v>100</v>
      </c>
      <c r="U12" s="10">
        <f t="shared" si="3"/>
        <v>0</v>
      </c>
      <c r="V12" s="10">
        <f t="shared" si="3"/>
        <v>0</v>
      </c>
      <c r="W12" s="51">
        <f>W13+W14+W15</f>
        <v>22240</v>
      </c>
    </row>
    <row r="13" spans="1:23" ht="30" customHeight="1">
      <c r="A13" s="11" t="s">
        <v>33</v>
      </c>
      <c r="B13" s="10">
        <f aca="true" t="shared" si="4" ref="B13:D16">SUM(E13+H13+K13+N13+Q13+T13)</f>
        <v>2855</v>
      </c>
      <c r="C13" s="10">
        <f t="shared" si="4"/>
        <v>808</v>
      </c>
      <c r="D13" s="10">
        <f t="shared" si="4"/>
        <v>2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1155</v>
      </c>
      <c r="O13" s="10">
        <v>808</v>
      </c>
      <c r="P13" s="10">
        <v>2</v>
      </c>
      <c r="Q13" s="10">
        <v>1700</v>
      </c>
      <c r="R13" s="10"/>
      <c r="S13" s="10"/>
      <c r="T13" s="38"/>
      <c r="U13" s="38"/>
      <c r="V13" s="38"/>
      <c r="W13" s="52">
        <v>2100</v>
      </c>
    </row>
    <row r="14" spans="1:23" ht="30" customHeight="1">
      <c r="A14" s="10" t="s">
        <v>34</v>
      </c>
      <c r="B14" s="10">
        <f t="shared" si="4"/>
        <v>12654</v>
      </c>
      <c r="C14" s="10">
        <f t="shared" si="4"/>
        <v>2674</v>
      </c>
      <c r="D14" s="10">
        <f t="shared" si="4"/>
        <v>120</v>
      </c>
      <c r="E14" s="10"/>
      <c r="F14" s="10"/>
      <c r="G14" s="10"/>
      <c r="H14" s="10"/>
      <c r="I14" s="10"/>
      <c r="J14" s="10"/>
      <c r="K14" s="10"/>
      <c r="L14" s="10"/>
      <c r="M14" s="10"/>
      <c r="N14" s="10">
        <v>4274</v>
      </c>
      <c r="O14" s="10">
        <v>2674</v>
      </c>
      <c r="P14" s="10">
        <v>120</v>
      </c>
      <c r="Q14" s="10">
        <v>8280</v>
      </c>
      <c r="R14" s="10"/>
      <c r="S14" s="10"/>
      <c r="T14" s="38">
        <v>100</v>
      </c>
      <c r="U14" s="38"/>
      <c r="V14" s="38"/>
      <c r="W14" s="52">
        <v>13270</v>
      </c>
    </row>
    <row r="15" spans="1:23" ht="30" customHeight="1">
      <c r="A15" s="10" t="s">
        <v>31</v>
      </c>
      <c r="B15" s="10">
        <f t="shared" si="4"/>
        <v>33564</v>
      </c>
      <c r="C15" s="10">
        <f t="shared" si="4"/>
        <v>11610</v>
      </c>
      <c r="D15" s="10">
        <f t="shared" si="4"/>
        <v>862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29064</v>
      </c>
      <c r="O15" s="10">
        <v>11610</v>
      </c>
      <c r="P15" s="10">
        <v>862</v>
      </c>
      <c r="Q15" s="10">
        <v>4500</v>
      </c>
      <c r="R15" s="10"/>
      <c r="S15" s="10"/>
      <c r="T15" s="38"/>
      <c r="U15" s="38"/>
      <c r="V15" s="38"/>
      <c r="W15" s="51">
        <v>6870</v>
      </c>
    </row>
    <row r="16" spans="1:23" ht="30" customHeight="1">
      <c r="A16" s="11" t="s">
        <v>35</v>
      </c>
      <c r="B16" s="10">
        <f t="shared" si="4"/>
        <v>2</v>
      </c>
      <c r="C16" s="10">
        <f t="shared" si="4"/>
        <v>2</v>
      </c>
      <c r="D16" s="10">
        <f t="shared" si="4"/>
        <v>2</v>
      </c>
      <c r="E16" s="10"/>
      <c r="F16" s="10"/>
      <c r="G16" s="10"/>
      <c r="H16" s="10"/>
      <c r="I16" s="10"/>
      <c r="J16" s="10"/>
      <c r="K16" s="10"/>
      <c r="L16" s="10"/>
      <c r="M16" s="10"/>
      <c r="N16" s="10">
        <v>2</v>
      </c>
      <c r="O16" s="10">
        <v>2</v>
      </c>
      <c r="P16" s="10">
        <v>2</v>
      </c>
      <c r="Q16" s="10"/>
      <c r="R16" s="10"/>
      <c r="S16" s="10"/>
      <c r="T16" s="38"/>
      <c r="U16" s="38"/>
      <c r="V16" s="38"/>
      <c r="W16" s="5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2">
      <selection activeCell="J19" sqref="J19"/>
    </sheetView>
  </sheetViews>
  <sheetFormatPr defaultColWidth="9.00390625" defaultRowHeight="14.25"/>
  <cols>
    <col min="1" max="22" width="5.375" style="0" customWidth="1"/>
    <col min="23" max="23" width="5.8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44</v>
      </c>
      <c r="J3" s="28" t="s">
        <v>45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4" t="s">
        <v>46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5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6"/>
    </row>
    <row r="7" spans="1:23" ht="30" customHeight="1">
      <c r="A7" s="10" t="s">
        <v>22</v>
      </c>
      <c r="B7" s="10">
        <f>SUM(B8+B12+B16)</f>
        <v>87646</v>
      </c>
      <c r="C7" s="10">
        <f aca="true" t="shared" si="0" ref="C7:V7">SUM(C8+C12+C16)</f>
        <v>18119</v>
      </c>
      <c r="D7" s="10">
        <f t="shared" si="0"/>
        <v>254</v>
      </c>
      <c r="E7" s="10">
        <f t="shared" si="0"/>
        <v>7237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6313</v>
      </c>
      <c r="L7" s="10">
        <f t="shared" si="0"/>
        <v>4824</v>
      </c>
      <c r="M7" s="10">
        <f t="shared" si="0"/>
        <v>0</v>
      </c>
      <c r="N7" s="10">
        <f t="shared" si="0"/>
        <v>908</v>
      </c>
      <c r="O7" s="10">
        <f t="shared" si="0"/>
        <v>585</v>
      </c>
      <c r="P7" s="10">
        <f t="shared" si="0"/>
        <v>254</v>
      </c>
      <c r="Q7" s="10">
        <f t="shared" si="0"/>
        <v>67059</v>
      </c>
      <c r="R7" s="10">
        <f t="shared" si="0"/>
        <v>8855</v>
      </c>
      <c r="S7" s="10">
        <f t="shared" si="0"/>
        <v>0</v>
      </c>
      <c r="T7" s="10">
        <f t="shared" si="0"/>
        <v>6129</v>
      </c>
      <c r="U7" s="10">
        <f t="shared" si="0"/>
        <v>3855</v>
      </c>
      <c r="V7" s="10">
        <f t="shared" si="0"/>
        <v>0</v>
      </c>
      <c r="W7" s="47">
        <f>W8+W12+W16</f>
        <v>123836</v>
      </c>
    </row>
    <row r="8" spans="1:23" ht="30" customHeight="1">
      <c r="A8" s="11" t="s">
        <v>28</v>
      </c>
      <c r="B8" s="10">
        <f>SUM(B9:B11)</f>
        <v>57980</v>
      </c>
      <c r="C8" s="10">
        <f aca="true" t="shared" si="1" ref="C8:V8">SUM(C9:C11)</f>
        <v>11293</v>
      </c>
      <c r="D8" s="10">
        <f t="shared" si="1"/>
        <v>254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3728</v>
      </c>
      <c r="L8" s="10">
        <f t="shared" si="1"/>
        <v>2852</v>
      </c>
      <c r="M8" s="10">
        <f t="shared" si="1"/>
        <v>0</v>
      </c>
      <c r="N8" s="10">
        <f t="shared" si="1"/>
        <v>908</v>
      </c>
      <c r="O8" s="10">
        <f t="shared" si="1"/>
        <v>585</v>
      </c>
      <c r="P8" s="10">
        <f t="shared" si="1"/>
        <v>254</v>
      </c>
      <c r="Q8" s="10">
        <f t="shared" si="1"/>
        <v>48782</v>
      </c>
      <c r="R8" s="10">
        <f t="shared" si="1"/>
        <v>5157</v>
      </c>
      <c r="S8" s="10">
        <f t="shared" si="1"/>
        <v>0</v>
      </c>
      <c r="T8" s="10">
        <f t="shared" si="1"/>
        <v>4562</v>
      </c>
      <c r="U8" s="10">
        <f t="shared" si="1"/>
        <v>2699</v>
      </c>
      <c r="V8" s="10">
        <f t="shared" si="1"/>
        <v>0</v>
      </c>
      <c r="W8" s="47">
        <f>W9+W10+W11</f>
        <v>100310</v>
      </c>
    </row>
    <row r="9" spans="1:23" ht="30" customHeight="1">
      <c r="A9" s="11" t="s">
        <v>29</v>
      </c>
      <c r="B9" s="10">
        <f aca="true" t="shared" si="2" ref="B9:D11">SUM(E9+H9+K9+N9+Q9+T9)</f>
        <v>22361</v>
      </c>
      <c r="C9" s="10">
        <f t="shared" si="2"/>
        <v>4414</v>
      </c>
      <c r="D9" s="10">
        <f t="shared" si="2"/>
        <v>186</v>
      </c>
      <c r="E9" s="10"/>
      <c r="F9" s="10"/>
      <c r="G9" s="10"/>
      <c r="H9" s="10"/>
      <c r="I9" s="10"/>
      <c r="J9" s="10"/>
      <c r="K9" s="10">
        <v>1486</v>
      </c>
      <c r="L9" s="10">
        <v>1122</v>
      </c>
      <c r="M9" s="10"/>
      <c r="N9" s="29">
        <v>617</v>
      </c>
      <c r="O9" s="10">
        <v>489</v>
      </c>
      <c r="P9" s="10">
        <v>186</v>
      </c>
      <c r="Q9" s="10">
        <v>17894</v>
      </c>
      <c r="R9" s="10">
        <v>1887</v>
      </c>
      <c r="S9" s="10"/>
      <c r="T9" s="10">
        <v>2364</v>
      </c>
      <c r="U9" s="10">
        <v>916</v>
      </c>
      <c r="V9" s="10"/>
      <c r="W9" s="10">
        <v>51224</v>
      </c>
    </row>
    <row r="10" spans="1:23" ht="30" customHeight="1">
      <c r="A10" s="10" t="s">
        <v>30</v>
      </c>
      <c r="B10" s="10">
        <f t="shared" si="2"/>
        <v>8145</v>
      </c>
      <c r="C10" s="10">
        <f t="shared" si="2"/>
        <v>2378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1099</v>
      </c>
      <c r="L10" s="10">
        <v>796</v>
      </c>
      <c r="M10" s="10"/>
      <c r="N10" s="29"/>
      <c r="O10" s="10"/>
      <c r="P10" s="10"/>
      <c r="Q10" s="10">
        <v>5991</v>
      </c>
      <c r="R10" s="10">
        <v>781</v>
      </c>
      <c r="S10" s="10"/>
      <c r="T10" s="10">
        <v>1055</v>
      </c>
      <c r="U10" s="10">
        <v>801</v>
      </c>
      <c r="V10" s="10"/>
      <c r="W10" s="10">
        <v>16500</v>
      </c>
    </row>
    <row r="11" spans="1:23" ht="30" customHeight="1">
      <c r="A11" s="10" t="s">
        <v>31</v>
      </c>
      <c r="B11" s="10">
        <f t="shared" si="2"/>
        <v>27474</v>
      </c>
      <c r="C11" s="10">
        <f t="shared" si="2"/>
        <v>4501</v>
      </c>
      <c r="D11" s="10">
        <f t="shared" si="2"/>
        <v>68</v>
      </c>
      <c r="E11" s="10"/>
      <c r="F11" s="10"/>
      <c r="G11" s="10"/>
      <c r="H11" s="10"/>
      <c r="I11" s="10"/>
      <c r="J11" s="10"/>
      <c r="K11" s="10">
        <v>1143</v>
      </c>
      <c r="L11" s="10">
        <v>934</v>
      </c>
      <c r="M11" s="10"/>
      <c r="N11" s="10">
        <v>291</v>
      </c>
      <c r="O11" s="10">
        <v>96</v>
      </c>
      <c r="P11" s="10">
        <v>68</v>
      </c>
      <c r="Q11" s="10">
        <v>24897</v>
      </c>
      <c r="R11" s="10">
        <v>2489</v>
      </c>
      <c r="S11" s="10"/>
      <c r="T11" s="10">
        <v>1143</v>
      </c>
      <c r="U11" s="10">
        <v>982</v>
      </c>
      <c r="V11" s="10"/>
      <c r="W11" s="10">
        <v>32586</v>
      </c>
    </row>
    <row r="12" spans="1:23" ht="30" customHeight="1">
      <c r="A12" s="11" t="s">
        <v>32</v>
      </c>
      <c r="B12" s="10">
        <f>SUM(B13:B15)</f>
        <v>29666</v>
      </c>
      <c r="C12" s="10">
        <f aca="true" t="shared" si="3" ref="C12:W12">SUM(C13:C15)</f>
        <v>6826</v>
      </c>
      <c r="D12" s="10">
        <f t="shared" si="3"/>
        <v>0</v>
      </c>
      <c r="E12" s="10">
        <f t="shared" si="3"/>
        <v>7237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2585</v>
      </c>
      <c r="L12" s="10">
        <f t="shared" si="3"/>
        <v>1972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18277</v>
      </c>
      <c r="R12" s="10">
        <f t="shared" si="3"/>
        <v>3698</v>
      </c>
      <c r="S12" s="10">
        <f t="shared" si="3"/>
        <v>0</v>
      </c>
      <c r="T12" s="10">
        <f t="shared" si="3"/>
        <v>1567</v>
      </c>
      <c r="U12" s="10">
        <f t="shared" si="3"/>
        <v>1156</v>
      </c>
      <c r="V12" s="10">
        <f t="shared" si="3"/>
        <v>0</v>
      </c>
      <c r="W12" s="10">
        <f t="shared" si="3"/>
        <v>23526</v>
      </c>
    </row>
    <row r="13" spans="1:23" ht="30" customHeight="1">
      <c r="A13" s="11" t="s">
        <v>33</v>
      </c>
      <c r="B13" s="10">
        <f aca="true" t="shared" si="4" ref="B13:D16">SUM(E13+H13+K13+N13+Q13+T13)</f>
        <v>4612</v>
      </c>
      <c r="C13" s="10">
        <f t="shared" si="4"/>
        <v>1796</v>
      </c>
      <c r="D13" s="10">
        <f t="shared" si="4"/>
        <v>0</v>
      </c>
      <c r="E13" s="10">
        <v>398</v>
      </c>
      <c r="F13" s="10"/>
      <c r="G13" s="10"/>
      <c r="H13" s="10"/>
      <c r="I13" s="10"/>
      <c r="J13" s="10"/>
      <c r="K13" s="10">
        <v>305</v>
      </c>
      <c r="L13" s="10">
        <v>296</v>
      </c>
      <c r="M13" s="10"/>
      <c r="N13" s="10"/>
      <c r="O13" s="10"/>
      <c r="P13" s="10"/>
      <c r="Q13" s="43">
        <v>3586</v>
      </c>
      <c r="R13" s="43">
        <v>1311</v>
      </c>
      <c r="S13" s="43"/>
      <c r="T13" s="43">
        <v>323</v>
      </c>
      <c r="U13" s="43">
        <v>189</v>
      </c>
      <c r="V13" s="43"/>
      <c r="W13" s="43">
        <v>11763</v>
      </c>
    </row>
    <row r="14" spans="1:23" ht="30" customHeight="1">
      <c r="A14" s="10" t="s">
        <v>34</v>
      </c>
      <c r="B14" s="10">
        <f t="shared" si="4"/>
        <v>20125</v>
      </c>
      <c r="C14" s="10">
        <f t="shared" si="4"/>
        <v>4535</v>
      </c>
      <c r="D14" s="10">
        <f t="shared" si="4"/>
        <v>0</v>
      </c>
      <c r="E14" s="10">
        <v>2896</v>
      </c>
      <c r="F14" s="10"/>
      <c r="G14" s="10"/>
      <c r="H14" s="10"/>
      <c r="I14" s="10"/>
      <c r="J14" s="10"/>
      <c r="K14" s="10">
        <v>1294</v>
      </c>
      <c r="L14" s="10">
        <v>1181</v>
      </c>
      <c r="M14" s="10"/>
      <c r="N14" s="10"/>
      <c r="O14" s="10"/>
      <c r="P14" s="10"/>
      <c r="Q14" s="43">
        <v>14691</v>
      </c>
      <c r="R14" s="43">
        <v>2387</v>
      </c>
      <c r="S14" s="43"/>
      <c r="T14" s="43">
        <v>1244</v>
      </c>
      <c r="U14" s="43">
        <v>967</v>
      </c>
      <c r="V14" s="43"/>
      <c r="W14" s="43">
        <v>2899</v>
      </c>
    </row>
    <row r="15" spans="1:23" ht="30" customHeight="1">
      <c r="A15" s="10" t="s">
        <v>31</v>
      </c>
      <c r="B15" s="10">
        <f t="shared" si="4"/>
        <v>4929</v>
      </c>
      <c r="C15" s="10">
        <f t="shared" si="4"/>
        <v>495</v>
      </c>
      <c r="D15" s="10">
        <f t="shared" si="4"/>
        <v>0</v>
      </c>
      <c r="E15" s="10">
        <v>3943</v>
      </c>
      <c r="F15" s="10"/>
      <c r="G15" s="10"/>
      <c r="H15" s="10"/>
      <c r="I15" s="10"/>
      <c r="J15" s="10"/>
      <c r="K15" s="10">
        <v>986</v>
      </c>
      <c r="L15" s="10">
        <v>495</v>
      </c>
      <c r="M15" s="10"/>
      <c r="N15" s="10"/>
      <c r="O15" s="10"/>
      <c r="P15" s="10"/>
      <c r="Q15" s="43"/>
      <c r="R15" s="43"/>
      <c r="S15" s="43"/>
      <c r="T15" s="43"/>
      <c r="U15" s="43"/>
      <c r="V15" s="43"/>
      <c r="W15" s="43">
        <v>8864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38"/>
      <c r="V16" s="38"/>
      <c r="W16" s="3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  <col min="23" max="23" width="7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47</v>
      </c>
      <c r="J3" s="28" t="s">
        <v>48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3" t="s">
        <v>49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3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3"/>
    </row>
    <row r="7" spans="1:23" ht="30" customHeight="1">
      <c r="A7" s="10" t="s">
        <v>22</v>
      </c>
      <c r="B7" s="10">
        <f>SUM(B8+B12+B16)</f>
        <v>7285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595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6590</v>
      </c>
      <c r="R7" s="10">
        <f t="shared" si="0"/>
        <v>0</v>
      </c>
      <c r="S7" s="10">
        <f t="shared" si="0"/>
        <v>0</v>
      </c>
      <c r="T7" s="10">
        <f t="shared" si="0"/>
        <v>100</v>
      </c>
      <c r="U7" s="10">
        <f t="shared" si="0"/>
        <v>0</v>
      </c>
      <c r="V7" s="10">
        <f t="shared" si="0"/>
        <v>0</v>
      </c>
      <c r="W7" s="10">
        <f>W8+W12+W16</f>
        <v>258534</v>
      </c>
    </row>
    <row r="8" spans="1:23" ht="30" customHeight="1">
      <c r="A8" s="11" t="s">
        <v>28</v>
      </c>
      <c r="B8" s="10">
        <f>SUM(B9:B11)</f>
        <v>1680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290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1290</v>
      </c>
      <c r="R8" s="10">
        <f t="shared" si="1"/>
        <v>0</v>
      </c>
      <c r="S8" s="10">
        <f t="shared" si="1"/>
        <v>0</v>
      </c>
      <c r="T8" s="10">
        <f t="shared" si="1"/>
        <v>100</v>
      </c>
      <c r="U8" s="10">
        <f t="shared" si="1"/>
        <v>0</v>
      </c>
      <c r="V8" s="10">
        <f t="shared" si="1"/>
        <v>0</v>
      </c>
      <c r="W8" s="10">
        <f>W9+W10+W11</f>
        <v>202737</v>
      </c>
    </row>
    <row r="9" spans="1:23" ht="30" customHeight="1">
      <c r="A9" s="11" t="s">
        <v>29</v>
      </c>
      <c r="B9" s="10">
        <f aca="true" t="shared" si="2" ref="B9:D11">SUM(E9+H9+K9+N9+Q9+T9)</f>
        <v>760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>
        <v>50</v>
      </c>
      <c r="L9" s="10"/>
      <c r="M9" s="10"/>
      <c r="N9" s="29"/>
      <c r="O9" s="10"/>
      <c r="P9" s="10"/>
      <c r="Q9" s="10">
        <v>610</v>
      </c>
      <c r="R9" s="10">
        <v>0</v>
      </c>
      <c r="S9" s="10">
        <v>0</v>
      </c>
      <c r="T9" s="10">
        <v>100</v>
      </c>
      <c r="U9" s="38">
        <v>0</v>
      </c>
      <c r="V9" s="10">
        <v>0</v>
      </c>
      <c r="W9" s="10">
        <v>106990</v>
      </c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0</v>
      </c>
      <c r="L10" s="10"/>
      <c r="M10" s="10"/>
      <c r="N10" s="29"/>
      <c r="O10" s="10"/>
      <c r="P10" s="10"/>
      <c r="Q10" s="10">
        <v>0</v>
      </c>
      <c r="R10" s="10">
        <v>0</v>
      </c>
      <c r="S10" s="10">
        <v>0</v>
      </c>
      <c r="T10" s="10">
        <v>0</v>
      </c>
      <c r="U10" s="38">
        <v>0</v>
      </c>
      <c r="V10" s="10">
        <v>0</v>
      </c>
      <c r="W10" s="10">
        <v>23000</v>
      </c>
    </row>
    <row r="11" spans="1:23" ht="30" customHeight="1">
      <c r="A11" s="10" t="s">
        <v>31</v>
      </c>
      <c r="B11" s="10">
        <f t="shared" si="2"/>
        <v>920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>
        <v>240</v>
      </c>
      <c r="L11" s="10"/>
      <c r="M11" s="10"/>
      <c r="N11" s="10"/>
      <c r="O11" s="10"/>
      <c r="P11" s="10"/>
      <c r="Q11" s="10">
        <v>680</v>
      </c>
      <c r="R11" s="10">
        <v>0</v>
      </c>
      <c r="S11" s="10">
        <v>0</v>
      </c>
      <c r="T11" s="10">
        <v>0</v>
      </c>
      <c r="U11" s="38">
        <v>0</v>
      </c>
      <c r="V11" s="10">
        <v>0</v>
      </c>
      <c r="W11" s="10">
        <v>72747</v>
      </c>
    </row>
    <row r="12" spans="1:23" ht="30" customHeight="1">
      <c r="A12" s="11" t="s">
        <v>32</v>
      </c>
      <c r="B12" s="10">
        <f>SUM(B13:B15)</f>
        <v>5605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305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5300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>W13+W14+W15</f>
        <v>55797</v>
      </c>
    </row>
    <row r="13" spans="1:23" ht="30" customHeight="1">
      <c r="A13" s="11" t="s">
        <v>33</v>
      </c>
      <c r="B13" s="10">
        <f aca="true" t="shared" si="4" ref="B13:D16">SUM(E13+H13+K13+N13+Q13+T13)</f>
        <v>2470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2470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18557</v>
      </c>
    </row>
    <row r="14" spans="1:23" ht="30" customHeight="1">
      <c r="A14" s="10" t="s">
        <v>34</v>
      </c>
      <c r="B14" s="10">
        <f t="shared" si="4"/>
        <v>3135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>
        <v>305</v>
      </c>
      <c r="L14" s="10"/>
      <c r="M14" s="10"/>
      <c r="N14" s="10"/>
      <c r="O14" s="10"/>
      <c r="P14" s="10"/>
      <c r="Q14" s="10">
        <v>2830</v>
      </c>
      <c r="R14" s="10">
        <v>0</v>
      </c>
      <c r="S14" s="10">
        <v>0</v>
      </c>
      <c r="T14" s="10">
        <v>0</v>
      </c>
      <c r="U14" s="38">
        <v>0</v>
      </c>
      <c r="V14" s="10">
        <v>0</v>
      </c>
      <c r="W14" s="10">
        <v>37240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8"/>
      <c r="V15" s="10"/>
      <c r="W15" s="10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38"/>
      <c r="V16" s="38"/>
      <c r="W16" s="3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6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50</v>
      </c>
      <c r="J3" s="28" t="s">
        <v>51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0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1" t="s">
        <v>52</v>
      </c>
    </row>
    <row r="7" spans="1:23" ht="30" customHeight="1">
      <c r="A7" s="10" t="s">
        <v>22</v>
      </c>
      <c r="B7" s="10">
        <f>SUM(B8+B12+B16)</f>
        <v>78206</v>
      </c>
      <c r="C7" s="10">
        <f aca="true" t="shared" si="0" ref="C7:V7">SUM(C8+C12+C16)</f>
        <v>1211.5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29499</v>
      </c>
      <c r="L7" s="10">
        <f t="shared" si="0"/>
        <v>1211.5</v>
      </c>
      <c r="M7" s="10">
        <f t="shared" si="0"/>
        <v>0</v>
      </c>
      <c r="N7" s="10">
        <f t="shared" si="0"/>
        <v>21641</v>
      </c>
      <c r="O7" s="10">
        <f t="shared" si="0"/>
        <v>0</v>
      </c>
      <c r="P7" s="10">
        <f t="shared" si="0"/>
        <v>0</v>
      </c>
      <c r="Q7" s="10">
        <f t="shared" si="0"/>
        <v>16118</v>
      </c>
      <c r="R7" s="10">
        <f t="shared" si="0"/>
        <v>0</v>
      </c>
      <c r="S7" s="10">
        <f t="shared" si="0"/>
        <v>0</v>
      </c>
      <c r="T7" s="10">
        <f t="shared" si="0"/>
        <v>10948</v>
      </c>
      <c r="U7" s="10">
        <f t="shared" si="0"/>
        <v>0</v>
      </c>
      <c r="V7" s="10">
        <f t="shared" si="0"/>
        <v>0</v>
      </c>
      <c r="W7" s="42">
        <f>W8+W12</f>
        <v>304110</v>
      </c>
    </row>
    <row r="8" spans="1:23" ht="30" customHeight="1">
      <c r="A8" s="11" t="s">
        <v>28</v>
      </c>
      <c r="B8" s="10">
        <f>SUM(B9:B11)</f>
        <v>45802</v>
      </c>
      <c r="C8" s="10">
        <f aca="true" t="shared" si="1" ref="C8:V8">SUM(C9:C11)</f>
        <v>1211.5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16383</v>
      </c>
      <c r="L8" s="10">
        <f t="shared" si="1"/>
        <v>1211.5</v>
      </c>
      <c r="M8" s="10">
        <f t="shared" si="1"/>
        <v>0</v>
      </c>
      <c r="N8" s="10">
        <f t="shared" si="1"/>
        <v>11448</v>
      </c>
      <c r="O8" s="10">
        <f t="shared" si="1"/>
        <v>0</v>
      </c>
      <c r="P8" s="10">
        <f t="shared" si="1"/>
        <v>0</v>
      </c>
      <c r="Q8" s="10">
        <f t="shared" si="1"/>
        <v>11016</v>
      </c>
      <c r="R8" s="10">
        <f t="shared" si="1"/>
        <v>0</v>
      </c>
      <c r="S8" s="10">
        <f t="shared" si="1"/>
        <v>0</v>
      </c>
      <c r="T8" s="10">
        <f t="shared" si="1"/>
        <v>6955</v>
      </c>
      <c r="U8" s="10">
        <f t="shared" si="1"/>
        <v>0</v>
      </c>
      <c r="V8" s="10">
        <f t="shared" si="1"/>
        <v>0</v>
      </c>
      <c r="W8" s="10">
        <f>W9+W10+W11</f>
        <v>242130</v>
      </c>
    </row>
    <row r="9" spans="1:23" ht="30" customHeight="1">
      <c r="A9" s="11" t="s">
        <v>29</v>
      </c>
      <c r="B9" s="10">
        <f aca="true" t="shared" si="2" ref="B9:D11">SUM(E9+H9+K9+N9+Q9+T9)</f>
        <v>19321</v>
      </c>
      <c r="C9" s="10">
        <f t="shared" si="2"/>
        <v>211.5</v>
      </c>
      <c r="D9" s="10">
        <f t="shared" si="2"/>
        <v>0</v>
      </c>
      <c r="E9" s="10"/>
      <c r="F9" s="10"/>
      <c r="G9" s="10"/>
      <c r="H9" s="10"/>
      <c r="I9" s="10"/>
      <c r="J9" s="10"/>
      <c r="K9" s="10">
        <v>4500</v>
      </c>
      <c r="L9" s="10">
        <v>211.5</v>
      </c>
      <c r="M9" s="10"/>
      <c r="N9" s="29">
        <v>2400</v>
      </c>
      <c r="O9" s="10"/>
      <c r="P9" s="10"/>
      <c r="Q9" s="10">
        <v>8416</v>
      </c>
      <c r="R9" s="10"/>
      <c r="S9" s="10"/>
      <c r="T9" s="23">
        <v>4005</v>
      </c>
      <c r="U9" s="23"/>
      <c r="V9" s="23"/>
      <c r="W9" s="10">
        <v>181500</v>
      </c>
    </row>
    <row r="10" spans="1:23" ht="30" customHeight="1">
      <c r="A10" s="10" t="s">
        <v>30</v>
      </c>
      <c r="B10" s="10">
        <f t="shared" si="2"/>
        <v>8300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4500</v>
      </c>
      <c r="L10" s="10"/>
      <c r="M10" s="10"/>
      <c r="N10" s="29">
        <v>0</v>
      </c>
      <c r="O10" s="10"/>
      <c r="P10" s="10"/>
      <c r="Q10" s="10">
        <v>1260</v>
      </c>
      <c r="R10" s="10"/>
      <c r="S10" s="10"/>
      <c r="T10" s="23">
        <v>2540</v>
      </c>
      <c r="U10" s="23"/>
      <c r="V10" s="23"/>
      <c r="W10" s="10">
        <v>21880</v>
      </c>
    </row>
    <row r="11" spans="1:23" ht="30" customHeight="1">
      <c r="A11" s="10" t="s">
        <v>31</v>
      </c>
      <c r="B11" s="10">
        <f t="shared" si="2"/>
        <v>18181</v>
      </c>
      <c r="C11" s="10">
        <f t="shared" si="2"/>
        <v>1000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>
        <v>7383</v>
      </c>
      <c r="L11" s="10">
        <v>1000</v>
      </c>
      <c r="M11" s="10"/>
      <c r="N11" s="10">
        <v>9048</v>
      </c>
      <c r="O11" s="10"/>
      <c r="P11" s="10"/>
      <c r="Q11" s="10">
        <v>1340</v>
      </c>
      <c r="R11" s="10"/>
      <c r="S11" s="10"/>
      <c r="T11" s="23">
        <v>410</v>
      </c>
      <c r="U11" s="23"/>
      <c r="V11" s="23"/>
      <c r="W11" s="10">
        <v>38750</v>
      </c>
    </row>
    <row r="12" spans="1:23" ht="30" customHeight="1">
      <c r="A12" s="11" t="s">
        <v>32</v>
      </c>
      <c r="B12" s="10">
        <f>SUM(B13:B15)</f>
        <v>27104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11016</v>
      </c>
      <c r="L12" s="10">
        <f t="shared" si="3"/>
        <v>0</v>
      </c>
      <c r="M12" s="10">
        <f t="shared" si="3"/>
        <v>0</v>
      </c>
      <c r="N12" s="10">
        <f t="shared" si="3"/>
        <v>7193</v>
      </c>
      <c r="O12" s="10">
        <f t="shared" si="3"/>
        <v>0</v>
      </c>
      <c r="P12" s="10">
        <f t="shared" si="3"/>
        <v>0</v>
      </c>
      <c r="Q12" s="10">
        <f t="shared" si="3"/>
        <v>5102</v>
      </c>
      <c r="R12" s="10">
        <f t="shared" si="3"/>
        <v>0</v>
      </c>
      <c r="S12" s="10">
        <f t="shared" si="3"/>
        <v>0</v>
      </c>
      <c r="T12" s="10">
        <f t="shared" si="3"/>
        <v>3793</v>
      </c>
      <c r="U12" s="10">
        <f t="shared" si="3"/>
        <v>0</v>
      </c>
      <c r="V12" s="10">
        <f t="shared" si="3"/>
        <v>0</v>
      </c>
      <c r="W12" s="10">
        <f>W13+W14+W15</f>
        <v>61980</v>
      </c>
    </row>
    <row r="13" spans="1:23" ht="30" customHeight="1">
      <c r="A13" s="11" t="s">
        <v>33</v>
      </c>
      <c r="B13" s="10">
        <f aca="true" t="shared" si="4" ref="B13:D16">SUM(E13+H13+K13+N13+Q13+T13)</f>
        <v>22241</v>
      </c>
      <c r="C13" s="10">
        <f t="shared" si="4"/>
        <v>0</v>
      </c>
      <c r="D13" s="10">
        <f t="shared" si="4"/>
        <v>0</v>
      </c>
      <c r="E13" s="39"/>
      <c r="F13" s="39"/>
      <c r="G13" s="39"/>
      <c r="H13" s="39"/>
      <c r="I13" s="39"/>
      <c r="J13" s="39"/>
      <c r="K13" s="39">
        <v>9216</v>
      </c>
      <c r="L13" s="39"/>
      <c r="M13" s="39"/>
      <c r="N13" s="39">
        <v>6607</v>
      </c>
      <c r="O13" s="39"/>
      <c r="P13" s="39"/>
      <c r="Q13" s="10">
        <v>4085</v>
      </c>
      <c r="R13" s="10"/>
      <c r="S13" s="10"/>
      <c r="T13" s="10">
        <v>2333</v>
      </c>
      <c r="U13" s="10"/>
      <c r="V13" s="10"/>
      <c r="W13" s="10">
        <v>32980</v>
      </c>
    </row>
    <row r="14" spans="1:23" ht="30" customHeight="1">
      <c r="A14" s="10" t="s">
        <v>34</v>
      </c>
      <c r="B14" s="10">
        <f t="shared" si="4"/>
        <v>4478</v>
      </c>
      <c r="C14" s="10">
        <f t="shared" si="4"/>
        <v>0</v>
      </c>
      <c r="D14" s="10">
        <f t="shared" si="4"/>
        <v>0</v>
      </c>
      <c r="E14" s="39"/>
      <c r="F14" s="39"/>
      <c r="G14" s="39"/>
      <c r="H14" s="39"/>
      <c r="I14" s="39"/>
      <c r="J14" s="39"/>
      <c r="K14" s="39">
        <v>1800</v>
      </c>
      <c r="L14" s="39"/>
      <c r="M14" s="39"/>
      <c r="N14" s="39">
        <v>586</v>
      </c>
      <c r="O14" s="39"/>
      <c r="P14" s="39"/>
      <c r="Q14" s="10">
        <v>932</v>
      </c>
      <c r="R14" s="10"/>
      <c r="S14" s="10"/>
      <c r="T14" s="10">
        <v>1160</v>
      </c>
      <c r="U14" s="10"/>
      <c r="V14" s="10"/>
      <c r="W14" s="10">
        <v>25750</v>
      </c>
    </row>
    <row r="15" spans="1:23" ht="30" customHeight="1">
      <c r="A15" s="10" t="s">
        <v>31</v>
      </c>
      <c r="B15" s="10">
        <f t="shared" si="4"/>
        <v>385</v>
      </c>
      <c r="C15" s="10">
        <f t="shared" si="4"/>
        <v>0</v>
      </c>
      <c r="D15" s="10">
        <f t="shared" si="4"/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>
        <v>0</v>
      </c>
      <c r="O15" s="39"/>
      <c r="P15" s="39"/>
      <c r="Q15" s="10">
        <v>85</v>
      </c>
      <c r="R15" s="10"/>
      <c r="S15" s="10"/>
      <c r="T15" s="10">
        <v>300</v>
      </c>
      <c r="U15" s="10"/>
      <c r="V15" s="10"/>
      <c r="W15" s="10">
        <v>3250</v>
      </c>
    </row>
    <row r="16" spans="1:23" ht="30" customHeight="1">
      <c r="A16" s="11" t="s">
        <v>35</v>
      </c>
      <c r="B16" s="10">
        <f t="shared" si="4"/>
        <v>5300</v>
      </c>
      <c r="C16" s="10">
        <f t="shared" si="4"/>
        <v>0</v>
      </c>
      <c r="D16" s="10">
        <f t="shared" si="4"/>
        <v>0</v>
      </c>
      <c r="E16" s="39"/>
      <c r="F16" s="39"/>
      <c r="G16" s="39"/>
      <c r="H16" s="39"/>
      <c r="I16" s="39"/>
      <c r="J16" s="39"/>
      <c r="K16" s="39">
        <v>2100</v>
      </c>
      <c r="L16" s="39"/>
      <c r="M16" s="39"/>
      <c r="N16" s="39">
        <v>3000</v>
      </c>
      <c r="O16" s="39"/>
      <c r="P16" s="39"/>
      <c r="Q16" s="10"/>
      <c r="R16" s="10"/>
      <c r="S16" s="10"/>
      <c r="T16" s="10">
        <v>200</v>
      </c>
      <c r="U16" s="10"/>
      <c r="V16" s="10"/>
      <c r="W16" s="10">
        <v>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K13" sqref="K13:W15"/>
    </sheetView>
  </sheetViews>
  <sheetFormatPr defaultColWidth="9.00390625" defaultRowHeight="14.25"/>
  <cols>
    <col min="1" max="22" width="5.375" style="0" customWidth="1"/>
  </cols>
  <sheetData>
    <row r="1" spans="1:20" ht="18.75">
      <c r="A1" s="24" t="s">
        <v>53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 t="s">
        <v>54</v>
      </c>
      <c r="B3" s="3" t="s">
        <v>2</v>
      </c>
      <c r="C3" s="3"/>
      <c r="D3" s="3"/>
      <c r="E3" t="s">
        <v>55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30"/>
      <c r="W4" s="31" t="s">
        <v>38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56</v>
      </c>
      <c r="U5" s="18"/>
      <c r="V5" s="32"/>
      <c r="W5" s="33" t="s">
        <v>39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34" t="s">
        <v>24</v>
      </c>
      <c r="W6" s="35" t="s">
        <v>40</v>
      </c>
    </row>
    <row r="7" spans="1:23" ht="30" customHeight="1">
      <c r="A7" s="10" t="s">
        <v>22</v>
      </c>
      <c r="B7" s="10">
        <f>SUM(B8+B12+B16)</f>
        <v>31141.5</v>
      </c>
      <c r="C7" s="10">
        <f aca="true" t="shared" si="0" ref="C7:V7">SUM(C8+C12+C16)</f>
        <v>20186.5</v>
      </c>
      <c r="D7" s="10">
        <f t="shared" si="0"/>
        <v>872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158.5</v>
      </c>
      <c r="I7" s="10">
        <f t="shared" si="0"/>
        <v>158.5</v>
      </c>
      <c r="J7" s="10">
        <f t="shared" si="0"/>
        <v>0</v>
      </c>
      <c r="K7" s="10">
        <f t="shared" si="0"/>
        <v>3813</v>
      </c>
      <c r="L7" s="10">
        <f t="shared" si="0"/>
        <v>2160</v>
      </c>
      <c r="M7" s="10">
        <f t="shared" si="0"/>
        <v>305</v>
      </c>
      <c r="N7" s="10">
        <f t="shared" si="0"/>
        <v>17603</v>
      </c>
      <c r="O7" s="10">
        <f t="shared" si="0"/>
        <v>11645</v>
      </c>
      <c r="P7" s="10">
        <f t="shared" si="0"/>
        <v>567</v>
      </c>
      <c r="Q7" s="10">
        <f t="shared" si="0"/>
        <v>9567</v>
      </c>
      <c r="R7" s="10">
        <f t="shared" si="0"/>
        <v>6223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6">
        <f>W8+W12+W16</f>
        <v>29800</v>
      </c>
    </row>
    <row r="8" spans="1:23" ht="30" customHeight="1">
      <c r="A8" s="11" t="s">
        <v>28</v>
      </c>
      <c r="B8" s="10">
        <f>SUM(B9:B11)</f>
        <v>2000</v>
      </c>
      <c r="C8" s="10">
        <f aca="true" t="shared" si="1" ref="C8:V8">SUM(C9:C11)</f>
        <v>975</v>
      </c>
      <c r="D8" s="10">
        <f t="shared" si="1"/>
        <v>155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505</v>
      </c>
      <c r="L8" s="10">
        <f t="shared" si="1"/>
        <v>505</v>
      </c>
      <c r="M8" s="10">
        <f t="shared" si="1"/>
        <v>5</v>
      </c>
      <c r="N8" s="10">
        <f t="shared" si="1"/>
        <v>1495</v>
      </c>
      <c r="O8" s="10">
        <f t="shared" si="1"/>
        <v>470</v>
      </c>
      <c r="P8" s="10">
        <f t="shared" si="1"/>
        <v>150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7">
        <f>W9+W10+W11</f>
        <v>0</v>
      </c>
    </row>
    <row r="9" spans="1:23" ht="30" customHeight="1">
      <c r="A9" s="11" t="s">
        <v>29</v>
      </c>
      <c r="B9" s="10">
        <f aca="true" t="shared" si="2" ref="B9:D11">SUM(E9+H9+K9+N9+Q9+T9)</f>
        <v>16</v>
      </c>
      <c r="C9" s="10">
        <f t="shared" si="2"/>
        <v>5</v>
      </c>
      <c r="D9" s="10">
        <f t="shared" si="2"/>
        <v>5</v>
      </c>
      <c r="E9" s="10"/>
      <c r="F9" s="10"/>
      <c r="G9" s="10"/>
      <c r="H9" s="10"/>
      <c r="I9" s="10"/>
      <c r="J9" s="10"/>
      <c r="K9" s="10">
        <v>5</v>
      </c>
      <c r="L9" s="10">
        <v>5</v>
      </c>
      <c r="M9" s="10">
        <v>5</v>
      </c>
      <c r="N9" s="29">
        <v>11</v>
      </c>
      <c r="O9" s="10">
        <v>0</v>
      </c>
      <c r="P9" s="10">
        <v>0</v>
      </c>
      <c r="Q9" s="10"/>
      <c r="R9" s="10"/>
      <c r="S9" s="10"/>
      <c r="T9" s="38"/>
      <c r="U9" s="38"/>
      <c r="V9" s="38"/>
      <c r="W9" s="37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8"/>
      <c r="U10" s="38"/>
      <c r="V10" s="38"/>
      <c r="W10" s="37"/>
    </row>
    <row r="11" spans="1:23" ht="30" customHeight="1">
      <c r="A11" s="10" t="s">
        <v>31</v>
      </c>
      <c r="B11" s="10">
        <f t="shared" si="2"/>
        <v>1984</v>
      </c>
      <c r="C11" s="10">
        <f t="shared" si="2"/>
        <v>970</v>
      </c>
      <c r="D11" s="10">
        <f t="shared" si="2"/>
        <v>150</v>
      </c>
      <c r="E11" s="10"/>
      <c r="F11" s="10"/>
      <c r="G11" s="10"/>
      <c r="H11" s="10"/>
      <c r="I11" s="10"/>
      <c r="J11" s="10"/>
      <c r="K11" s="10">
        <v>500</v>
      </c>
      <c r="L11" s="10">
        <v>500</v>
      </c>
      <c r="M11" s="10">
        <v>0</v>
      </c>
      <c r="N11" s="10">
        <v>1484</v>
      </c>
      <c r="O11" s="10">
        <v>470</v>
      </c>
      <c r="P11" s="10">
        <v>150</v>
      </c>
      <c r="Q11" s="10"/>
      <c r="R11" s="10"/>
      <c r="S11" s="10"/>
      <c r="T11" s="38"/>
      <c r="U11" s="38"/>
      <c r="V11" s="38"/>
      <c r="W11" s="37"/>
    </row>
    <row r="12" spans="1:23" ht="30" customHeight="1">
      <c r="A12" s="11" t="s">
        <v>32</v>
      </c>
      <c r="B12" s="10">
        <f>SUM(B13:B15)</f>
        <v>29141.5</v>
      </c>
      <c r="C12" s="10">
        <f aca="true" t="shared" si="3" ref="C12:V12">SUM(C13:C15)</f>
        <v>19211.5</v>
      </c>
      <c r="D12" s="10">
        <f t="shared" si="3"/>
        <v>717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158.5</v>
      </c>
      <c r="I12" s="10">
        <f t="shared" si="3"/>
        <v>158.5</v>
      </c>
      <c r="J12" s="10">
        <f t="shared" si="3"/>
        <v>0</v>
      </c>
      <c r="K12" s="10">
        <f t="shared" si="3"/>
        <v>3308</v>
      </c>
      <c r="L12" s="10">
        <f t="shared" si="3"/>
        <v>1655</v>
      </c>
      <c r="M12" s="10">
        <f t="shared" si="3"/>
        <v>300</v>
      </c>
      <c r="N12" s="10">
        <f t="shared" si="3"/>
        <v>16108</v>
      </c>
      <c r="O12" s="10">
        <f t="shared" si="3"/>
        <v>11175</v>
      </c>
      <c r="P12" s="10">
        <f t="shared" si="3"/>
        <v>417</v>
      </c>
      <c r="Q12" s="10">
        <f t="shared" si="3"/>
        <v>9567</v>
      </c>
      <c r="R12" s="10">
        <f t="shared" si="3"/>
        <v>6223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7">
        <f>W13+W14+W15</f>
        <v>29800</v>
      </c>
    </row>
    <row r="13" spans="1:23" ht="30" customHeight="1">
      <c r="A13" s="11" t="s">
        <v>33</v>
      </c>
      <c r="B13" s="10">
        <f aca="true" t="shared" si="4" ref="B13:D16">SUM(E13+H13+K13+N13+Q13+T13)</f>
        <v>25385.5</v>
      </c>
      <c r="C13" s="10">
        <f t="shared" si="4"/>
        <v>17007.5</v>
      </c>
      <c r="D13" s="10">
        <f t="shared" si="4"/>
        <v>21</v>
      </c>
      <c r="E13" s="10"/>
      <c r="F13" s="10"/>
      <c r="G13" s="10"/>
      <c r="H13" s="10">
        <v>158.5</v>
      </c>
      <c r="I13" s="10">
        <v>158.5</v>
      </c>
      <c r="J13" s="10"/>
      <c r="K13" s="10">
        <v>2368</v>
      </c>
      <c r="L13" s="10">
        <v>975</v>
      </c>
      <c r="M13" s="10">
        <v>0</v>
      </c>
      <c r="N13" s="10">
        <v>13868</v>
      </c>
      <c r="O13" s="10">
        <v>9651</v>
      </c>
      <c r="P13" s="10">
        <v>21</v>
      </c>
      <c r="Q13" s="10">
        <v>8991</v>
      </c>
      <c r="R13" s="10">
        <v>6223</v>
      </c>
      <c r="S13" s="10">
        <v>0</v>
      </c>
      <c r="T13" s="38"/>
      <c r="U13" s="38"/>
      <c r="V13" s="38"/>
      <c r="W13" s="37">
        <v>26000</v>
      </c>
    </row>
    <row r="14" spans="1:23" ht="30" customHeight="1">
      <c r="A14" s="10" t="s">
        <v>34</v>
      </c>
      <c r="B14" s="10">
        <f t="shared" si="4"/>
        <v>3680</v>
      </c>
      <c r="C14" s="10">
        <f t="shared" si="4"/>
        <v>2204</v>
      </c>
      <c r="D14" s="10">
        <f t="shared" si="4"/>
        <v>696</v>
      </c>
      <c r="E14" s="10"/>
      <c r="F14" s="10"/>
      <c r="G14" s="10"/>
      <c r="H14" s="10"/>
      <c r="I14" s="10"/>
      <c r="J14" s="10"/>
      <c r="K14" s="10">
        <v>940</v>
      </c>
      <c r="L14" s="10">
        <v>680</v>
      </c>
      <c r="M14" s="10">
        <v>300</v>
      </c>
      <c r="N14" s="10">
        <v>2164</v>
      </c>
      <c r="O14" s="10">
        <v>1524</v>
      </c>
      <c r="P14" s="10">
        <v>396</v>
      </c>
      <c r="Q14" s="10">
        <v>576</v>
      </c>
      <c r="R14" s="10">
        <v>0</v>
      </c>
      <c r="S14" s="10">
        <v>0</v>
      </c>
      <c r="T14" s="38"/>
      <c r="U14" s="38"/>
      <c r="V14" s="38"/>
      <c r="W14" s="37">
        <v>3800</v>
      </c>
    </row>
    <row r="15" spans="1:23" ht="30" customHeight="1">
      <c r="A15" s="10" t="s">
        <v>31</v>
      </c>
      <c r="B15" s="10">
        <f t="shared" si="4"/>
        <v>76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76</v>
      </c>
      <c r="O15" s="10">
        <v>0</v>
      </c>
      <c r="P15" s="10">
        <v>0</v>
      </c>
      <c r="Q15" s="10"/>
      <c r="R15" s="10"/>
      <c r="S15" s="10"/>
      <c r="T15" s="38"/>
      <c r="U15" s="38"/>
      <c r="V15" s="38"/>
      <c r="W15" s="37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38"/>
      <c r="V16" s="38"/>
      <c r="W16" s="37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R7" sqref="R7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4" width="4.75390625" style="0" customWidth="1"/>
    <col min="5" max="5" width="4.50390625" style="0" customWidth="1"/>
    <col min="6" max="6" width="4.625" style="0" customWidth="1"/>
    <col min="7" max="7" width="4.50390625" style="0" customWidth="1"/>
    <col min="8" max="8" width="4.75390625" style="0" customWidth="1"/>
    <col min="9" max="10" width="5.00390625" style="0" customWidth="1"/>
    <col min="11" max="11" width="5.25390625" style="0" customWidth="1"/>
    <col min="12" max="12" width="4.50390625" style="0" customWidth="1"/>
    <col min="13" max="13" width="4.125" style="0" customWidth="1"/>
    <col min="14" max="14" width="4.50390625" style="0" customWidth="1"/>
    <col min="15" max="15" width="4.375" style="0" customWidth="1"/>
    <col min="16" max="16" width="4.25390625" style="0" customWidth="1"/>
    <col min="17" max="17" width="5.375" style="0" customWidth="1"/>
    <col min="18" max="18" width="4.50390625" style="0" customWidth="1"/>
    <col min="19" max="19" width="4.125" style="0" customWidth="1"/>
    <col min="20" max="20" width="6.75390625" style="0" customWidth="1"/>
    <col min="21" max="21" width="6.375" style="0" customWidth="1"/>
    <col min="22" max="22" width="5.125" style="0" customWidth="1"/>
    <col min="23" max="23" width="7.875" style="0" customWidth="1"/>
  </cols>
  <sheetData>
    <row r="1" spans="1:20" ht="18.75">
      <c r="A1" s="24"/>
      <c r="B1" s="25" t="s">
        <v>58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59</v>
      </c>
      <c r="J3" s="2">
        <v>44651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6" t="s">
        <v>60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503879</v>
      </c>
      <c r="C7" s="10">
        <f>SUM('临翔'!C7+'凤庆'!C7+'云县'!C7+'永德'!C7+'镇康'!C7+'双江'!C7+'耿马'!C7+'沧源'!C7)</f>
        <v>64093.7</v>
      </c>
      <c r="D7" s="10">
        <f>SUM('临翔'!D7+'凤庆'!D7+'云县'!D7+'永德'!D7+'镇康'!D7+'双江'!D7+'耿马'!D7+'沧源'!D7)</f>
        <v>4903.7</v>
      </c>
      <c r="E7" s="10">
        <f>SUM('临翔'!E7+'凤庆'!E7+'云县'!E7+'永德'!E7+'镇康'!E7+'双江'!E7+'耿马'!E7+'沧源'!E7)</f>
        <v>12973</v>
      </c>
      <c r="F7" s="10">
        <f>SUM('临翔'!F7+'凤庆'!F7+'云县'!F7+'永德'!F7+'镇康'!F7+'双江'!F7+'耿马'!F7+'沧源'!F7)</f>
        <v>431</v>
      </c>
      <c r="G7" s="10">
        <f>SUM('临翔'!G7+'凤庆'!G7+'云县'!G7+'永德'!G7+'镇康'!G7+'双江'!G7+'耿马'!G7+'沧源'!G7)</f>
        <v>0</v>
      </c>
      <c r="H7" s="10">
        <f>SUM('临翔'!H7+'凤庆'!H7+'云县'!H7+'永德'!H7+'镇康'!H7+'双江'!H7+'耿马'!H7+'沧源'!H7)</f>
        <v>3750.5</v>
      </c>
      <c r="I7" s="10">
        <f>SUM('临翔'!I7+'凤庆'!I7+'云县'!I7+'永德'!I7+'镇康'!I7+'双江'!I7+'耿马'!I7+'沧源'!I7)</f>
        <v>1435.5</v>
      </c>
      <c r="J7" s="10">
        <f>SUM('临翔'!J7+'凤庆'!J7+'云县'!J7+'永德'!J7+'镇康'!J7+'双江'!J7+'耿马'!J7+'沧源'!J7)</f>
        <v>38</v>
      </c>
      <c r="K7" s="10">
        <f>SUM('临翔'!K7+'凤庆'!K7+'云县'!K7+'永德'!K7+'镇康'!K7+'双江'!K7+'耿马'!K7+'沧源'!K7)</f>
        <v>44348</v>
      </c>
      <c r="L7" s="10">
        <f>SUM('临翔'!L7+'凤庆'!L7+'云县'!L7+'永德'!L7+'镇康'!L7+'双江'!L7+'耿马'!L7+'沧源'!L7)</f>
        <v>8396.5</v>
      </c>
      <c r="M7" s="10">
        <f>SUM('临翔'!M7+'凤庆'!M7+'云县'!M7+'永德'!M7+'镇康'!M7+'双江'!M7+'耿马'!M7+'沧源'!M7)</f>
        <v>305</v>
      </c>
      <c r="N7" s="10">
        <f>SUM('临翔'!N7+'凤庆'!N7+'云县'!N7+'永德'!N7+'镇康'!N7+'双江'!N7+'耿马'!N7+'沧源'!N7)</f>
        <v>88387.5</v>
      </c>
      <c r="O7" s="10">
        <f>SUM('临翔'!O7+'凤庆'!O7+'云县'!O7+'永德'!O7+'镇康'!O7+'双江'!O7+'耿马'!O7+'沧源'!O7)</f>
        <v>34888.7</v>
      </c>
      <c r="P7" s="10">
        <f>SUM('临翔'!P7+'凤庆'!P7+'云县'!P7+'永德'!P7+'镇康'!P7+'双江'!P7+'耿马'!P7+'沧源'!P7)</f>
        <v>4560.7</v>
      </c>
      <c r="Q7" s="10">
        <f>SUM('临翔'!Q7+'凤庆'!Q7+'云县'!Q7+'永德'!Q7+'镇康'!Q7+'双江'!Q7+'耿马'!Q7+'沧源'!Q7)</f>
        <v>317823</v>
      </c>
      <c r="R7" s="10">
        <f>SUM('临翔'!R7+'凤庆'!R7+'云县'!R7+'永德'!R7+'镇康'!R7+'双江'!R7+'耿马'!R7+'沧源'!R7)</f>
        <v>15087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36597</v>
      </c>
      <c r="U7" s="10">
        <f>SUM('临翔'!U7+'凤庆'!U7+'云县'!U7+'永德'!U7+'镇康'!U7+'双江'!U7+'耿马'!U7+'沧源'!U7)</f>
        <v>3855</v>
      </c>
      <c r="V7" s="10">
        <f>SUM('临翔'!V7+'凤庆'!V7+'云县'!V7+'永德'!V7+'镇康'!V7+'双江'!V7+'耿马'!V7+'沧源'!V7)</f>
        <v>0</v>
      </c>
      <c r="W7" s="10">
        <f>SUM('临翔'!W7+'凤庆'!W7+'云县'!W7+'永德'!W7+'镇康'!W7+'双江'!W7+'耿马'!W7+'沧源'!W7)</f>
        <v>910400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266288</v>
      </c>
      <c r="C8" s="10">
        <f>SUM('临翔'!C8+'凤庆'!C8+'云县'!C8+'永德'!C8+'镇康'!C8+'双江'!C8+'耿马'!C8+'沧源'!C8)</f>
        <v>15522.5</v>
      </c>
      <c r="D8" s="10">
        <f>SUM('临翔'!D8+'凤庆'!D8+'云县'!D8+'永德'!D8+'镇康'!D8+'双江'!D8+'耿马'!D8+'沧源'!D8)</f>
        <v>693.5</v>
      </c>
      <c r="E8" s="10">
        <f>SUM('临翔'!E8+'凤庆'!E8+'云县'!E8+'永德'!E8+'镇康'!E8+'双江'!E8+'耿马'!E8+'沧源'!E8)</f>
        <v>1829</v>
      </c>
      <c r="F8" s="10">
        <f>SUM('临翔'!F8+'凤庆'!F8+'云县'!F8+'永德'!F8+'镇康'!F8+'双江'!F8+'耿马'!F8+'沧源'!F8)</f>
        <v>0</v>
      </c>
      <c r="G8" s="10">
        <f>SUM('临翔'!G8+'凤庆'!G8+'云县'!G8+'永德'!G8+'镇康'!G8+'双江'!G8+'耿马'!G8+'沧源'!G8)</f>
        <v>0</v>
      </c>
      <c r="H8" s="10">
        <f>SUM('临翔'!H8+'凤庆'!H8+'云县'!H8+'永德'!H8+'镇康'!H8+'双江'!H8+'耿马'!H8+'沧源'!H8)</f>
        <v>22</v>
      </c>
      <c r="I8" s="10">
        <f>SUM('临翔'!I8+'凤庆'!I8+'云县'!I8+'永德'!I8+'镇康'!I8+'双江'!I8+'耿马'!I8+'沧源'!I8)</f>
        <v>12</v>
      </c>
      <c r="J8" s="10">
        <f>SUM('临翔'!J8+'凤庆'!J8+'云县'!J8+'永德'!J8+'镇康'!J8+'双江'!J8+'耿马'!J8+'沧源'!J8)</f>
        <v>4</v>
      </c>
      <c r="K8" s="10">
        <f>SUM('临翔'!K8+'凤庆'!K8+'云县'!K8+'永德'!K8+'镇康'!K8+'双江'!K8+'耿马'!K8+'沧源'!K8)</f>
        <v>21423</v>
      </c>
      <c r="L8" s="10">
        <f>SUM('临翔'!L8+'凤庆'!L8+'云县'!L8+'永德'!L8+'镇康'!L8+'双江'!L8+'耿马'!L8+'沧源'!L8)</f>
        <v>4568.5</v>
      </c>
      <c r="M8" s="10">
        <f>SUM('临翔'!M8+'凤庆'!M8+'云县'!M8+'永德'!M8+'镇康'!M8+'双江'!M8+'耿马'!M8+'沧源'!M8)</f>
        <v>5</v>
      </c>
      <c r="N8" s="10">
        <f>SUM('临翔'!N8+'凤庆'!N8+'云县'!N8+'永德'!N8+'镇康'!N8+'双江'!N8+'耿马'!N8+'沧源'!N8)</f>
        <v>16754</v>
      </c>
      <c r="O8" s="10">
        <f>SUM('临翔'!O8+'凤庆'!O8+'云县'!O8+'永德'!O8+'镇康'!O8+'双江'!O8+'耿马'!O8+'沧源'!O8)</f>
        <v>3083</v>
      </c>
      <c r="P8" s="10">
        <f>SUM('临翔'!P8+'凤庆'!P8+'云县'!P8+'永德'!P8+'镇康'!P8+'双江'!P8+'耿马'!P8+'沧源'!P8)</f>
        <v>684.5</v>
      </c>
      <c r="Q8" s="10">
        <f>SUM('临翔'!Q8+'凤庆'!Q8+'云县'!Q8+'永德'!Q8+'镇康'!Q8+'双江'!Q8+'耿马'!Q8+'沧源'!Q8)</f>
        <v>202233</v>
      </c>
      <c r="R8" s="10">
        <f>SUM('临翔'!R8+'凤庆'!R8+'云县'!R8+'永德'!R8+'镇康'!R8+'双江'!R8+'耿马'!R8+'沧源'!R8)</f>
        <v>5160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24027</v>
      </c>
      <c r="U8" s="10">
        <f>SUM('临翔'!U8+'凤庆'!U8+'云县'!U8+'永德'!U8+'镇康'!U8+'双江'!U8+'耿马'!U8+'沧源'!U8)</f>
        <v>2699</v>
      </c>
      <c r="V8" s="10">
        <f>SUM('临翔'!V8+'凤庆'!V8+'云县'!V8+'永德'!V8+'镇康'!V8+'双江'!V8+'耿马'!V8+'沧源'!V8)</f>
        <v>0</v>
      </c>
      <c r="W8" s="10">
        <f>SUM('临翔'!W8+'凤庆'!W8+'云县'!W8+'永德'!W8+'镇康'!W8+'双江'!W8+'耿马'!W8+'沧源'!W8)</f>
        <v>676117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99871</v>
      </c>
      <c r="C9" s="10">
        <f>SUM('临翔'!C9+'凤庆'!C9+'云县'!C9+'永德'!C9+'镇康'!C9+'双江'!C9+'耿马'!C9+'沧源'!C9)</f>
        <v>5013.5</v>
      </c>
      <c r="D9" s="10">
        <f>SUM('临翔'!D9+'凤庆'!D9+'云县'!D9+'永德'!D9+'镇康'!D9+'双江'!D9+'耿马'!D9+'沧源'!D9)</f>
        <v>191</v>
      </c>
      <c r="E9" s="10">
        <f>SUM('临翔'!E9+'凤庆'!E9+'云县'!E9+'永德'!E9+'镇康'!E9+'双江'!E9+'耿马'!E9+'沧源'!E9)</f>
        <v>805</v>
      </c>
      <c r="F9" s="10">
        <f>SUM('临翔'!F9+'凤庆'!F9+'云县'!F9+'永德'!F9+'镇康'!F9+'双江'!F9+'耿马'!F9+'沧源'!F9)</f>
        <v>0</v>
      </c>
      <c r="G9" s="10">
        <f>SUM('临翔'!G9+'凤庆'!G9+'云县'!G9+'永德'!G9+'镇康'!G9+'双江'!G9+'耿马'!G9+'沧源'!G9)</f>
        <v>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6041</v>
      </c>
      <c r="L9" s="10">
        <f>SUM('临翔'!L9+'凤庆'!L9+'云县'!L9+'永德'!L9+'镇康'!L9+'双江'!L9+'耿马'!L9+'沧源'!L9)</f>
        <v>1338.5</v>
      </c>
      <c r="M9" s="10">
        <f>SUM('临翔'!M9+'凤庆'!M9+'云县'!M9+'永德'!M9+'镇康'!M9+'双江'!M9+'耿马'!M9+'沧源'!M9)</f>
        <v>5</v>
      </c>
      <c r="N9" s="10">
        <f>SUM('临翔'!N9+'凤庆'!N9+'云县'!N9+'永德'!N9+'镇康'!N9+'双江'!N9+'耿马'!N9+'沧源'!N9)</f>
        <v>3488</v>
      </c>
      <c r="O9" s="10">
        <f>SUM('临翔'!O9+'凤庆'!O9+'云县'!O9+'永德'!O9+'镇康'!O9+'双江'!O9+'耿马'!O9+'沧源'!O9)</f>
        <v>869</v>
      </c>
      <c r="P9" s="10">
        <f>SUM('临翔'!P9+'凤庆'!P9+'云县'!P9+'永德'!P9+'镇康'!P9+'双江'!P9+'耿马'!P9+'沧源'!P9)</f>
        <v>186</v>
      </c>
      <c r="Q9" s="10">
        <f>SUM('临翔'!Q9+'凤庆'!Q9+'云县'!Q9+'永德'!Q9+'镇康'!Q9+'双江'!Q9+'耿马'!Q9+'沧源'!Q9)</f>
        <v>74768</v>
      </c>
      <c r="R9" s="10">
        <f>SUM('临翔'!R9+'凤庆'!R9+'云县'!R9+'永德'!R9+'镇康'!R9+'双江'!R9+'耿马'!R9+'沧源'!R9)</f>
        <v>1890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14769</v>
      </c>
      <c r="U9" s="10">
        <f>SUM('临翔'!U9+'凤庆'!U9+'云县'!U9+'永德'!U9+'镇康'!U9+'双江'!U9+'耿马'!U9+'沧源'!U9)</f>
        <v>916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398124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51775</v>
      </c>
      <c r="C10" s="10">
        <f>SUM('临翔'!C10+'凤庆'!C10+'云县'!C10+'永德'!C10+'镇康'!C10+'双江'!C10+'耿马'!C10+'沧源'!C10)</f>
        <v>2578</v>
      </c>
      <c r="D10" s="10">
        <f>SUM('临翔'!D10+'凤庆'!D10+'云县'!D10+'永德'!D10+'镇康'!D10+'双江'!D10+'耿马'!D10+'沧源'!D10)</f>
        <v>0</v>
      </c>
      <c r="E10" s="10">
        <f>SUM('临翔'!E10+'凤庆'!E10+'云县'!E10+'永德'!E10+'镇康'!E10+'双江'!E10+'耿马'!E10+'沧源'!E10)</f>
        <v>471</v>
      </c>
      <c r="F10" s="10">
        <f>SUM('临翔'!F10+'凤庆'!F10+'云县'!F10+'永德'!F10+'镇康'!F10+'双江'!F10+'耿马'!F10+'沧源'!F10)</f>
        <v>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5743</v>
      </c>
      <c r="L10" s="10">
        <f>SUM('临翔'!L10+'凤庆'!L10+'云县'!L10+'永德'!L10+'镇康'!L10+'双江'!L10+'耿马'!L10+'沧源'!L10)</f>
        <v>796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200</v>
      </c>
      <c r="O10" s="10">
        <f>SUM('临翔'!O10+'凤庆'!O10+'云县'!O10+'永德'!O10+'镇康'!O10+'双江'!O10+'耿马'!O10+'沧源'!O10)</f>
        <v>200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40506</v>
      </c>
      <c r="R10" s="10">
        <f>SUM('临翔'!R10+'凤庆'!R10+'云县'!R10+'永德'!R10+'镇康'!R10+'双江'!R10+'耿马'!R10+'沧源'!R10)</f>
        <v>781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4855</v>
      </c>
      <c r="U10" s="10">
        <f>SUM('临翔'!U10+'凤庆'!U10+'云县'!U10+'永德'!U10+'镇康'!U10+'双江'!U10+'耿马'!U10+'沧源'!U10)</f>
        <v>801</v>
      </c>
      <c r="V10" s="10">
        <f>SUM('临翔'!V10+'凤庆'!V10+'云县'!V10+'永德'!V10+'镇康'!V10+'双江'!V10+'耿马'!V10+'沧源'!V10)</f>
        <v>0</v>
      </c>
      <c r="W10" s="10">
        <f>SUM('临翔'!W10+'凤庆'!W10+'云县'!W10+'永德'!W10+'镇康'!W10+'双江'!W10+'耿马'!W10+'沧源'!W10)</f>
        <v>97602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114642</v>
      </c>
      <c r="C11" s="10">
        <f>SUM('临翔'!C11+'凤庆'!C11+'云县'!C11+'永德'!C11+'镇康'!C11+'双江'!C11+'耿马'!C11+'沧源'!C11)</f>
        <v>7931</v>
      </c>
      <c r="D11" s="10">
        <f>SUM('临翔'!D11+'凤庆'!D11+'云县'!D11+'永德'!D11+'镇康'!D11+'双江'!D11+'耿马'!D11+'沧源'!D11)</f>
        <v>502.5</v>
      </c>
      <c r="E11" s="10">
        <f>SUM('临翔'!E11+'凤庆'!E11+'云县'!E11+'永德'!E11+'镇康'!E11+'双江'!E11+'耿马'!E11+'沧源'!E11)</f>
        <v>553</v>
      </c>
      <c r="F11" s="10">
        <f>SUM('临翔'!F11+'凤庆'!F11+'云县'!F11+'永德'!F11+'镇康'!F11+'双江'!F11+'耿马'!F11+'沧源'!F11)</f>
        <v>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22</v>
      </c>
      <c r="I11" s="10">
        <f>SUM('临翔'!I11+'凤庆'!I11+'云县'!I11+'永德'!I11+'镇康'!I11+'双江'!I11+'耿马'!I11+'沧源'!I11)</f>
        <v>12</v>
      </c>
      <c r="J11" s="10">
        <f>SUM('临翔'!J11+'凤庆'!J11+'云县'!J11+'永德'!J11+'镇康'!J11+'双江'!J11+'耿马'!J11+'沧源'!J11)</f>
        <v>4</v>
      </c>
      <c r="K11" s="10">
        <f>SUM('临翔'!K11+'凤庆'!K11+'云县'!K11+'永德'!K11+'镇康'!K11+'双江'!K11+'耿马'!K11+'沧源'!K11)</f>
        <v>9639</v>
      </c>
      <c r="L11" s="10">
        <f>SUM('临翔'!L11+'凤庆'!L11+'云县'!L11+'永德'!L11+'镇康'!L11+'双江'!L11+'耿马'!L11+'沧源'!L11)</f>
        <v>2434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13066</v>
      </c>
      <c r="O11" s="10">
        <f>SUM('临翔'!O11+'凤庆'!O11+'云县'!O11+'永德'!O11+'镇康'!O11+'双江'!O11+'耿马'!O11+'沧源'!O11)</f>
        <v>2014</v>
      </c>
      <c r="P11" s="10">
        <f>SUM('临翔'!P11+'凤庆'!P11+'云县'!P11+'永德'!P11+'镇康'!P11+'双江'!P11+'耿马'!P11+'沧源'!P11)</f>
        <v>498.5</v>
      </c>
      <c r="Q11" s="10">
        <f>SUM('临翔'!Q11+'凤庆'!Q11+'云县'!Q11+'永德'!Q11+'镇康'!Q11+'双江'!Q11+'耿马'!Q11+'沧源'!Q11)</f>
        <v>86959</v>
      </c>
      <c r="R11" s="10">
        <f>SUM('临翔'!R11+'凤庆'!R11+'云县'!R11+'永德'!R11+'镇康'!R11+'双江'!R11+'耿马'!R11+'沧源'!R11)</f>
        <v>2489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4403</v>
      </c>
      <c r="U11" s="10">
        <f>SUM('临翔'!U11+'凤庆'!U11+'云县'!U11+'永德'!U11+'镇康'!U11+'双江'!U11+'耿马'!U11+'沧源'!U11)</f>
        <v>982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225943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229860</v>
      </c>
      <c r="C12" s="10">
        <f>SUM('临翔'!C12+'凤庆'!C12+'云县'!C12+'永德'!C12+'镇康'!C12+'双江'!C12+'耿马'!C12+'沧源'!C12)</f>
        <v>48343.2</v>
      </c>
      <c r="D12" s="10">
        <f>SUM('临翔'!D12+'凤庆'!D12+'云县'!D12+'永德'!D12+'镇康'!D12+'双江'!D12+'耿马'!D12+'沧源'!D12)</f>
        <v>4139.2</v>
      </c>
      <c r="E12" s="10">
        <f>SUM('临翔'!E12+'凤庆'!E12+'云县'!E12+'永德'!E12+'镇康'!E12+'双江'!E12+'耿马'!E12+'沧源'!E12)</f>
        <v>9617</v>
      </c>
      <c r="F12" s="10">
        <f>SUM('临翔'!F12+'凤庆'!F12+'云县'!F12+'永德'!F12+'镇康'!F12+'双江'!F12+'耿马'!F12+'沧源'!F12)</f>
        <v>331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3728.5</v>
      </c>
      <c r="I12" s="10">
        <f>SUM('临翔'!I12+'凤庆'!I12+'云县'!I12+'永德'!I12+'镇康'!I12+'双江'!I12+'耿马'!I12+'沧源'!I12)</f>
        <v>1423.5</v>
      </c>
      <c r="J12" s="10">
        <f>SUM('临翔'!J12+'凤庆'!J12+'云县'!J12+'永德'!J12+'镇康'!J12+'双江'!J12+'耿马'!J12+'沧源'!J12)</f>
        <v>34</v>
      </c>
      <c r="K12" s="10">
        <f>SUM('临翔'!K12+'凤庆'!K12+'云县'!K12+'永德'!K12+'镇康'!K12+'双江'!K12+'耿马'!K12+'沧源'!K12)</f>
        <v>20395</v>
      </c>
      <c r="L12" s="10">
        <f>SUM('临翔'!L12+'凤庆'!L12+'云县'!L12+'永德'!L12+'镇康'!L12+'双江'!L12+'耿马'!L12+'沧源'!L12)</f>
        <v>3828</v>
      </c>
      <c r="M12" s="10">
        <f>SUM('临翔'!M12+'凤庆'!M12+'云县'!M12+'永德'!M12+'镇康'!M12+'双江'!M12+'耿马'!M12+'沧源'!M12)</f>
        <v>300</v>
      </c>
      <c r="N12" s="10">
        <f>SUM('临翔'!N12+'凤庆'!N12+'云县'!N12+'永德'!N12+'镇康'!N12+'双江'!N12+'耿马'!N12+'沧源'!N12)</f>
        <v>68301.5</v>
      </c>
      <c r="O12" s="10">
        <f>SUM('临翔'!O12+'凤庆'!O12+'云县'!O12+'永德'!O12+'镇康'!O12+'双江'!O12+'耿马'!O12+'沧源'!O12)</f>
        <v>31677.7</v>
      </c>
      <c r="P12" s="10">
        <f>SUM('临翔'!P12+'凤庆'!P12+'云县'!P12+'永德'!P12+'镇康'!P12+'双江'!P12+'耿马'!P12+'沧源'!P12)</f>
        <v>3805.2</v>
      </c>
      <c r="Q12" s="10">
        <f>SUM('临翔'!Q12+'凤庆'!Q12+'云县'!Q12+'永德'!Q12+'镇康'!Q12+'双江'!Q12+'耿马'!Q12+'沧源'!Q12)</f>
        <v>115448</v>
      </c>
      <c r="R12" s="10">
        <f>SUM('临翔'!R12+'凤庆'!R12+'云县'!R12+'永德'!R12+'镇康'!R12+'双江'!R12+'耿马'!R12+'沧源'!R12)</f>
        <v>9927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12370</v>
      </c>
      <c r="U12" s="10">
        <f>SUM('临翔'!U12+'凤庆'!U12+'云县'!U12+'永德'!U12+'镇康'!U12+'双江'!U12+'耿马'!U12+'沧源'!U12)</f>
        <v>1156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227773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91267.5</v>
      </c>
      <c r="C13" s="10">
        <f>SUM('临翔'!C13+'凤庆'!C13+'云县'!C13+'永德'!C13+'镇康'!C13+'双江'!C13+'耿马'!C13+'沧源'!C13)</f>
        <v>21104.5</v>
      </c>
      <c r="D13" s="10">
        <f>SUM('临翔'!D13+'凤庆'!D13+'云县'!D13+'永德'!D13+'镇康'!D13+'双江'!D13+'耿马'!D13+'沧源'!D13)</f>
        <v>934</v>
      </c>
      <c r="E13" s="10">
        <f>SUM('临翔'!E13+'凤庆'!E13+'云县'!E13+'永德'!E13+'镇康'!E13+'双江'!E13+'耿马'!E13+'沧源'!E13)</f>
        <v>846</v>
      </c>
      <c r="F13" s="10">
        <f>SUM('临翔'!F13+'凤庆'!F13+'云县'!F13+'永德'!F13+'镇康'!F13+'双江'!F13+'耿马'!F13+'沧源'!F13)</f>
        <v>0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158.5</v>
      </c>
      <c r="I13" s="10">
        <f>SUM('临翔'!I13+'凤庆'!I13+'云县'!I13+'永德'!I13+'镇康'!I13+'双江'!I13+'耿马'!I13+'沧源'!I13)</f>
        <v>158.5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12124</v>
      </c>
      <c r="L13" s="10">
        <f>SUM('临翔'!L13+'凤庆'!L13+'云县'!L13+'永德'!L13+'镇康'!L13+'双江'!L13+'耿马'!L13+'沧源'!L13)</f>
        <v>1271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23417</v>
      </c>
      <c r="O13" s="10">
        <f>SUM('临翔'!O13+'凤庆'!O13+'云县'!O13+'永德'!O13+'镇康'!O13+'双江'!O13+'耿马'!O13+'沧源'!O13)</f>
        <v>11952</v>
      </c>
      <c r="P13" s="10">
        <f>SUM('临翔'!P13+'凤庆'!P13+'云县'!P13+'永德'!P13+'镇康'!P13+'双江'!P13+'耿马'!P13+'沧源'!P13)</f>
        <v>934</v>
      </c>
      <c r="Q13" s="10">
        <f>SUM('临翔'!Q13+'凤庆'!Q13+'云县'!Q13+'永德'!Q13+'镇康'!Q13+'双江'!Q13+'耿马'!Q13+'沧源'!Q13)</f>
        <v>45766</v>
      </c>
      <c r="R13" s="10">
        <f>SUM('临翔'!R13+'凤庆'!R13+'云县'!R13+'永德'!R13+'镇康'!R13+'双江'!R13+'耿马'!R13+'沧源'!R13)</f>
        <v>7534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8956</v>
      </c>
      <c r="U13" s="10">
        <f>SUM('临翔'!U13+'凤庆'!U13+'云县'!U13+'永德'!U13+'镇康'!U13+'双江'!U13+'耿马'!U13+'沧源'!U13)</f>
        <v>189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120433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95770.5</v>
      </c>
      <c r="C14" s="10">
        <f>SUM('临翔'!C14+'凤庆'!C14+'云县'!C14+'永德'!C14+'镇康'!C14+'双江'!C14+'耿马'!C14+'沧源'!C14)</f>
        <v>14803.7</v>
      </c>
      <c r="D14" s="10">
        <f>SUM('临翔'!D14+'凤庆'!D14+'云县'!D14+'永德'!D14+'镇康'!D14+'双江'!D14+'耿马'!D14+'沧源'!D14)</f>
        <v>2326.2</v>
      </c>
      <c r="E14" s="10">
        <f>SUM('临翔'!E14+'凤庆'!E14+'云县'!E14+'永德'!E14+'镇康'!E14+'双江'!E14+'耿马'!E14+'沧源'!E14)</f>
        <v>4167</v>
      </c>
      <c r="F14" s="10">
        <f>SUM('临翔'!F14+'凤庆'!F14+'云县'!F14+'永德'!F14+'镇康'!F14+'双江'!F14+'耿马'!F14+'沧源'!F14)</f>
        <v>331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3570</v>
      </c>
      <c r="I14" s="10">
        <f>SUM('临翔'!I14+'凤庆'!I14+'云县'!I14+'永德'!I14+'镇康'!I14+'双江'!I14+'耿马'!I14+'沧源'!I14)</f>
        <v>1265</v>
      </c>
      <c r="J14" s="10">
        <f>SUM('临翔'!J14+'凤庆'!J14+'云县'!J14+'永德'!J14+'镇康'!J14+'双江'!J14+'耿马'!J14+'沧源'!J14)</f>
        <v>34</v>
      </c>
      <c r="K14" s="10">
        <f>SUM('临翔'!K14+'凤庆'!K14+'云县'!K14+'永德'!K14+'镇康'!K14+'双江'!K14+'耿马'!K14+'沧源'!K14)</f>
        <v>7057</v>
      </c>
      <c r="L14" s="10">
        <f>SUM('临翔'!L14+'凤庆'!L14+'云县'!L14+'永德'!L14+'镇康'!L14+'双江'!L14+'耿马'!L14+'沧源'!L14)</f>
        <v>2062</v>
      </c>
      <c r="M14" s="10">
        <f>SUM('临翔'!M14+'凤庆'!M14+'云县'!M14+'永德'!M14+'镇康'!M14+'双江'!M14+'耿马'!M14+'沧源'!M14)</f>
        <v>300</v>
      </c>
      <c r="N14" s="10">
        <f>SUM('临翔'!N14+'凤庆'!N14+'云县'!N14+'永德'!N14+'镇康'!N14+'双江'!N14+'耿马'!N14+'沧源'!N14)</f>
        <v>13026.5</v>
      </c>
      <c r="O14" s="10">
        <f>SUM('临翔'!O14+'凤庆'!O14+'云县'!O14+'永德'!O14+'镇康'!O14+'双江'!O14+'耿马'!O14+'沧源'!O14)</f>
        <v>7785.7</v>
      </c>
      <c r="P14" s="10">
        <f>SUM('临翔'!P14+'凤庆'!P14+'云县'!P14+'永德'!P14+'镇康'!P14+'双江'!P14+'耿马'!P14+'沧源'!P14)</f>
        <v>1992.2</v>
      </c>
      <c r="Q14" s="10">
        <f>SUM('临翔'!Q14+'凤庆'!Q14+'云县'!Q14+'永德'!Q14+'镇康'!Q14+'双江'!Q14+'耿马'!Q14+'沧源'!Q14)</f>
        <v>64836</v>
      </c>
      <c r="R14" s="10">
        <f>SUM('临翔'!R14+'凤庆'!R14+'云县'!R14+'永德'!R14+'镇康'!R14+'双江'!R14+'耿马'!R14+'沧源'!R14)</f>
        <v>2393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3114</v>
      </c>
      <c r="U14" s="10">
        <f>SUM('临翔'!U14+'凤庆'!U14+'云县'!U14+'永德'!U14+'镇康'!U14+'双江'!U14+'耿马'!U14+'沧源'!U14)</f>
        <v>967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253559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42822</v>
      </c>
      <c r="C15" s="10">
        <f>SUM('临翔'!C15+'凤庆'!C15+'云县'!C15+'永德'!C15+'镇康'!C15+'双江'!C15+'耿马'!C15+'沧源'!C15)</f>
        <v>12435</v>
      </c>
      <c r="D15" s="10">
        <f>SUM('临翔'!D15+'凤庆'!D15+'云县'!D15+'永德'!D15+'镇康'!D15+'双江'!D15+'耿马'!D15+'沧源'!D15)</f>
        <v>879</v>
      </c>
      <c r="E15" s="10">
        <f>SUM('临翔'!E15+'凤庆'!E15+'云县'!E15+'永德'!E15+'镇康'!E15+'双江'!E15+'耿马'!E15+'沧源'!E15)</f>
        <v>4604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1214</v>
      </c>
      <c r="L15" s="10">
        <f>SUM('临翔'!L15+'凤庆'!L15+'云县'!L15+'永德'!L15+'镇康'!L15+'双江'!L15+'耿马'!L15+'沧源'!L15)</f>
        <v>495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31858</v>
      </c>
      <c r="O15" s="10">
        <f>SUM('临翔'!O15+'凤庆'!O15+'云县'!O15+'永德'!O15+'镇康'!O15+'双江'!O15+'耿马'!O15+'沧源'!O15)</f>
        <v>11940</v>
      </c>
      <c r="P15" s="10">
        <f>SUM('临翔'!P15+'凤庆'!P15+'云县'!P15+'永德'!P15+'镇康'!P15+'双江'!P15+'耿马'!P15+'沧源'!P15)</f>
        <v>879</v>
      </c>
      <c r="Q15" s="10">
        <f>SUM('临翔'!Q15+'凤庆'!Q15+'云县'!Q15+'永德'!Q15+'镇康'!Q15+'双江'!Q15+'耿马'!Q15+'沧源'!Q15)</f>
        <v>4846</v>
      </c>
      <c r="R15" s="10">
        <f>SUM('临翔'!R15+'凤庆'!R15+'云县'!R15+'永德'!R15+'镇康'!R15+'双江'!R15+'耿马'!R15+'沧源'!R15)</f>
        <v>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300</v>
      </c>
      <c r="U15" s="10">
        <f>SUM('临翔'!U15+'凤庆'!U15+'云县'!U15+'永德'!U15+'镇康'!U15+'双江'!U15+'耿马'!U15+'沧源'!U15)</f>
        <v>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18984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7731</v>
      </c>
      <c r="C16" s="10">
        <f>SUM('临翔'!C16+'凤庆'!C16+'云县'!C16+'永德'!C16+'镇康'!C16+'双江'!C16+'耿马'!C16+'沧源'!C16)</f>
        <v>228</v>
      </c>
      <c r="D16" s="10">
        <f>SUM('临翔'!D16+'凤庆'!D16+'云县'!D16+'永德'!D16+'镇康'!D16+'双江'!D16+'耿马'!D16+'沧源'!D16)</f>
        <v>71</v>
      </c>
      <c r="E16" s="10">
        <f>SUM('临翔'!E16+'凤庆'!E16+'云县'!E16+'永德'!E16+'镇康'!E16+'双江'!E16+'耿马'!E16+'沧源'!E16)</f>
        <v>1527</v>
      </c>
      <c r="F16" s="10">
        <f>SUM('临翔'!F16+'凤庆'!F16+'云县'!F16+'永德'!F16+'镇康'!F16+'双江'!F16+'耿马'!F16+'沧源'!F16)</f>
        <v>100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2530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3332</v>
      </c>
      <c r="O16" s="10">
        <f>SUM('临翔'!O16+'凤庆'!O16+'云县'!O16+'永德'!O16+'镇康'!O16+'双江'!O16+'耿马'!O16+'沧源'!O16)</f>
        <v>128</v>
      </c>
      <c r="P16" s="10">
        <f>SUM('临翔'!P16+'凤庆'!P16+'云县'!P16+'永德'!P16+'镇康'!P16+'双江'!P16+'耿马'!P16+'沧源'!P16)</f>
        <v>71</v>
      </c>
      <c r="Q16" s="10">
        <f>SUM('临翔'!Q16+'凤庆'!Q16+'云县'!Q16+'永德'!Q16+'镇康'!Q16+'双江'!Q16+'耿马'!Q16+'沧源'!Q16)</f>
        <v>142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200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2022-03-31T03:11:57Z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