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 activeTab="4"/>
  </bookViews>
  <sheets>
    <sheet name="销售电价表" sheetId="1" r:id="rId1"/>
    <sheet name="丰水期" sheetId="2" r:id="rId2"/>
    <sheet name="平水期" sheetId="3" r:id="rId3"/>
    <sheet name="枯水期" sheetId="4" r:id="rId4"/>
    <sheet name="输配电价" sheetId="5" r:id="rId5"/>
  </sheets>
  <calcPr calcId="144525"/>
</workbook>
</file>

<file path=xl/sharedStrings.xml><?xml version="1.0" encoding="utf-8"?>
<sst xmlns="http://schemas.openxmlformats.org/spreadsheetml/2006/main" count="179" uniqueCount="76">
  <si>
    <t>附件：1-1</t>
  </si>
  <si>
    <r>
      <rPr>
        <b/>
        <sz val="22"/>
        <color theme="1"/>
        <rFont val="宋体"/>
        <charset val="134"/>
      </rPr>
      <t>临沧市永德镇康沧源三县供电局销售电价表</t>
    </r>
    <r>
      <rPr>
        <sz val="18"/>
        <color theme="1"/>
        <rFont val="宋体"/>
        <charset val="134"/>
      </rPr>
      <t>(自2019年</t>
    </r>
    <r>
      <rPr>
        <sz val="18"/>
        <color theme="1"/>
        <rFont val="宋体"/>
        <charset val="134"/>
      </rPr>
      <t>7</t>
    </r>
    <r>
      <rPr>
        <sz val="18"/>
        <color theme="1"/>
        <rFont val="宋体"/>
        <charset val="134"/>
      </rPr>
      <t>月1日起执行）</t>
    </r>
  </si>
  <si>
    <t>用电分类</t>
  </si>
  <si>
    <t>电度电价（元/千瓦时）</t>
  </si>
  <si>
    <t>基本电价</t>
  </si>
  <si>
    <t>政府性基金及附加合计（元/千瓦时）</t>
  </si>
  <si>
    <t>政府性基金及附加征收标准（元/千瓦时）</t>
  </si>
  <si>
    <t>不满1千伏</t>
  </si>
  <si>
    <t>1-10千伏</t>
  </si>
  <si>
    <t>35-110千伏以下</t>
  </si>
  <si>
    <t>110千伏</t>
  </si>
  <si>
    <t>220千伏及以上</t>
  </si>
  <si>
    <t>最大需量         （元/千瓦.月）</t>
  </si>
  <si>
    <t>变压器容量（元/千伏安.月）</t>
  </si>
  <si>
    <t>农网还贷资金</t>
  </si>
  <si>
    <t>重大水利工程建设基金</t>
  </si>
  <si>
    <t>大中型水库移民后期扶持基金</t>
  </si>
  <si>
    <t>地方水库移民后期扶持基金</t>
  </si>
  <si>
    <t>可再生能源电价附加</t>
  </si>
  <si>
    <t>地方水利建设基金</t>
  </si>
  <si>
    <t>一、   居民生活</t>
  </si>
  <si>
    <t>(一)   一户一表</t>
  </si>
  <si>
    <t>电能替代</t>
  </si>
  <si>
    <t>每年1560千瓦时以内</t>
  </si>
  <si>
    <t>免征</t>
  </si>
  <si>
    <t>阶梯电价</t>
  </si>
  <si>
    <t>每年1561-3600千瓦时</t>
  </si>
  <si>
    <t>每年3601-4680千瓦时</t>
  </si>
  <si>
    <t>每年4681千瓦时及以上</t>
  </si>
  <si>
    <t>（二）合表用户</t>
  </si>
  <si>
    <t>（三）执行居民生活电价的非居民用户</t>
  </si>
  <si>
    <t>二、一般工商业及其他用电</t>
  </si>
  <si>
    <t>三、大工业用电</t>
  </si>
  <si>
    <t xml:space="preserve">    其中：丰水期工业硅</t>
  </si>
  <si>
    <t>四、农业生产用电</t>
  </si>
  <si>
    <t xml:space="preserve">    其中：贫困县农业排灌用电</t>
  </si>
  <si>
    <t>注：1、本电价标准自2019年7月1日起执行。</t>
  </si>
  <si>
    <t xml:space="preserve">    2、农业排灌用电、抗灾救灾用电，按上表所列分类电价降低2分钱（农网还贷资金）执行。</t>
  </si>
  <si>
    <t>附件：1-2</t>
  </si>
  <si>
    <r>
      <rPr>
        <b/>
        <sz val="22"/>
        <color theme="1"/>
        <rFont val="宋体"/>
        <charset val="134"/>
      </rPr>
      <t>临沧市永德镇康沧源三县供电局丰水期峰谷电价表</t>
    </r>
    <r>
      <rPr>
        <sz val="18"/>
        <color theme="1"/>
        <rFont val="宋体"/>
        <charset val="134"/>
      </rPr>
      <t>(自2019年</t>
    </r>
    <r>
      <rPr>
        <sz val="18"/>
        <color theme="1"/>
        <rFont val="宋体"/>
        <charset val="134"/>
      </rPr>
      <t>7</t>
    </r>
    <r>
      <rPr>
        <sz val="18"/>
        <color theme="1"/>
        <rFont val="宋体"/>
        <charset val="134"/>
      </rPr>
      <t>月1日起执行）</t>
    </r>
  </si>
  <si>
    <t>时间段</t>
  </si>
  <si>
    <t xml:space="preserve"> 220千伏及以上</t>
  </si>
  <si>
    <t>最大需量（元/千瓦.月）</t>
  </si>
  <si>
    <t>一、大工业用电</t>
  </si>
  <si>
    <t>峰时段    9:00-12:00 18:00-23:00</t>
  </si>
  <si>
    <t xml:space="preserve">    其中丰水期工业硅</t>
  </si>
  <si>
    <t>二、用电容量100千伏安及以上的一般工商业及其他用电</t>
  </si>
  <si>
    <t>平时段    7:00-9:00 12:00-18:00</t>
  </si>
  <si>
    <t>谷时段   23:00-次日7:00</t>
  </si>
  <si>
    <t xml:space="preserve">    2、抗灾救灾用电，按上表所列分类电价降低2分钱（农网还贷资金）执行。</t>
  </si>
  <si>
    <t xml:space="preserve">    3、丰枯季节的划分：每年的12月和次年的1至4月为枯水季节，5月和11月为平水季节，6至10月为丰水季节。</t>
  </si>
  <si>
    <t>附件：1-3</t>
  </si>
  <si>
    <r>
      <rPr>
        <b/>
        <sz val="22"/>
        <color theme="1"/>
        <rFont val="宋体"/>
        <charset val="134"/>
      </rPr>
      <t>临沧市永德镇康沧源三县供电局平水期峰谷电价表</t>
    </r>
    <r>
      <rPr>
        <sz val="18"/>
        <color theme="1"/>
        <rFont val="宋体"/>
        <charset val="134"/>
      </rPr>
      <t>(自2019年</t>
    </r>
    <r>
      <rPr>
        <sz val="18"/>
        <color theme="1"/>
        <rFont val="宋体"/>
        <charset val="134"/>
      </rPr>
      <t>7</t>
    </r>
    <r>
      <rPr>
        <sz val="18"/>
        <color theme="1"/>
        <rFont val="宋体"/>
        <charset val="134"/>
      </rPr>
      <t>月1日起执行）</t>
    </r>
  </si>
  <si>
    <t>附件：1-4</t>
  </si>
  <si>
    <r>
      <rPr>
        <b/>
        <sz val="22"/>
        <color theme="1"/>
        <rFont val="宋体"/>
        <charset val="134"/>
      </rPr>
      <t>临沧市永德镇康沧源三县供电局枯水期峰谷电价表</t>
    </r>
    <r>
      <rPr>
        <sz val="18"/>
        <color theme="1"/>
        <rFont val="宋体"/>
        <charset val="134"/>
      </rPr>
      <t>(自2019年</t>
    </r>
    <r>
      <rPr>
        <sz val="18"/>
        <color theme="1"/>
        <rFont val="宋体"/>
        <charset val="134"/>
      </rPr>
      <t>7</t>
    </r>
    <r>
      <rPr>
        <sz val="18"/>
        <color theme="1"/>
        <rFont val="宋体"/>
        <charset val="134"/>
      </rPr>
      <t>月1日起执行）</t>
    </r>
  </si>
  <si>
    <t>附件：2</t>
  </si>
  <si>
    <r>
      <rPr>
        <b/>
        <sz val="22"/>
        <rFont val="宋体"/>
        <charset val="134"/>
      </rPr>
      <t>云南电网输配电价表</t>
    </r>
    <r>
      <rPr>
        <sz val="18"/>
        <rFont val="宋体"/>
        <charset val="134"/>
      </rPr>
      <t>(2019年7月1日起执行)</t>
    </r>
  </si>
  <si>
    <t xml:space="preserve">                                                                                                         单位：元/千瓦时</t>
  </si>
  <si>
    <t>项目</t>
  </si>
  <si>
    <t>电度电价</t>
  </si>
  <si>
    <t>35千伏</t>
  </si>
  <si>
    <t>220千伏</t>
  </si>
  <si>
    <t>500千伏</t>
  </si>
  <si>
    <t>最大需量</t>
  </si>
  <si>
    <t>变压器容量</t>
  </si>
  <si>
    <t>（元/千瓦.月）</t>
  </si>
  <si>
    <t>（元/千伏安.月）</t>
  </si>
  <si>
    <t>一、一般工商业及其他用电</t>
  </si>
  <si>
    <t>二、大工业用电</t>
  </si>
  <si>
    <t xml:space="preserve"> 注：1.表中电价含增值税，含交叉补贴，不含线损。</t>
  </si>
  <si>
    <t xml:space="preserve">     2.上表所列价格均不含政府性基金及附加。具体征收标准：农网还贷资金2分钱；国家重大水利工程建设基金0.1125分钱；大中型水库移民</t>
  </si>
  <si>
    <t>后期扶持资金0.375分钱；地方水库移民后期扶持资金0.05分钱；可再生能源电价附加1.9分钱；地方水利建设基金2分钱。</t>
  </si>
  <si>
    <t xml:space="preserve">     3.参与电力市场化交易的输配电价水平按本表标准执行；其他用户继续执行现行目录销售电价政策。</t>
  </si>
  <si>
    <t xml:space="preserve">     4.2016年-2018年云南省电网公司综合线损率按4.9%计算，实际运行中线损率超过或低于4.9%带来的风险或收益均由云南省电网公司承担。</t>
  </si>
  <si>
    <t xml:space="preserve">     5.其他事项按照《云南省物价局转发国家发展改革委关于云南电网2016年-2018年输配电价文件的通知》（云价价格〔2016〕35号）执行。</t>
  </si>
  <si>
    <t xml:space="preserve">     6.以上标准自2019年7月1日起执行。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</si>
</sst>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000_ "/>
    <numFmt numFmtId="178" formatCode="0.000_ "/>
    <numFmt numFmtId="179" formatCode="0_ "/>
    <numFmt numFmtId="180" formatCode="0.00000_ 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179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workbookViewId="0">
      <selection activeCell="T21" sqref="T21"/>
    </sheetView>
  </sheetViews>
  <sheetFormatPr defaultColWidth="9" defaultRowHeight="14.4"/>
  <cols>
    <col min="1" max="1" width="4.75" customWidth="1"/>
    <col min="2" max="2" width="6.12962962962963" customWidth="1"/>
    <col min="3" max="3" width="7.5" customWidth="1"/>
    <col min="4" max="4" width="10.25" customWidth="1"/>
    <col min="5" max="5" width="9.25" style="30" customWidth="1"/>
    <col min="6" max="6" width="8.87962962962963" style="30" customWidth="1"/>
    <col min="7" max="8" width="7.75" style="30" customWidth="1"/>
    <col min="9" max="9" width="8" style="30" customWidth="1"/>
    <col min="10" max="10" width="7" style="30" customWidth="1"/>
    <col min="11" max="11" width="7.87962962962963" style="30" customWidth="1"/>
    <col min="12" max="14" width="8.12962962962963" style="30" customWidth="1"/>
    <col min="15" max="15" width="8.87962962962963" style="30" customWidth="1"/>
    <col min="16" max="16" width="8.12962962962963" style="30" customWidth="1"/>
    <col min="17" max="17" width="7.12962962962963" style="30" customWidth="1"/>
    <col min="18" max="18" width="7.87962962962963" style="30" customWidth="1"/>
    <col min="20" max="20" width="9.37962962962963"/>
  </cols>
  <sheetData>
    <row r="1" ht="20" customHeight="1" spans="1:4">
      <c r="A1" s="1" t="s">
        <v>0</v>
      </c>
      <c r="B1" s="1"/>
      <c r="C1" s="1"/>
      <c r="D1" s="1"/>
    </row>
    <row r="2" ht="30" customHeight="1" spans="1:18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0" customHeight="1" spans="1:18">
      <c r="A3" s="15" t="s">
        <v>2</v>
      </c>
      <c r="B3" s="15"/>
      <c r="C3" s="15"/>
      <c r="D3" s="15"/>
      <c r="E3" s="15" t="s">
        <v>3</v>
      </c>
      <c r="F3" s="15"/>
      <c r="G3" s="15"/>
      <c r="H3" s="15"/>
      <c r="I3" s="15"/>
      <c r="J3" s="15" t="s">
        <v>4</v>
      </c>
      <c r="K3" s="15"/>
      <c r="L3" s="38" t="s">
        <v>5</v>
      </c>
      <c r="M3" s="39" t="s">
        <v>6</v>
      </c>
      <c r="N3" s="40"/>
      <c r="O3" s="40"/>
      <c r="P3" s="40"/>
      <c r="Q3" s="40"/>
      <c r="R3" s="45"/>
    </row>
    <row r="4" ht="48" customHeight="1" spans="1:18">
      <c r="A4" s="15"/>
      <c r="B4" s="15"/>
      <c r="C4" s="15"/>
      <c r="D4" s="15"/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41"/>
      <c r="M4" s="14" t="s">
        <v>14</v>
      </c>
      <c r="N4" s="42" t="s">
        <v>15</v>
      </c>
      <c r="O4" s="16" t="s">
        <v>16</v>
      </c>
      <c r="P4" s="16" t="s">
        <v>17</v>
      </c>
      <c r="Q4" s="16" t="s">
        <v>18</v>
      </c>
      <c r="R4" s="16" t="s">
        <v>19</v>
      </c>
    </row>
    <row r="5" ht="27" customHeight="1" spans="1:18">
      <c r="A5" s="17" t="s">
        <v>20</v>
      </c>
      <c r="B5" s="31" t="s">
        <v>21</v>
      </c>
      <c r="C5" s="32" t="s">
        <v>22</v>
      </c>
      <c r="D5" s="33" t="s">
        <v>23</v>
      </c>
      <c r="E5" s="18">
        <v>0.333625</v>
      </c>
      <c r="F5" s="18"/>
      <c r="G5" s="18"/>
      <c r="H5" s="18"/>
      <c r="I5" s="18"/>
      <c r="J5" s="26"/>
      <c r="K5" s="26"/>
      <c r="L5" s="23">
        <f t="shared" ref="L5:L9" si="0">M5+N5+O5+P5+Q5</f>
        <v>0.026375</v>
      </c>
      <c r="M5" s="24">
        <v>0.02</v>
      </c>
      <c r="N5" s="25">
        <v>0.001125</v>
      </c>
      <c r="O5" s="24">
        <v>0.00375</v>
      </c>
      <c r="P5" s="24">
        <v>0.0005</v>
      </c>
      <c r="Q5" s="24">
        <v>0.001</v>
      </c>
      <c r="R5" s="24" t="s">
        <v>24</v>
      </c>
    </row>
    <row r="6" ht="27" customHeight="1" spans="1:18">
      <c r="A6" s="17"/>
      <c r="B6" s="34"/>
      <c r="C6" s="14" t="s">
        <v>25</v>
      </c>
      <c r="D6" s="33" t="s">
        <v>26</v>
      </c>
      <c r="E6" s="18">
        <v>0.403625</v>
      </c>
      <c r="F6" s="18">
        <v>0.393625</v>
      </c>
      <c r="G6" s="18"/>
      <c r="H6" s="18"/>
      <c r="I6" s="18"/>
      <c r="J6" s="26"/>
      <c r="K6" s="26"/>
      <c r="L6" s="23">
        <f t="shared" si="0"/>
        <v>0.026375</v>
      </c>
      <c r="M6" s="24">
        <v>0.02</v>
      </c>
      <c r="N6" s="25">
        <v>0.001125</v>
      </c>
      <c r="O6" s="24">
        <v>0.00375</v>
      </c>
      <c r="P6" s="24">
        <v>0.0005</v>
      </c>
      <c r="Q6" s="24">
        <v>0.001</v>
      </c>
      <c r="R6" s="24" t="s">
        <v>24</v>
      </c>
    </row>
    <row r="7" ht="27" customHeight="1" spans="1:18">
      <c r="A7" s="17"/>
      <c r="B7" s="34"/>
      <c r="C7" s="14"/>
      <c r="D7" s="33" t="s">
        <v>27</v>
      </c>
      <c r="E7" s="18">
        <v>0.443625</v>
      </c>
      <c r="F7" s="18">
        <v>0.433625</v>
      </c>
      <c r="G7" s="18"/>
      <c r="H7" s="18"/>
      <c r="I7" s="18"/>
      <c r="J7" s="26"/>
      <c r="K7" s="26"/>
      <c r="L7" s="23">
        <f t="shared" si="0"/>
        <v>0.026375</v>
      </c>
      <c r="M7" s="24">
        <v>0.02</v>
      </c>
      <c r="N7" s="25">
        <v>0.001125</v>
      </c>
      <c r="O7" s="24">
        <v>0.00375</v>
      </c>
      <c r="P7" s="24">
        <v>0.0005</v>
      </c>
      <c r="Q7" s="24">
        <v>0.001</v>
      </c>
      <c r="R7" s="24" t="s">
        <v>24</v>
      </c>
    </row>
    <row r="8" ht="27" customHeight="1" spans="1:18">
      <c r="A8" s="17"/>
      <c r="B8" s="34"/>
      <c r="C8" s="14"/>
      <c r="D8" s="33" t="s">
        <v>28</v>
      </c>
      <c r="E8" s="18">
        <v>0.743625</v>
      </c>
      <c r="F8" s="18">
        <v>0.733625</v>
      </c>
      <c r="G8" s="18"/>
      <c r="H8" s="18"/>
      <c r="I8" s="18"/>
      <c r="J8" s="26"/>
      <c r="K8" s="26"/>
      <c r="L8" s="23">
        <f t="shared" si="0"/>
        <v>0.026375</v>
      </c>
      <c r="M8" s="24">
        <v>0.02</v>
      </c>
      <c r="N8" s="25">
        <v>0.001125</v>
      </c>
      <c r="O8" s="24">
        <v>0.00375</v>
      </c>
      <c r="P8" s="24">
        <v>0.0005</v>
      </c>
      <c r="Q8" s="24">
        <v>0.001</v>
      </c>
      <c r="R8" s="24" t="s">
        <v>24</v>
      </c>
    </row>
    <row r="9" ht="27" customHeight="1" spans="1:18">
      <c r="A9" s="17"/>
      <c r="B9" s="35" t="s">
        <v>29</v>
      </c>
      <c r="C9" s="35"/>
      <c r="D9" s="35"/>
      <c r="E9" s="18">
        <v>0.443625</v>
      </c>
      <c r="F9" s="18">
        <v>0.433625</v>
      </c>
      <c r="G9" s="18"/>
      <c r="H9" s="18"/>
      <c r="I9" s="18"/>
      <c r="J9" s="26"/>
      <c r="K9" s="26"/>
      <c r="L9" s="23">
        <f t="shared" si="0"/>
        <v>0.026375</v>
      </c>
      <c r="M9" s="24">
        <v>0.02</v>
      </c>
      <c r="N9" s="25">
        <v>0.001125</v>
      </c>
      <c r="O9" s="24">
        <v>0.00375</v>
      </c>
      <c r="P9" s="24">
        <v>0.0005</v>
      </c>
      <c r="Q9" s="24">
        <v>0.001</v>
      </c>
      <c r="R9" s="24" t="s">
        <v>24</v>
      </c>
    </row>
    <row r="10" ht="27" customHeight="1" spans="1:18">
      <c r="A10" s="17"/>
      <c r="B10" s="36" t="s">
        <v>30</v>
      </c>
      <c r="C10" s="36"/>
      <c r="D10" s="36"/>
      <c r="E10" s="18">
        <v>0.443625</v>
      </c>
      <c r="F10" s="18">
        <v>0.433625</v>
      </c>
      <c r="G10" s="18"/>
      <c r="H10" s="18"/>
      <c r="I10" s="18"/>
      <c r="J10" s="26"/>
      <c r="K10" s="26"/>
      <c r="L10" s="23">
        <f t="shared" ref="L10:L13" si="1">M10+N10+O10+P10+Q10+R10</f>
        <v>0.046375</v>
      </c>
      <c r="M10" s="24">
        <v>0.02</v>
      </c>
      <c r="N10" s="25">
        <v>0.001125</v>
      </c>
      <c r="O10" s="24">
        <v>0.00375</v>
      </c>
      <c r="P10" s="24">
        <v>0.0005</v>
      </c>
      <c r="Q10" s="24">
        <v>0.001</v>
      </c>
      <c r="R10" s="24">
        <v>0.02</v>
      </c>
    </row>
    <row r="11" ht="27" customHeight="1" spans="1:18">
      <c r="A11" s="37" t="s">
        <v>31</v>
      </c>
      <c r="B11" s="37"/>
      <c r="C11" s="37"/>
      <c r="D11" s="37"/>
      <c r="E11" s="19">
        <v>0.393125</v>
      </c>
      <c r="F11" s="19">
        <v>0.383125</v>
      </c>
      <c r="G11" s="19">
        <v>0.373125</v>
      </c>
      <c r="H11" s="18"/>
      <c r="I11" s="18"/>
      <c r="J11" s="26"/>
      <c r="K11" s="26"/>
      <c r="L11" s="23">
        <f t="shared" si="1"/>
        <v>0.064375</v>
      </c>
      <c r="M11" s="24">
        <v>0.02</v>
      </c>
      <c r="N11" s="25">
        <v>0.001125</v>
      </c>
      <c r="O11" s="24">
        <v>0.00375</v>
      </c>
      <c r="P11" s="24">
        <v>0.0005</v>
      </c>
      <c r="Q11" s="24">
        <v>0.019</v>
      </c>
      <c r="R11" s="24">
        <v>0.02</v>
      </c>
    </row>
    <row r="12" ht="27" customHeight="1" spans="1:18">
      <c r="A12" s="35" t="s">
        <v>32</v>
      </c>
      <c r="B12" s="35"/>
      <c r="C12" s="35"/>
      <c r="D12" s="35"/>
      <c r="E12" s="18">
        <v>0.447625</v>
      </c>
      <c r="F12" s="18">
        <v>0.433625</v>
      </c>
      <c r="G12" s="18">
        <v>0.419625</v>
      </c>
      <c r="H12" s="18">
        <v>0.344625</v>
      </c>
      <c r="I12" s="18">
        <v>0.328625</v>
      </c>
      <c r="J12" s="22">
        <v>30</v>
      </c>
      <c r="K12" s="22">
        <v>20</v>
      </c>
      <c r="L12" s="23">
        <f t="shared" si="1"/>
        <v>0.064375</v>
      </c>
      <c r="M12" s="24">
        <v>0.02</v>
      </c>
      <c r="N12" s="25">
        <v>0.001125</v>
      </c>
      <c r="O12" s="24">
        <v>0.00375</v>
      </c>
      <c r="P12" s="24">
        <v>0.0005</v>
      </c>
      <c r="Q12" s="24">
        <v>0.019</v>
      </c>
      <c r="R12" s="24">
        <v>0.02</v>
      </c>
    </row>
    <row r="13" ht="27" customHeight="1" spans="1:18">
      <c r="A13" s="35" t="s">
        <v>33</v>
      </c>
      <c r="B13" s="35"/>
      <c r="C13" s="35"/>
      <c r="D13" s="35"/>
      <c r="E13" s="18"/>
      <c r="F13" s="18">
        <v>0.255625</v>
      </c>
      <c r="G13" s="18">
        <v>0.255625</v>
      </c>
      <c r="H13" s="18">
        <v>0.255625</v>
      </c>
      <c r="I13" s="18"/>
      <c r="J13" s="22">
        <v>15</v>
      </c>
      <c r="K13" s="22">
        <v>10</v>
      </c>
      <c r="L13" s="23">
        <f t="shared" si="1"/>
        <v>0.064375</v>
      </c>
      <c r="M13" s="24">
        <v>0.02</v>
      </c>
      <c r="N13" s="25">
        <v>0.001125</v>
      </c>
      <c r="O13" s="24">
        <v>0.00375</v>
      </c>
      <c r="P13" s="24">
        <v>0.0005</v>
      </c>
      <c r="Q13" s="24">
        <v>0.019</v>
      </c>
      <c r="R13" s="24">
        <v>0.02</v>
      </c>
    </row>
    <row r="14" ht="27" customHeight="1" spans="1:18">
      <c r="A14" s="35" t="s">
        <v>34</v>
      </c>
      <c r="B14" s="35"/>
      <c r="C14" s="35"/>
      <c r="D14" s="35"/>
      <c r="E14" s="18">
        <v>0.416875</v>
      </c>
      <c r="F14" s="18">
        <v>0.406875</v>
      </c>
      <c r="G14" s="18">
        <v>0.396875</v>
      </c>
      <c r="H14" s="18"/>
      <c r="I14" s="18"/>
      <c r="J14" s="26"/>
      <c r="K14" s="26"/>
      <c r="L14" s="23">
        <f>M14+N14</f>
        <v>0.021125</v>
      </c>
      <c r="M14" s="24">
        <v>0.02</v>
      </c>
      <c r="N14" s="25">
        <v>0.001125</v>
      </c>
      <c r="O14" s="24" t="s">
        <v>24</v>
      </c>
      <c r="P14" s="24" t="s">
        <v>24</v>
      </c>
      <c r="Q14" s="24" t="s">
        <v>24</v>
      </c>
      <c r="R14" s="24" t="s">
        <v>24</v>
      </c>
    </row>
    <row r="15" ht="27" customHeight="1" spans="1:18">
      <c r="A15" s="35" t="s">
        <v>35</v>
      </c>
      <c r="B15" s="35"/>
      <c r="C15" s="35"/>
      <c r="D15" s="35"/>
      <c r="E15" s="18">
        <v>0.281</v>
      </c>
      <c r="F15" s="18">
        <v>0.271</v>
      </c>
      <c r="G15" s="18">
        <v>0.261</v>
      </c>
      <c r="H15" s="18"/>
      <c r="I15" s="18"/>
      <c r="J15" s="26"/>
      <c r="K15" s="26"/>
      <c r="L15" s="23">
        <v>0</v>
      </c>
      <c r="M15" s="24" t="s">
        <v>24</v>
      </c>
      <c r="N15" s="43" t="s">
        <v>24</v>
      </c>
      <c r="O15" s="24" t="s">
        <v>24</v>
      </c>
      <c r="P15" s="24" t="s">
        <v>24</v>
      </c>
      <c r="Q15" s="24" t="s">
        <v>24</v>
      </c>
      <c r="R15" s="24" t="s">
        <v>24</v>
      </c>
    </row>
    <row r="16" ht="15" customHeight="1" spans="1:18">
      <c r="A16" s="20" t="s">
        <v>36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ht="15" customHeight="1" spans="1:18">
      <c r="A17" s="21" t="s">
        <v>37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ht="18" customHeight="1" spans="14:18">
      <c r="N18" s="44"/>
      <c r="O18" s="44"/>
      <c r="P18" s="44"/>
      <c r="Q18" s="44"/>
      <c r="R18" s="44"/>
    </row>
    <row r="19" spans="14:18">
      <c r="N19" s="44"/>
      <c r="O19" s="44"/>
      <c r="P19" s="44"/>
      <c r="Q19" s="44"/>
      <c r="R19" s="44"/>
    </row>
    <row r="20" spans="14:18">
      <c r="N20" s="44"/>
      <c r="O20" s="44"/>
      <c r="P20" s="44"/>
      <c r="Q20" s="44"/>
      <c r="R20" s="44"/>
    </row>
    <row r="21" spans="14:18">
      <c r="N21" s="44"/>
      <c r="O21" s="44"/>
      <c r="P21" s="44"/>
      <c r="Q21" s="44"/>
      <c r="R21" s="44"/>
    </row>
    <row r="22" spans="14:18">
      <c r="N22" s="44"/>
      <c r="O22" s="44"/>
      <c r="P22" s="44"/>
      <c r="Q22" s="44"/>
      <c r="R22" s="44"/>
    </row>
    <row r="23" spans="14:18">
      <c r="N23" s="44"/>
      <c r="O23" s="44"/>
      <c r="P23" s="44"/>
      <c r="Q23" s="44"/>
      <c r="R23" s="44"/>
    </row>
    <row r="24" spans="14:18">
      <c r="N24" s="44"/>
      <c r="O24" s="44"/>
      <c r="P24" s="44"/>
      <c r="Q24" s="44"/>
      <c r="R24" s="44"/>
    </row>
    <row r="25" spans="14:18">
      <c r="N25" s="44"/>
      <c r="O25" s="44"/>
      <c r="P25" s="44"/>
      <c r="Q25" s="44"/>
      <c r="R25" s="44"/>
    </row>
    <row r="26" spans="14:18">
      <c r="N26" s="44"/>
      <c r="O26" s="44"/>
      <c r="P26" s="44"/>
      <c r="Q26" s="44"/>
      <c r="R26" s="44"/>
    </row>
  </sheetData>
  <mergeCells count="19">
    <mergeCell ref="A1:D1"/>
    <mergeCell ref="A2:R2"/>
    <mergeCell ref="E3:I3"/>
    <mergeCell ref="J3:K3"/>
    <mergeCell ref="M3:R3"/>
    <mergeCell ref="B9:D9"/>
    <mergeCell ref="B10:D10"/>
    <mergeCell ref="A11:D11"/>
    <mergeCell ref="A12:D12"/>
    <mergeCell ref="A13:D13"/>
    <mergeCell ref="A14:D14"/>
    <mergeCell ref="A15:D15"/>
    <mergeCell ref="A16:R16"/>
    <mergeCell ref="A17:R17"/>
    <mergeCell ref="A5:A10"/>
    <mergeCell ref="B5:B8"/>
    <mergeCell ref="C6:C8"/>
    <mergeCell ref="L3:L4"/>
    <mergeCell ref="A3:D4"/>
  </mergeCells>
  <printOptions horizontalCentered="1"/>
  <pageMargins left="0.313888888888889" right="0.313888888888889" top="0.605555555555556" bottom="0.605555555555556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F8" sqref="F8"/>
    </sheetView>
  </sheetViews>
  <sheetFormatPr defaultColWidth="9" defaultRowHeight="14.4"/>
  <cols>
    <col min="1" max="4" width="5.22222222222222" customWidth="1"/>
    <col min="5" max="5" width="11.1296296296296" customWidth="1"/>
    <col min="6" max="10" width="8.12962962962963" customWidth="1"/>
    <col min="11" max="11" width="7.62962962962963" customWidth="1"/>
    <col min="12" max="12" width="8.75" customWidth="1"/>
    <col min="13" max="13" width="8.37962962962963" customWidth="1"/>
    <col min="14" max="14" width="7.12962962962963" customWidth="1"/>
    <col min="15" max="15" width="8.12962962962963" customWidth="1"/>
    <col min="16" max="16" width="9.12962962962963" customWidth="1"/>
    <col min="17" max="17" width="7.87962962962963" customWidth="1"/>
    <col min="18" max="19" width="7.12962962962963" customWidth="1"/>
  </cols>
  <sheetData>
    <row r="1" ht="23" customHeight="1" spans="1:4">
      <c r="A1" s="1" t="s">
        <v>38</v>
      </c>
      <c r="B1" s="1"/>
      <c r="C1" s="1"/>
      <c r="D1" s="1"/>
    </row>
    <row r="2" ht="35" customHeight="1" spans="1:19">
      <c r="A2" s="12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7" customHeight="1" spans="1:19">
      <c r="A3" s="14" t="s">
        <v>2</v>
      </c>
      <c r="B3" s="14"/>
      <c r="C3" s="14"/>
      <c r="D3" s="14"/>
      <c r="E3" s="15"/>
      <c r="F3" s="15" t="s">
        <v>3</v>
      </c>
      <c r="G3" s="15"/>
      <c r="H3" s="15"/>
      <c r="I3" s="15"/>
      <c r="J3" s="15"/>
      <c r="K3" s="15" t="s">
        <v>4</v>
      </c>
      <c r="L3" s="15"/>
      <c r="M3" s="14" t="s">
        <v>5</v>
      </c>
      <c r="N3" s="15" t="s">
        <v>6</v>
      </c>
      <c r="O3" s="15"/>
      <c r="P3" s="15"/>
      <c r="Q3" s="15"/>
      <c r="R3" s="15"/>
      <c r="S3" s="15"/>
    </row>
    <row r="4" ht="48" customHeight="1" spans="1:19">
      <c r="A4" s="14"/>
      <c r="B4" s="14"/>
      <c r="C4" s="14"/>
      <c r="D4" s="14"/>
      <c r="E4" s="15" t="s">
        <v>40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41</v>
      </c>
      <c r="K4" s="16" t="s">
        <v>42</v>
      </c>
      <c r="L4" s="16" t="s">
        <v>13</v>
      </c>
      <c r="M4" s="14"/>
      <c r="N4" s="14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</row>
    <row r="5" ht="30" customHeight="1" spans="1:19">
      <c r="A5" s="17" t="s">
        <v>43</v>
      </c>
      <c r="B5" s="17"/>
      <c r="C5" s="17"/>
      <c r="D5" s="17"/>
      <c r="E5" s="14" t="s">
        <v>44</v>
      </c>
      <c r="F5" s="18">
        <f t="shared" ref="F5:J5" si="0">F8*1.5</f>
        <v>0.570721875</v>
      </c>
      <c r="G5" s="18">
        <f t="shared" si="0"/>
        <v>0.552871875</v>
      </c>
      <c r="H5" s="18">
        <f t="shared" si="0"/>
        <v>0.535021875</v>
      </c>
      <c r="I5" s="18">
        <f t="shared" si="0"/>
        <v>0.439396875</v>
      </c>
      <c r="J5" s="18">
        <f t="shared" si="0"/>
        <v>0.418996875</v>
      </c>
      <c r="K5" s="22">
        <v>30</v>
      </c>
      <c r="L5" s="22">
        <v>20</v>
      </c>
      <c r="M5" s="23">
        <f t="shared" ref="M5:M9" si="1">SUM(N5:S5)</f>
        <v>0.064375</v>
      </c>
      <c r="N5" s="24">
        <v>0.02</v>
      </c>
      <c r="O5" s="25">
        <v>0.001125</v>
      </c>
      <c r="P5" s="24">
        <v>0.00375</v>
      </c>
      <c r="Q5" s="24">
        <v>0.0005</v>
      </c>
      <c r="R5" s="24">
        <v>0.019</v>
      </c>
      <c r="S5" s="24">
        <v>0.02</v>
      </c>
    </row>
    <row r="6" ht="30" customHeight="1" spans="1:19">
      <c r="A6" s="27" t="s">
        <v>45</v>
      </c>
      <c r="B6" s="28"/>
      <c r="C6" s="28"/>
      <c r="D6" s="29"/>
      <c r="E6" s="14"/>
      <c r="F6" s="18"/>
      <c r="G6" s="18">
        <f t="shared" ref="G6:I6" si="2">G9</f>
        <v>0.255625</v>
      </c>
      <c r="H6" s="18">
        <f t="shared" si="2"/>
        <v>0.255625</v>
      </c>
      <c r="I6" s="18">
        <f t="shared" si="2"/>
        <v>0.255625</v>
      </c>
      <c r="J6" s="18"/>
      <c r="K6" s="22"/>
      <c r="L6" s="22"/>
      <c r="M6" s="23">
        <f t="shared" si="1"/>
        <v>0.064375</v>
      </c>
      <c r="N6" s="24">
        <v>0.02</v>
      </c>
      <c r="O6" s="25">
        <v>0.001125</v>
      </c>
      <c r="P6" s="24">
        <v>0.00375</v>
      </c>
      <c r="Q6" s="24">
        <v>0.0005</v>
      </c>
      <c r="R6" s="24">
        <v>0.019</v>
      </c>
      <c r="S6" s="24">
        <v>0.02</v>
      </c>
    </row>
    <row r="7" ht="30" customHeight="1" spans="1:19">
      <c r="A7" s="17" t="s">
        <v>46</v>
      </c>
      <c r="B7" s="17"/>
      <c r="C7" s="17"/>
      <c r="D7" s="17"/>
      <c r="E7" s="14"/>
      <c r="F7" s="18">
        <f t="shared" ref="F7:H7" si="3">F10*1.5</f>
        <v>0.501234375</v>
      </c>
      <c r="G7" s="18">
        <f t="shared" si="3"/>
        <v>0.488484375</v>
      </c>
      <c r="H7" s="18">
        <f t="shared" si="3"/>
        <v>0.475734375</v>
      </c>
      <c r="I7" s="18"/>
      <c r="J7" s="18"/>
      <c r="K7" s="22"/>
      <c r="L7" s="22"/>
      <c r="M7" s="23">
        <f t="shared" si="1"/>
        <v>0.064375</v>
      </c>
      <c r="N7" s="24">
        <v>0.02</v>
      </c>
      <c r="O7" s="25">
        <v>0.001125</v>
      </c>
      <c r="P7" s="24">
        <v>0.00375</v>
      </c>
      <c r="Q7" s="24">
        <v>0.0005</v>
      </c>
      <c r="R7" s="24">
        <v>0.019</v>
      </c>
      <c r="S7" s="24">
        <v>0.02</v>
      </c>
    </row>
    <row r="8" ht="30" customHeight="1" spans="1:19">
      <c r="A8" s="17" t="s">
        <v>43</v>
      </c>
      <c r="B8" s="17"/>
      <c r="C8" s="17"/>
      <c r="D8" s="17"/>
      <c r="E8" s="14" t="s">
        <v>47</v>
      </c>
      <c r="F8" s="19">
        <f>0.447625*0.85</f>
        <v>0.38048125</v>
      </c>
      <c r="G8" s="19">
        <f>0.433625*0.85</f>
        <v>0.36858125</v>
      </c>
      <c r="H8" s="19">
        <f>0.419625*0.85</f>
        <v>0.35668125</v>
      </c>
      <c r="I8" s="19">
        <f>0.344625*0.85</f>
        <v>0.29293125</v>
      </c>
      <c r="J8" s="19">
        <f>0.328625*0.85</f>
        <v>0.27933125</v>
      </c>
      <c r="K8" s="22">
        <v>30</v>
      </c>
      <c r="L8" s="22">
        <v>20</v>
      </c>
      <c r="M8" s="23">
        <f t="shared" si="1"/>
        <v>0.064375</v>
      </c>
      <c r="N8" s="24">
        <v>0.02</v>
      </c>
      <c r="O8" s="25">
        <v>0.001125</v>
      </c>
      <c r="P8" s="24">
        <v>0.00375</v>
      </c>
      <c r="Q8" s="24">
        <v>0.0005</v>
      </c>
      <c r="R8" s="24">
        <v>0.019</v>
      </c>
      <c r="S8" s="24">
        <v>0.02</v>
      </c>
    </row>
    <row r="9" ht="30" customHeight="1" spans="1:19">
      <c r="A9" s="27" t="s">
        <v>45</v>
      </c>
      <c r="B9" s="28"/>
      <c r="C9" s="28"/>
      <c r="D9" s="29"/>
      <c r="E9" s="14"/>
      <c r="F9" s="19"/>
      <c r="G9" s="19">
        <v>0.255625</v>
      </c>
      <c r="H9" s="19">
        <v>0.255625</v>
      </c>
      <c r="I9" s="19">
        <v>0.255625</v>
      </c>
      <c r="J9" s="19"/>
      <c r="K9" s="22">
        <v>15</v>
      </c>
      <c r="L9" s="22">
        <v>10</v>
      </c>
      <c r="M9" s="23">
        <f t="shared" si="1"/>
        <v>0.064375</v>
      </c>
      <c r="N9" s="24">
        <v>0.02</v>
      </c>
      <c r="O9" s="25">
        <v>0.001125</v>
      </c>
      <c r="P9" s="24">
        <v>0.00375</v>
      </c>
      <c r="Q9" s="24">
        <v>0.0005</v>
      </c>
      <c r="R9" s="24">
        <v>0.019</v>
      </c>
      <c r="S9" s="24">
        <v>0.02</v>
      </c>
    </row>
    <row r="10" ht="30" customHeight="1" spans="1:19">
      <c r="A10" s="17" t="s">
        <v>46</v>
      </c>
      <c r="B10" s="17"/>
      <c r="C10" s="17"/>
      <c r="D10" s="17"/>
      <c r="E10" s="14"/>
      <c r="F10" s="19">
        <f>0.393125*0.85</f>
        <v>0.33415625</v>
      </c>
      <c r="G10" s="19">
        <f>0.383125*0.85</f>
        <v>0.32565625</v>
      </c>
      <c r="H10" s="19">
        <f>0.373125*0.85</f>
        <v>0.31715625</v>
      </c>
      <c r="I10" s="19"/>
      <c r="J10" s="19"/>
      <c r="K10" s="22"/>
      <c r="L10" s="22"/>
      <c r="M10" s="23">
        <f t="shared" ref="M10:M13" si="4">SUM(N10:S10)</f>
        <v>0.064375</v>
      </c>
      <c r="N10" s="24">
        <v>0.02</v>
      </c>
      <c r="O10" s="25">
        <v>0.001125</v>
      </c>
      <c r="P10" s="24">
        <v>0.00375</v>
      </c>
      <c r="Q10" s="24">
        <v>0.0005</v>
      </c>
      <c r="R10" s="24">
        <v>0.019</v>
      </c>
      <c r="S10" s="24">
        <v>0.02</v>
      </c>
    </row>
    <row r="11" ht="30" customHeight="1" spans="1:19">
      <c r="A11" s="17" t="s">
        <v>43</v>
      </c>
      <c r="B11" s="17"/>
      <c r="C11" s="17"/>
      <c r="D11" s="17"/>
      <c r="E11" s="14" t="s">
        <v>48</v>
      </c>
      <c r="F11" s="18">
        <f t="shared" ref="F11:J11" si="5">F8/2</f>
        <v>0.190240625</v>
      </c>
      <c r="G11" s="18">
        <f t="shared" si="5"/>
        <v>0.184290625</v>
      </c>
      <c r="H11" s="18">
        <f t="shared" si="5"/>
        <v>0.178340625</v>
      </c>
      <c r="I11" s="18">
        <f t="shared" si="5"/>
        <v>0.146465625</v>
      </c>
      <c r="J11" s="18">
        <f t="shared" si="5"/>
        <v>0.139665625</v>
      </c>
      <c r="K11" s="22">
        <v>30</v>
      </c>
      <c r="L11" s="22">
        <v>20</v>
      </c>
      <c r="M11" s="23">
        <f t="shared" si="4"/>
        <v>0.064375</v>
      </c>
      <c r="N11" s="24">
        <v>0.02</v>
      </c>
      <c r="O11" s="25">
        <v>0.001125</v>
      </c>
      <c r="P11" s="24">
        <v>0.00375</v>
      </c>
      <c r="Q11" s="24">
        <v>0.0005</v>
      </c>
      <c r="R11" s="24">
        <v>0.019</v>
      </c>
      <c r="S11" s="24">
        <v>0.02</v>
      </c>
    </row>
    <row r="12" ht="30" customHeight="1" spans="1:19">
      <c r="A12" s="27" t="s">
        <v>45</v>
      </c>
      <c r="B12" s="28"/>
      <c r="C12" s="28"/>
      <c r="D12" s="29"/>
      <c r="E12" s="14"/>
      <c r="F12" s="18"/>
      <c r="G12" s="18">
        <f t="shared" ref="G12:I12" si="6">G9</f>
        <v>0.255625</v>
      </c>
      <c r="H12" s="18">
        <f t="shared" si="6"/>
        <v>0.255625</v>
      </c>
      <c r="I12" s="18">
        <f t="shared" si="6"/>
        <v>0.255625</v>
      </c>
      <c r="J12" s="18"/>
      <c r="K12" s="26"/>
      <c r="L12" s="26"/>
      <c r="M12" s="23">
        <f t="shared" si="4"/>
        <v>0.064375</v>
      </c>
      <c r="N12" s="24">
        <v>0.02</v>
      </c>
      <c r="O12" s="25">
        <v>0.001125</v>
      </c>
      <c r="P12" s="24">
        <v>0.00375</v>
      </c>
      <c r="Q12" s="24">
        <v>0.0005</v>
      </c>
      <c r="R12" s="24">
        <v>0.019</v>
      </c>
      <c r="S12" s="24">
        <v>0.02</v>
      </c>
    </row>
    <row r="13" ht="30" customHeight="1" spans="1:19">
      <c r="A13" s="17" t="s">
        <v>46</v>
      </c>
      <c r="B13" s="17"/>
      <c r="C13" s="17"/>
      <c r="D13" s="17"/>
      <c r="E13" s="14"/>
      <c r="F13" s="18">
        <f t="shared" ref="F13:H13" si="7">F10/2</f>
        <v>0.167078125</v>
      </c>
      <c r="G13" s="18">
        <f t="shared" si="7"/>
        <v>0.162828125</v>
      </c>
      <c r="H13" s="18">
        <f t="shared" si="7"/>
        <v>0.158578125</v>
      </c>
      <c r="I13" s="18"/>
      <c r="J13" s="18"/>
      <c r="K13" s="26"/>
      <c r="L13" s="26"/>
      <c r="M13" s="23">
        <f t="shared" si="4"/>
        <v>0.064375</v>
      </c>
      <c r="N13" s="24">
        <v>0.02</v>
      </c>
      <c r="O13" s="25">
        <v>0.001125</v>
      </c>
      <c r="P13" s="24">
        <v>0.00375</v>
      </c>
      <c r="Q13" s="24">
        <v>0.0005</v>
      </c>
      <c r="R13" s="24">
        <v>0.019</v>
      </c>
      <c r="S13" s="24">
        <v>0.02</v>
      </c>
    </row>
    <row r="14" spans="1:19">
      <c r="A14" s="20" t="s">
        <v>36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>
      <c r="A15" s="21" t="s">
        <v>49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>
      <c r="A16" s="20" t="s">
        <v>50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</sheetData>
  <mergeCells count="22">
    <mergeCell ref="A1:D1"/>
    <mergeCell ref="A2:S2"/>
    <mergeCell ref="F3:J3"/>
    <mergeCell ref="K3:L3"/>
    <mergeCell ref="N3:S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S14"/>
    <mergeCell ref="A15:S15"/>
    <mergeCell ref="A16:S16"/>
    <mergeCell ref="E5:E7"/>
    <mergeCell ref="E8:E10"/>
    <mergeCell ref="E11:E13"/>
    <mergeCell ref="M3:M4"/>
    <mergeCell ref="A3:D4"/>
  </mergeCells>
  <printOptions horizontalCentered="1"/>
  <pageMargins left="0.313888888888889" right="0.3138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workbookViewId="0">
      <selection activeCell="H23" sqref="H23"/>
    </sheetView>
  </sheetViews>
  <sheetFormatPr defaultColWidth="9" defaultRowHeight="14.4"/>
  <cols>
    <col min="1" max="4" width="5.32407407407407" customWidth="1"/>
    <col min="5" max="5" width="11.1296296296296" customWidth="1"/>
    <col min="6" max="10" width="8" customWidth="1"/>
    <col min="11" max="11" width="7.37962962962963" customWidth="1"/>
    <col min="12" max="12" width="8.12962962962963" customWidth="1"/>
    <col min="13" max="13" width="8.75" customWidth="1"/>
    <col min="14" max="14" width="7.12962962962963" customWidth="1"/>
    <col min="15" max="15" width="7.75" customWidth="1"/>
    <col min="16" max="16" width="9" customWidth="1"/>
    <col min="17" max="17" width="8.00925925925926" customWidth="1"/>
    <col min="18" max="18" width="7.12962962962963" customWidth="1"/>
    <col min="19" max="19" width="7.37962962962963" customWidth="1"/>
  </cols>
  <sheetData>
    <row r="1" ht="23" customHeight="1" spans="1:4">
      <c r="A1" s="1" t="s">
        <v>51</v>
      </c>
      <c r="B1" s="1"/>
      <c r="C1" s="1"/>
      <c r="D1" s="1"/>
    </row>
    <row r="2" ht="35" customHeight="1" spans="1:19">
      <c r="A2" s="12" t="s">
        <v>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7" customHeight="1" spans="1:19">
      <c r="A3" s="14" t="s">
        <v>2</v>
      </c>
      <c r="B3" s="14"/>
      <c r="C3" s="14"/>
      <c r="D3" s="14"/>
      <c r="E3" s="15"/>
      <c r="F3" s="15" t="s">
        <v>3</v>
      </c>
      <c r="G3" s="15"/>
      <c r="H3" s="15"/>
      <c r="I3" s="15"/>
      <c r="J3" s="15"/>
      <c r="K3" s="15" t="s">
        <v>4</v>
      </c>
      <c r="L3" s="15"/>
      <c r="M3" s="14" t="s">
        <v>5</v>
      </c>
      <c r="N3" s="15" t="s">
        <v>6</v>
      </c>
      <c r="O3" s="15"/>
      <c r="P3" s="15"/>
      <c r="Q3" s="15"/>
      <c r="R3" s="15"/>
      <c r="S3" s="15"/>
    </row>
    <row r="4" ht="48" customHeight="1" spans="1:19">
      <c r="A4" s="14"/>
      <c r="B4" s="14"/>
      <c r="C4" s="14"/>
      <c r="D4" s="14"/>
      <c r="E4" s="15" t="s">
        <v>40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41</v>
      </c>
      <c r="K4" s="16" t="s">
        <v>42</v>
      </c>
      <c r="L4" s="16" t="s">
        <v>13</v>
      </c>
      <c r="M4" s="14"/>
      <c r="N4" s="14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</row>
    <row r="5" ht="35" customHeight="1" spans="1:19">
      <c r="A5" s="17" t="s">
        <v>43</v>
      </c>
      <c r="B5" s="17"/>
      <c r="C5" s="17"/>
      <c r="D5" s="17"/>
      <c r="E5" s="14" t="s">
        <v>44</v>
      </c>
      <c r="F5" s="18">
        <f t="shared" ref="F5:J5" si="0">F7*1.5</f>
        <v>0.6714375</v>
      </c>
      <c r="G5" s="18">
        <f t="shared" si="0"/>
        <v>0.6504375</v>
      </c>
      <c r="H5" s="18">
        <f t="shared" si="0"/>
        <v>0.6294375</v>
      </c>
      <c r="I5" s="18">
        <f t="shared" si="0"/>
        <v>0.5169375</v>
      </c>
      <c r="J5" s="18">
        <f t="shared" si="0"/>
        <v>0.4929375</v>
      </c>
      <c r="K5" s="22">
        <v>30</v>
      </c>
      <c r="L5" s="22">
        <v>20</v>
      </c>
      <c r="M5" s="23">
        <f t="shared" ref="M5:M10" si="1">SUM(N5:S5)</f>
        <v>0.064375</v>
      </c>
      <c r="N5" s="24">
        <v>0.02</v>
      </c>
      <c r="O5" s="25">
        <v>0.001125</v>
      </c>
      <c r="P5" s="24">
        <v>0.00375</v>
      </c>
      <c r="Q5" s="24">
        <v>0.0005</v>
      </c>
      <c r="R5" s="24">
        <v>0.019</v>
      </c>
      <c r="S5" s="24">
        <v>0.02</v>
      </c>
    </row>
    <row r="6" ht="35" customHeight="1" spans="1:19">
      <c r="A6" s="17" t="s">
        <v>46</v>
      </c>
      <c r="B6" s="17"/>
      <c r="C6" s="17"/>
      <c r="D6" s="17"/>
      <c r="E6" s="14"/>
      <c r="F6" s="18">
        <f t="shared" ref="F6:H6" si="2">F8*1.5</f>
        <v>0.5896875</v>
      </c>
      <c r="G6" s="18">
        <f t="shared" si="2"/>
        <v>0.5746875</v>
      </c>
      <c r="H6" s="18">
        <f t="shared" si="2"/>
        <v>0.5596875</v>
      </c>
      <c r="I6" s="18"/>
      <c r="J6" s="18"/>
      <c r="K6" s="22"/>
      <c r="L6" s="22"/>
      <c r="M6" s="23">
        <f t="shared" si="1"/>
        <v>0.064375</v>
      </c>
      <c r="N6" s="24">
        <v>0.02</v>
      </c>
      <c r="O6" s="25">
        <v>0.001125</v>
      </c>
      <c r="P6" s="24">
        <v>0.00375</v>
      </c>
      <c r="Q6" s="24">
        <v>0.0005</v>
      </c>
      <c r="R6" s="24">
        <v>0.019</v>
      </c>
      <c r="S6" s="24">
        <v>0.02</v>
      </c>
    </row>
    <row r="7" ht="35" customHeight="1" spans="1:19">
      <c r="A7" s="17" t="s">
        <v>43</v>
      </c>
      <c r="B7" s="17"/>
      <c r="C7" s="17"/>
      <c r="D7" s="17"/>
      <c r="E7" s="14" t="s">
        <v>47</v>
      </c>
      <c r="F7" s="19">
        <v>0.447625</v>
      </c>
      <c r="G7" s="19">
        <v>0.433625</v>
      </c>
      <c r="H7" s="19">
        <v>0.419625</v>
      </c>
      <c r="I7" s="19">
        <v>0.344625</v>
      </c>
      <c r="J7" s="19">
        <v>0.328625</v>
      </c>
      <c r="K7" s="22">
        <v>30</v>
      </c>
      <c r="L7" s="22">
        <v>20</v>
      </c>
      <c r="M7" s="23">
        <f t="shared" si="1"/>
        <v>0.064375</v>
      </c>
      <c r="N7" s="24">
        <v>0.02</v>
      </c>
      <c r="O7" s="25">
        <v>0.001125</v>
      </c>
      <c r="P7" s="24">
        <v>0.00375</v>
      </c>
      <c r="Q7" s="24">
        <v>0.0005</v>
      </c>
      <c r="R7" s="24">
        <v>0.019</v>
      </c>
      <c r="S7" s="24">
        <v>0.02</v>
      </c>
    </row>
    <row r="8" ht="35" customHeight="1" spans="1:19">
      <c r="A8" s="17" t="s">
        <v>46</v>
      </c>
      <c r="B8" s="17"/>
      <c r="C8" s="17"/>
      <c r="D8" s="17"/>
      <c r="E8" s="14"/>
      <c r="F8" s="19">
        <v>0.393125</v>
      </c>
      <c r="G8" s="19">
        <v>0.383125</v>
      </c>
      <c r="H8" s="19">
        <v>0.373125</v>
      </c>
      <c r="I8" s="19"/>
      <c r="J8" s="19"/>
      <c r="K8" s="22"/>
      <c r="L8" s="22"/>
      <c r="M8" s="23">
        <f t="shared" si="1"/>
        <v>0.064375</v>
      </c>
      <c r="N8" s="24">
        <v>0.02</v>
      </c>
      <c r="O8" s="25">
        <v>0.001125</v>
      </c>
      <c r="P8" s="24">
        <v>0.00375</v>
      </c>
      <c r="Q8" s="24">
        <v>0.0005</v>
      </c>
      <c r="R8" s="24">
        <v>0.019</v>
      </c>
      <c r="S8" s="24">
        <v>0.02</v>
      </c>
    </row>
    <row r="9" ht="35" customHeight="1" spans="1:19">
      <c r="A9" s="17" t="s">
        <v>43</v>
      </c>
      <c r="B9" s="17"/>
      <c r="C9" s="17"/>
      <c r="D9" s="17"/>
      <c r="E9" s="14" t="s">
        <v>48</v>
      </c>
      <c r="F9" s="18">
        <f t="shared" ref="F9:J9" si="3">F7/2</f>
        <v>0.2238125</v>
      </c>
      <c r="G9" s="18">
        <f t="shared" si="3"/>
        <v>0.2168125</v>
      </c>
      <c r="H9" s="18">
        <f t="shared" si="3"/>
        <v>0.2098125</v>
      </c>
      <c r="I9" s="18">
        <f t="shared" si="3"/>
        <v>0.1723125</v>
      </c>
      <c r="J9" s="18">
        <f t="shared" si="3"/>
        <v>0.1643125</v>
      </c>
      <c r="K9" s="22">
        <v>30</v>
      </c>
      <c r="L9" s="22">
        <v>20</v>
      </c>
      <c r="M9" s="23">
        <f t="shared" si="1"/>
        <v>0.064375</v>
      </c>
      <c r="N9" s="24">
        <v>0.02</v>
      </c>
      <c r="O9" s="25">
        <v>0.001125</v>
      </c>
      <c r="P9" s="24">
        <v>0.00375</v>
      </c>
      <c r="Q9" s="24">
        <v>0.0005</v>
      </c>
      <c r="R9" s="24">
        <v>0.019</v>
      </c>
      <c r="S9" s="24">
        <v>0.02</v>
      </c>
    </row>
    <row r="10" ht="35" customHeight="1" spans="1:19">
      <c r="A10" s="17" t="s">
        <v>46</v>
      </c>
      <c r="B10" s="17"/>
      <c r="C10" s="17"/>
      <c r="D10" s="17"/>
      <c r="E10" s="14"/>
      <c r="F10" s="18">
        <f t="shared" ref="F10:H10" si="4">F8/2</f>
        <v>0.1965625</v>
      </c>
      <c r="G10" s="18">
        <f t="shared" si="4"/>
        <v>0.1915625</v>
      </c>
      <c r="H10" s="18">
        <f t="shared" si="4"/>
        <v>0.1865625</v>
      </c>
      <c r="I10" s="18"/>
      <c r="J10" s="18"/>
      <c r="K10" s="22"/>
      <c r="L10" s="22"/>
      <c r="M10" s="23">
        <f t="shared" si="1"/>
        <v>0.064375</v>
      </c>
      <c r="N10" s="24">
        <v>0.02</v>
      </c>
      <c r="O10" s="25">
        <v>0.001125</v>
      </c>
      <c r="P10" s="24">
        <v>0.00375</v>
      </c>
      <c r="Q10" s="24">
        <v>0.0005</v>
      </c>
      <c r="R10" s="24">
        <v>0.019</v>
      </c>
      <c r="S10" s="24">
        <v>0.02</v>
      </c>
    </row>
    <row r="11" ht="15" customHeight="1" spans="1:19">
      <c r="A11" s="20" t="s">
        <v>36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ht="15" customHeight="1" spans="1:19">
      <c r="A12" s="21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ht="15" customHeight="1" spans="1:19">
      <c r="A13" s="20" t="s">
        <v>50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</sheetData>
  <mergeCells count="19">
    <mergeCell ref="A1:D1"/>
    <mergeCell ref="A2:S2"/>
    <mergeCell ref="F3:J3"/>
    <mergeCell ref="K3:L3"/>
    <mergeCell ref="N3:S3"/>
    <mergeCell ref="A5:D5"/>
    <mergeCell ref="A6:D6"/>
    <mergeCell ref="A7:D7"/>
    <mergeCell ref="A8:D8"/>
    <mergeCell ref="A9:D9"/>
    <mergeCell ref="A10:D10"/>
    <mergeCell ref="A11:S11"/>
    <mergeCell ref="A12:S12"/>
    <mergeCell ref="A13:S13"/>
    <mergeCell ref="E5:E6"/>
    <mergeCell ref="E7:E8"/>
    <mergeCell ref="E9:E10"/>
    <mergeCell ref="M3:M4"/>
    <mergeCell ref="A3:D4"/>
  </mergeCells>
  <printOptions horizontalCentered="1"/>
  <pageMargins left="0.313888888888889" right="0.3138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workbookViewId="0">
      <selection activeCell="A1" sqref="A1:D1"/>
    </sheetView>
  </sheetViews>
  <sheetFormatPr defaultColWidth="9" defaultRowHeight="14.4"/>
  <cols>
    <col min="1" max="4" width="5.32407407407407" customWidth="1"/>
    <col min="5" max="5" width="11.1296296296296" customWidth="1"/>
    <col min="6" max="10" width="8.12962962962963" customWidth="1"/>
    <col min="11" max="11" width="7.37962962962963" customWidth="1"/>
    <col min="12" max="13" width="8.12962962962963" customWidth="1"/>
    <col min="14" max="14" width="7.12962962962963" customWidth="1"/>
    <col min="15" max="15" width="8.12962962962963" customWidth="1"/>
    <col min="16" max="16" width="9" customWidth="1"/>
    <col min="17" max="17" width="8" customWidth="1"/>
    <col min="18" max="18" width="7.12962962962963" customWidth="1"/>
    <col min="19" max="19" width="7.37962962962963" customWidth="1"/>
  </cols>
  <sheetData>
    <row r="1" ht="23" customHeight="1" spans="1:4">
      <c r="A1" s="1" t="s">
        <v>53</v>
      </c>
      <c r="B1" s="1"/>
      <c r="C1" s="1"/>
      <c r="D1" s="1"/>
    </row>
    <row r="2" ht="35" customHeight="1" spans="1:19">
      <c r="A2" s="12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7" customHeight="1" spans="1:19">
      <c r="A3" s="14" t="s">
        <v>2</v>
      </c>
      <c r="B3" s="14"/>
      <c r="C3" s="14"/>
      <c r="D3" s="14"/>
      <c r="E3" s="15"/>
      <c r="F3" s="15" t="s">
        <v>3</v>
      </c>
      <c r="G3" s="15"/>
      <c r="H3" s="15"/>
      <c r="I3" s="15"/>
      <c r="J3" s="15"/>
      <c r="K3" s="15" t="s">
        <v>4</v>
      </c>
      <c r="L3" s="15"/>
      <c r="M3" s="14" t="s">
        <v>5</v>
      </c>
      <c r="N3" s="15" t="s">
        <v>6</v>
      </c>
      <c r="O3" s="15"/>
      <c r="P3" s="15"/>
      <c r="Q3" s="15"/>
      <c r="R3" s="15"/>
      <c r="S3" s="15"/>
    </row>
    <row r="4" ht="48" customHeight="1" spans="1:19">
      <c r="A4" s="14"/>
      <c r="B4" s="14"/>
      <c r="C4" s="14"/>
      <c r="D4" s="14"/>
      <c r="E4" s="15" t="s">
        <v>40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41</v>
      </c>
      <c r="K4" s="16" t="s">
        <v>42</v>
      </c>
      <c r="L4" s="16" t="s">
        <v>13</v>
      </c>
      <c r="M4" s="14"/>
      <c r="N4" s="14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</row>
    <row r="5" ht="35" customHeight="1" spans="1:19">
      <c r="A5" s="17" t="s">
        <v>43</v>
      </c>
      <c r="B5" s="17"/>
      <c r="C5" s="17"/>
      <c r="D5" s="17"/>
      <c r="E5" s="14" t="s">
        <v>44</v>
      </c>
      <c r="F5" s="18">
        <f t="shared" ref="F5:J5" si="0">F7*1.5</f>
        <v>0.805725</v>
      </c>
      <c r="G5" s="18">
        <f t="shared" si="0"/>
        <v>0.780525</v>
      </c>
      <c r="H5" s="18">
        <f t="shared" si="0"/>
        <v>0.755325</v>
      </c>
      <c r="I5" s="18">
        <f t="shared" si="0"/>
        <v>0.620325</v>
      </c>
      <c r="J5" s="18">
        <f t="shared" si="0"/>
        <v>0.591525</v>
      </c>
      <c r="K5" s="22">
        <v>30</v>
      </c>
      <c r="L5" s="22">
        <v>20</v>
      </c>
      <c r="M5" s="23">
        <f t="shared" ref="M5:M10" si="1">SUM(N5:S5)</f>
        <v>0.064375</v>
      </c>
      <c r="N5" s="24">
        <v>0.02</v>
      </c>
      <c r="O5" s="25">
        <v>0.001125</v>
      </c>
      <c r="P5" s="24">
        <v>0.00375</v>
      </c>
      <c r="Q5" s="24">
        <v>0.0005</v>
      </c>
      <c r="R5" s="24">
        <v>0.019</v>
      </c>
      <c r="S5" s="24">
        <v>0.02</v>
      </c>
    </row>
    <row r="6" ht="35" customHeight="1" spans="1:19">
      <c r="A6" s="17" t="s">
        <v>46</v>
      </c>
      <c r="B6" s="17"/>
      <c r="C6" s="17"/>
      <c r="D6" s="17"/>
      <c r="E6" s="14"/>
      <c r="F6" s="18">
        <f t="shared" ref="F6:H6" si="2">F8*1.5</f>
        <v>0.707625</v>
      </c>
      <c r="G6" s="18">
        <f t="shared" si="2"/>
        <v>0.689625</v>
      </c>
      <c r="H6" s="18">
        <f t="shared" si="2"/>
        <v>0.671625</v>
      </c>
      <c r="I6" s="18"/>
      <c r="J6" s="18"/>
      <c r="K6" s="22"/>
      <c r="L6" s="22"/>
      <c r="M6" s="23">
        <f t="shared" si="1"/>
        <v>0.064375</v>
      </c>
      <c r="N6" s="24">
        <v>0.02</v>
      </c>
      <c r="O6" s="25">
        <v>0.001125</v>
      </c>
      <c r="P6" s="24">
        <v>0.00375</v>
      </c>
      <c r="Q6" s="24">
        <v>0.0005</v>
      </c>
      <c r="R6" s="24">
        <v>0.019</v>
      </c>
      <c r="S6" s="24">
        <v>0.02</v>
      </c>
    </row>
    <row r="7" ht="35" customHeight="1" spans="1:19">
      <c r="A7" s="17" t="s">
        <v>43</v>
      </c>
      <c r="B7" s="17"/>
      <c r="C7" s="17"/>
      <c r="D7" s="17"/>
      <c r="E7" s="14" t="s">
        <v>47</v>
      </c>
      <c r="F7" s="19">
        <f>0.447625*1.2</f>
        <v>0.53715</v>
      </c>
      <c r="G7" s="19">
        <f>0.433625*1.2</f>
        <v>0.52035</v>
      </c>
      <c r="H7" s="19">
        <f>0.419625*1.2</f>
        <v>0.50355</v>
      </c>
      <c r="I7" s="19">
        <f>0.344625*1.2</f>
        <v>0.41355</v>
      </c>
      <c r="J7" s="19">
        <f>0.328625*1.2</f>
        <v>0.39435</v>
      </c>
      <c r="K7" s="22">
        <v>30</v>
      </c>
      <c r="L7" s="22">
        <v>20</v>
      </c>
      <c r="M7" s="23">
        <f t="shared" si="1"/>
        <v>0.064375</v>
      </c>
      <c r="N7" s="24">
        <v>0.02</v>
      </c>
      <c r="O7" s="25">
        <v>0.001125</v>
      </c>
      <c r="P7" s="24">
        <v>0.00375</v>
      </c>
      <c r="Q7" s="24">
        <v>0.0005</v>
      </c>
      <c r="R7" s="24">
        <v>0.019</v>
      </c>
      <c r="S7" s="24">
        <v>0.02</v>
      </c>
    </row>
    <row r="8" ht="35" customHeight="1" spans="1:19">
      <c r="A8" s="17" t="s">
        <v>46</v>
      </c>
      <c r="B8" s="17"/>
      <c r="C8" s="17"/>
      <c r="D8" s="17"/>
      <c r="E8" s="14"/>
      <c r="F8" s="19">
        <f>0.393125*1.2</f>
        <v>0.47175</v>
      </c>
      <c r="G8" s="19">
        <f>0.383125*1.2</f>
        <v>0.45975</v>
      </c>
      <c r="H8" s="19">
        <f>0.373125*1.2</f>
        <v>0.44775</v>
      </c>
      <c r="I8" s="19"/>
      <c r="J8" s="19"/>
      <c r="K8" s="22"/>
      <c r="L8" s="22"/>
      <c r="M8" s="23">
        <f t="shared" si="1"/>
        <v>0.064375</v>
      </c>
      <c r="N8" s="24">
        <v>0.02</v>
      </c>
      <c r="O8" s="25">
        <v>0.001125</v>
      </c>
      <c r="P8" s="24">
        <v>0.00375</v>
      </c>
      <c r="Q8" s="24">
        <v>0.0005</v>
      </c>
      <c r="R8" s="24">
        <v>0.019</v>
      </c>
      <c r="S8" s="24">
        <v>0.02</v>
      </c>
    </row>
    <row r="9" ht="35" customHeight="1" spans="1:19">
      <c r="A9" s="17" t="s">
        <v>43</v>
      </c>
      <c r="B9" s="17"/>
      <c r="C9" s="17"/>
      <c r="D9" s="17"/>
      <c r="E9" s="14" t="s">
        <v>48</v>
      </c>
      <c r="F9" s="18">
        <f t="shared" ref="F9:J9" si="3">F7/2</f>
        <v>0.268575</v>
      </c>
      <c r="G9" s="18">
        <f t="shared" si="3"/>
        <v>0.260175</v>
      </c>
      <c r="H9" s="18">
        <f t="shared" si="3"/>
        <v>0.251775</v>
      </c>
      <c r="I9" s="18">
        <f t="shared" si="3"/>
        <v>0.206775</v>
      </c>
      <c r="J9" s="18">
        <f t="shared" si="3"/>
        <v>0.197175</v>
      </c>
      <c r="K9" s="22">
        <v>30</v>
      </c>
      <c r="L9" s="22">
        <v>20</v>
      </c>
      <c r="M9" s="23">
        <f t="shared" si="1"/>
        <v>0.064375</v>
      </c>
      <c r="N9" s="24">
        <v>0.02</v>
      </c>
      <c r="O9" s="25">
        <v>0.001125</v>
      </c>
      <c r="P9" s="24">
        <v>0.00375</v>
      </c>
      <c r="Q9" s="24">
        <v>0.0005</v>
      </c>
      <c r="R9" s="24">
        <v>0.019</v>
      </c>
      <c r="S9" s="24">
        <v>0.02</v>
      </c>
    </row>
    <row r="10" ht="35" customHeight="1" spans="1:19">
      <c r="A10" s="17" t="s">
        <v>46</v>
      </c>
      <c r="B10" s="17"/>
      <c r="C10" s="17"/>
      <c r="D10" s="17"/>
      <c r="E10" s="14"/>
      <c r="F10" s="18">
        <f t="shared" ref="F10:H10" si="4">F8/2</f>
        <v>0.235875</v>
      </c>
      <c r="G10" s="18">
        <f t="shared" si="4"/>
        <v>0.229875</v>
      </c>
      <c r="H10" s="18">
        <f t="shared" si="4"/>
        <v>0.223875</v>
      </c>
      <c r="I10" s="18"/>
      <c r="J10" s="18"/>
      <c r="K10" s="26"/>
      <c r="L10" s="26"/>
      <c r="M10" s="23">
        <f t="shared" si="1"/>
        <v>0.064375</v>
      </c>
      <c r="N10" s="24">
        <v>0.02</v>
      </c>
      <c r="O10" s="25">
        <v>0.001125</v>
      </c>
      <c r="P10" s="24">
        <v>0.00375</v>
      </c>
      <c r="Q10" s="24">
        <v>0.0005</v>
      </c>
      <c r="R10" s="24">
        <v>0.019</v>
      </c>
      <c r="S10" s="24">
        <v>0.02</v>
      </c>
    </row>
    <row r="11" ht="15" customHeight="1" spans="1:19">
      <c r="A11" s="20" t="s">
        <v>36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ht="15" customHeight="1" spans="1:19">
      <c r="A12" s="21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ht="15" customHeight="1" spans="1:19">
      <c r="A13" s="20" t="s">
        <v>50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</sheetData>
  <mergeCells count="19">
    <mergeCell ref="A1:D1"/>
    <mergeCell ref="A2:S2"/>
    <mergeCell ref="F3:J3"/>
    <mergeCell ref="K3:L3"/>
    <mergeCell ref="N3:S3"/>
    <mergeCell ref="A5:D5"/>
    <mergeCell ref="A6:D6"/>
    <mergeCell ref="A7:D7"/>
    <mergeCell ref="A8:D8"/>
    <mergeCell ref="A9:D9"/>
    <mergeCell ref="A10:D10"/>
    <mergeCell ref="A11:S11"/>
    <mergeCell ref="A12:S12"/>
    <mergeCell ref="A13:S13"/>
    <mergeCell ref="E5:E6"/>
    <mergeCell ref="E7:E8"/>
    <mergeCell ref="E9:E10"/>
    <mergeCell ref="M3:M4"/>
    <mergeCell ref="A3:D4"/>
  </mergeCells>
  <printOptions horizontalCentered="1"/>
  <pageMargins left="0.313888888888889" right="0.3138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B19" sqref="B19"/>
    </sheetView>
  </sheetViews>
  <sheetFormatPr defaultColWidth="9" defaultRowHeight="14.4"/>
  <cols>
    <col min="1" max="1" width="26.75" customWidth="1"/>
    <col min="2" max="2" width="14.5" customWidth="1"/>
    <col min="3" max="3" width="11.1296296296296" customWidth="1"/>
    <col min="4" max="4" width="12" customWidth="1"/>
    <col min="5" max="5" width="11.1296296296296" customWidth="1"/>
    <col min="6" max="6" width="10.75" customWidth="1"/>
    <col min="8" max="8" width="19.9537037037037" customWidth="1"/>
    <col min="9" max="9" width="21.9814814814815" customWidth="1"/>
  </cols>
  <sheetData>
    <row r="1" ht="24" customHeight="1" spans="1:1">
      <c r="A1" t="s">
        <v>55</v>
      </c>
    </row>
    <row r="2" ht="28.2" spans="1:9">
      <c r="A2" s="2" t="s">
        <v>56</v>
      </c>
      <c r="B2" s="2"/>
      <c r="C2" s="2"/>
      <c r="D2" s="2"/>
      <c r="E2" s="2"/>
      <c r="F2" s="2"/>
      <c r="G2" s="2"/>
      <c r="H2" s="2"/>
      <c r="I2" s="2"/>
    </row>
    <row r="3" ht="28" customHeight="1" spans="1:9">
      <c r="A3" s="3" t="s">
        <v>57</v>
      </c>
      <c r="B3" s="3"/>
      <c r="C3" s="3"/>
      <c r="D3" s="3"/>
      <c r="E3" s="3"/>
      <c r="F3" s="3"/>
      <c r="G3" s="3"/>
      <c r="H3" s="3"/>
      <c r="I3" s="3"/>
    </row>
    <row r="4" ht="28" customHeight="1" spans="1:9">
      <c r="A4" s="4" t="s">
        <v>58</v>
      </c>
      <c r="B4" s="4" t="s">
        <v>59</v>
      </c>
      <c r="C4" s="4"/>
      <c r="D4" s="4"/>
      <c r="E4" s="4"/>
      <c r="F4" s="4"/>
      <c r="G4" s="4"/>
      <c r="H4" s="4" t="s">
        <v>4</v>
      </c>
      <c r="I4" s="4"/>
    </row>
    <row r="5" ht="27" customHeight="1" spans="1:9">
      <c r="A5" s="4"/>
      <c r="B5" s="4" t="s">
        <v>7</v>
      </c>
      <c r="C5" s="4" t="s">
        <v>8</v>
      </c>
      <c r="D5" s="4" t="s">
        <v>60</v>
      </c>
      <c r="E5" s="4" t="s">
        <v>10</v>
      </c>
      <c r="F5" s="4" t="s">
        <v>61</v>
      </c>
      <c r="G5" s="4" t="s">
        <v>62</v>
      </c>
      <c r="H5" s="4" t="s">
        <v>63</v>
      </c>
      <c r="I5" s="4" t="s">
        <v>64</v>
      </c>
    </row>
    <row r="6" ht="34" customHeight="1" spans="1:9">
      <c r="A6" s="4"/>
      <c r="B6" s="4"/>
      <c r="C6" s="4"/>
      <c r="D6" s="4"/>
      <c r="E6" s="4"/>
      <c r="F6" s="4"/>
      <c r="G6" s="4"/>
      <c r="H6" s="4" t="s">
        <v>65</v>
      </c>
      <c r="I6" s="4" t="s">
        <v>66</v>
      </c>
    </row>
    <row r="7" ht="34" customHeight="1" spans="1:9">
      <c r="A7" s="5" t="s">
        <v>67</v>
      </c>
      <c r="B7" s="6">
        <v>0.132</v>
      </c>
      <c r="C7" s="6">
        <v>0.122</v>
      </c>
      <c r="D7" s="6">
        <v>0.112</v>
      </c>
      <c r="E7" s="7"/>
      <c r="F7" s="7"/>
      <c r="G7" s="7"/>
      <c r="H7" s="8"/>
      <c r="I7" s="8"/>
    </row>
    <row r="8" ht="34" customHeight="1" spans="1:9">
      <c r="A8" s="5" t="s">
        <v>68</v>
      </c>
      <c r="B8" s="7"/>
      <c r="C8" s="7">
        <v>0.1692</v>
      </c>
      <c r="D8" s="7">
        <v>0.1462</v>
      </c>
      <c r="E8" s="7">
        <v>0.07</v>
      </c>
      <c r="F8" s="7">
        <v>0.052</v>
      </c>
      <c r="G8" s="7"/>
      <c r="H8" s="8">
        <v>37</v>
      </c>
      <c r="I8" s="8">
        <v>27</v>
      </c>
    </row>
    <row r="9" ht="19" customHeight="1" spans="1:9">
      <c r="A9" s="9" t="s">
        <v>69</v>
      </c>
      <c r="B9" s="9"/>
      <c r="C9" s="9"/>
      <c r="D9" s="9"/>
      <c r="E9" s="9"/>
      <c r="F9" s="9"/>
      <c r="G9" s="9"/>
      <c r="H9" s="9"/>
      <c r="I9" s="9"/>
    </row>
    <row r="10" s="1" customFormat="1" ht="19" customHeight="1" spans="1:9">
      <c r="A10" s="10" t="s">
        <v>70</v>
      </c>
      <c r="B10" s="10"/>
      <c r="C10" s="10"/>
      <c r="D10" s="10"/>
      <c r="E10" s="10"/>
      <c r="F10" s="10"/>
      <c r="G10" s="10"/>
      <c r="H10" s="10"/>
      <c r="I10" s="10"/>
    </row>
    <row r="11" ht="19" customHeight="1" spans="1:9">
      <c r="A11" s="10" t="s">
        <v>71</v>
      </c>
      <c r="B11" s="10"/>
      <c r="C11" s="10"/>
      <c r="D11" s="10"/>
      <c r="E11" s="10"/>
      <c r="F11" s="10"/>
      <c r="G11" s="10"/>
      <c r="H11" s="10"/>
      <c r="I11" s="10"/>
    </row>
    <row r="12" ht="19" customHeight="1" spans="1:9">
      <c r="A12" s="10" t="s">
        <v>72</v>
      </c>
      <c r="B12" s="10"/>
      <c r="C12" s="10"/>
      <c r="D12" s="10"/>
      <c r="E12" s="10"/>
      <c r="F12" s="10"/>
      <c r="G12" s="10"/>
      <c r="H12" s="10"/>
      <c r="I12" s="10"/>
    </row>
    <row r="13" s="1" customFormat="1" ht="19" customHeight="1" spans="1:9">
      <c r="A13" s="10" t="s">
        <v>73</v>
      </c>
      <c r="B13" s="10"/>
      <c r="C13" s="10"/>
      <c r="D13" s="10"/>
      <c r="E13" s="10"/>
      <c r="F13" s="10"/>
      <c r="G13" s="10"/>
      <c r="H13" s="10"/>
      <c r="I13" s="10"/>
    </row>
    <row r="14" s="1" customFormat="1" ht="19" customHeight="1" spans="1:9">
      <c r="A14" s="11" t="s">
        <v>74</v>
      </c>
      <c r="B14" s="11"/>
      <c r="C14" s="11"/>
      <c r="D14" s="11"/>
      <c r="E14" s="11"/>
      <c r="F14" s="11"/>
      <c r="G14" s="11"/>
      <c r="H14" s="11"/>
      <c r="I14" s="11"/>
    </row>
    <row r="15" s="1" customFormat="1" ht="18" customHeight="1" spans="1:1">
      <c r="A15" s="1" t="s">
        <v>75</v>
      </c>
    </row>
  </sheetData>
  <mergeCells count="18">
    <mergeCell ref="A2:I2"/>
    <mergeCell ref="A3:I3"/>
    <mergeCell ref="B4:G4"/>
    <mergeCell ref="H4:I4"/>
    <mergeCell ref="A9:I9"/>
    <mergeCell ref="A10:I10"/>
    <mergeCell ref="A11:I11"/>
    <mergeCell ref="A12:I12"/>
    <mergeCell ref="A13:I13"/>
    <mergeCell ref="A14:I14"/>
    <mergeCell ref="A15:I15"/>
    <mergeCell ref="A4:A6"/>
    <mergeCell ref="B5:B6"/>
    <mergeCell ref="C5:C6"/>
    <mergeCell ref="D5:D6"/>
    <mergeCell ref="E5:E6"/>
    <mergeCell ref="F5:F6"/>
    <mergeCell ref="G5:G6"/>
  </mergeCells>
  <pageMargins left="0.55" right="0.471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销售电价表</vt:lpstr>
      <vt:lpstr>丰水期</vt:lpstr>
      <vt:lpstr>平水期</vt:lpstr>
      <vt:lpstr>枯水期</vt:lpstr>
      <vt:lpstr>输配电价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2017-07-02T11:55:00Z</dcterms:created>
  <dcterms:modified xsi:type="dcterms:W3CDTF">2019-07-15T07:02:31Z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