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10" activeTab="9"/>
  </bookViews>
  <sheets>
    <sheet name="沧源" sheetId="1" r:id="rId1"/>
    <sheet name="耿马" sheetId="2" r:id="rId2"/>
    <sheet name="双江" sheetId="3" r:id="rId3"/>
    <sheet name="镇康" sheetId="4" r:id="rId4"/>
    <sheet name="永德" sheetId="5" r:id="rId5"/>
    <sheet name="云县" sheetId="6" r:id="rId6"/>
    <sheet name="凤庆" sheetId="7" r:id="rId7"/>
    <sheet name="临翔" sheetId="8" r:id="rId8"/>
    <sheet name="全市总计" sheetId="9" r:id="rId9"/>
    <sheet name="分县总计" sheetId="10" r:id="rId10"/>
    <sheet name="Sheet2" sheetId="11" r:id="rId11"/>
    <sheet name="Sheet3" sheetId="12" r:id="rId12"/>
  </sheets>
  <definedNames/>
  <calcPr fullCalcOnLoad="1"/>
</workbook>
</file>

<file path=xl/sharedStrings.xml><?xml version="1.0" encoding="utf-8"?>
<sst xmlns="http://schemas.openxmlformats.org/spreadsheetml/2006/main" count="599" uniqueCount="66">
  <si>
    <r>
      <t>小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春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作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物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自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灾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害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情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况</t>
    </r>
  </si>
  <si>
    <r>
      <t>表号：</t>
    </r>
    <r>
      <rPr>
        <sz val="12"/>
        <rFont val="Times New Roman"/>
        <family val="1"/>
      </rPr>
      <t>208005</t>
    </r>
    <r>
      <rPr>
        <sz val="12"/>
        <rFont val="宋体"/>
        <family val="0"/>
      </rPr>
      <t>＿</t>
    </r>
    <r>
      <rPr>
        <sz val="12"/>
        <rFont val="Times New Roman"/>
        <family val="1"/>
      </rPr>
      <t>2</t>
    </r>
  </si>
  <si>
    <t>填报单位：</t>
  </si>
  <si>
    <t>沧源县</t>
  </si>
  <si>
    <r>
      <t>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3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20 </t>
    </r>
    <r>
      <rPr>
        <sz val="12"/>
        <rFont val="宋体"/>
        <family val="0"/>
      </rPr>
      <t>日</t>
    </r>
  </si>
  <si>
    <t>项　目</t>
  </si>
  <si>
    <t>受灾</t>
  </si>
  <si>
    <t>其中：</t>
  </si>
  <si>
    <r>
      <t>1</t>
    </r>
    <r>
      <rPr>
        <sz val="9"/>
        <rFont val="宋体"/>
        <family val="0"/>
      </rPr>
      <t>、</t>
    </r>
  </si>
  <si>
    <r>
      <t>2</t>
    </r>
    <r>
      <rPr>
        <sz val="9"/>
        <rFont val="宋体"/>
        <family val="0"/>
      </rPr>
      <t>、</t>
    </r>
  </si>
  <si>
    <r>
      <t>3</t>
    </r>
    <r>
      <rPr>
        <sz val="9"/>
        <rFont val="宋体"/>
        <family val="0"/>
      </rPr>
      <t>、</t>
    </r>
  </si>
  <si>
    <r>
      <t>4</t>
    </r>
    <r>
      <rPr>
        <sz val="9"/>
        <rFont val="宋体"/>
        <family val="0"/>
      </rPr>
      <t>、</t>
    </r>
  </si>
  <si>
    <r>
      <t>5</t>
    </r>
    <r>
      <rPr>
        <sz val="9"/>
        <rFont val="宋体"/>
        <family val="0"/>
      </rPr>
      <t>、</t>
    </r>
  </si>
  <si>
    <r>
      <t>6</t>
    </r>
    <r>
      <rPr>
        <sz val="9"/>
        <rFont val="宋体"/>
        <family val="0"/>
      </rPr>
      <t>、其它</t>
    </r>
  </si>
  <si>
    <t>病虫草鼠害防治</t>
  </si>
  <si>
    <t>旱</t>
  </si>
  <si>
    <t>洪涝</t>
  </si>
  <si>
    <t>低温　</t>
  </si>
  <si>
    <t>风暴</t>
  </si>
  <si>
    <t>病虫</t>
  </si>
  <si>
    <t>（鼠畜）</t>
  </si>
  <si>
    <t>单　位</t>
  </si>
  <si>
    <t>合计</t>
  </si>
  <si>
    <t>成灾</t>
  </si>
  <si>
    <t>无收</t>
  </si>
  <si>
    <t>灾</t>
  </si>
  <si>
    <t>冻害</t>
  </si>
  <si>
    <t>害</t>
  </si>
  <si>
    <t xml:space="preserve">
一、粮食作物</t>
  </si>
  <si>
    <t>其中：
麦类</t>
  </si>
  <si>
    <t>薯类</t>
  </si>
  <si>
    <t>其它</t>
  </si>
  <si>
    <t>二、经
济作物</t>
  </si>
  <si>
    <t>其中：
油菜</t>
  </si>
  <si>
    <t>蔬菜</t>
  </si>
  <si>
    <t>三、其
它作物</t>
  </si>
  <si>
    <t>耿马县</t>
  </si>
  <si>
    <r>
      <t>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3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20  </t>
    </r>
    <r>
      <rPr>
        <sz val="12"/>
        <rFont val="宋体"/>
        <family val="0"/>
      </rPr>
      <t>日</t>
    </r>
  </si>
  <si>
    <t>防治</t>
  </si>
  <si>
    <t>双江县</t>
  </si>
  <si>
    <r>
      <t xml:space="preserve">200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</si>
  <si>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t>病虫草鼠
防治</t>
  </si>
  <si>
    <t>永德县</t>
  </si>
  <si>
    <r>
      <t>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3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10 </t>
    </r>
    <r>
      <rPr>
        <sz val="12"/>
        <rFont val="宋体"/>
        <family val="0"/>
      </rPr>
      <t>日</t>
    </r>
  </si>
  <si>
    <t>病虫害防治</t>
  </si>
  <si>
    <t>云县</t>
  </si>
  <si>
    <r>
      <t>200 6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3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20  </t>
    </r>
    <r>
      <rPr>
        <sz val="12"/>
        <rFont val="宋体"/>
        <family val="0"/>
      </rPr>
      <t>日</t>
    </r>
  </si>
  <si>
    <t>凤庆县</t>
  </si>
  <si>
    <r>
      <t>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3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20 </t>
    </r>
    <r>
      <rPr>
        <sz val="12"/>
        <rFont val="宋体"/>
        <family val="0"/>
      </rPr>
      <t>日</t>
    </r>
  </si>
  <si>
    <r>
      <t xml:space="preserve">               </t>
    </r>
    <r>
      <rPr>
        <sz val="12"/>
        <rFont val="宋体"/>
        <family val="0"/>
      </rPr>
      <t>小　春　作　物　自　然　灾　害　情　况</t>
    </r>
  </si>
  <si>
    <r>
      <t xml:space="preserve">                </t>
    </r>
    <r>
      <rPr>
        <sz val="12"/>
        <rFont val="宋体"/>
        <family val="0"/>
      </rPr>
      <t>填报单位：</t>
    </r>
  </si>
  <si>
    <t>临翔区</t>
  </si>
  <si>
    <t>（鼠畜</t>
  </si>
  <si>
    <r>
      <t>)</t>
    </r>
    <r>
      <rPr>
        <sz val="9"/>
        <rFont val="宋体"/>
        <family val="0"/>
      </rPr>
      <t>害</t>
    </r>
  </si>
  <si>
    <t>临沧市</t>
  </si>
  <si>
    <t>2023.1.10</t>
  </si>
  <si>
    <t>小　春　作　物　自　然　灾　害　情　况</t>
  </si>
  <si>
    <t>全市</t>
  </si>
  <si>
    <t>同比
±</t>
  </si>
  <si>
    <t>临翔</t>
  </si>
  <si>
    <t>凤庆</t>
  </si>
  <si>
    <t>永德</t>
  </si>
  <si>
    <t>镇康</t>
  </si>
  <si>
    <t>双江</t>
  </si>
  <si>
    <t>耿马</t>
  </si>
  <si>
    <t>沧源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</si>
</sst>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5" fillId="0" borderId="0">
      <alignment/>
      <protection/>
    </xf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1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4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3" fillId="0" borderId="16" xfId="63" applyFont="1" applyBorder="1" applyAlignment="1">
      <alignment horizontal="center" vertical="center"/>
      <protection/>
    </xf>
    <xf numFmtId="0" fontId="7" fillId="0" borderId="16" xfId="63" applyFont="1" applyBorder="1" applyAlignment="1">
      <alignment horizontal="left" vertical="center"/>
      <protection/>
    </xf>
    <xf numFmtId="0" fontId="5" fillId="0" borderId="11" xfId="0" applyFont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Y10" sqref="Y10"/>
    </sheetView>
  </sheetViews>
  <sheetFormatPr defaultColWidth="9.00390625" defaultRowHeight="14.25"/>
  <cols>
    <col min="1" max="22" width="5.375" style="0" customWidth="1"/>
    <col min="23" max="23" width="5.625" style="0" customWidth="1"/>
  </cols>
  <sheetData>
    <row r="1" spans="1:20" ht="18.75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5"/>
      <c r="B3" s="3" t="s">
        <v>2</v>
      </c>
      <c r="C3" s="3"/>
      <c r="D3" s="3"/>
      <c r="E3" t="s">
        <v>3</v>
      </c>
      <c r="J3" s="27" t="s">
        <v>4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8" t="s">
        <v>7</v>
      </c>
      <c r="V4" s="29"/>
      <c r="W4" s="11" t="s">
        <v>14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11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11"/>
    </row>
    <row r="7" spans="1:23" ht="30" customHeight="1">
      <c r="A7" s="10" t="s">
        <v>22</v>
      </c>
      <c r="B7" s="10">
        <f>SUM(B8+B12+B16)</f>
        <v>12092</v>
      </c>
      <c r="C7" s="10">
        <f aca="true" t="shared" si="0" ref="C7:V7">SUM(C8+C12+C16)</f>
        <v>0</v>
      </c>
      <c r="D7" s="10">
        <f t="shared" si="0"/>
        <v>0</v>
      </c>
      <c r="E7" s="10">
        <f t="shared" si="0"/>
        <v>9788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105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2199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23">
        <f>W8+W12+W16</f>
        <v>0</v>
      </c>
    </row>
    <row r="8" spans="1:23" ht="30" customHeight="1">
      <c r="A8" s="11" t="s">
        <v>28</v>
      </c>
      <c r="B8" s="10">
        <f>SUM(B9:B11)</f>
        <v>1582</v>
      </c>
      <c r="C8" s="10">
        <f aca="true" t="shared" si="1" ref="C8:V8">SUM(C9:C11)</f>
        <v>0</v>
      </c>
      <c r="D8" s="10">
        <f t="shared" si="1"/>
        <v>0</v>
      </c>
      <c r="E8" s="10">
        <f t="shared" si="1"/>
        <v>1040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542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23"/>
    </row>
    <row r="9" spans="1:23" ht="30" customHeight="1">
      <c r="A9" s="11" t="s">
        <v>29</v>
      </c>
      <c r="B9" s="10">
        <f aca="true" t="shared" si="2" ref="B9:D11">SUM(E9+H9+K9+N9+Q9+T9)</f>
        <v>384</v>
      </c>
      <c r="C9" s="10">
        <f t="shared" si="2"/>
        <v>0</v>
      </c>
      <c r="D9" s="10">
        <f t="shared" si="2"/>
        <v>0</v>
      </c>
      <c r="E9" s="10">
        <v>384</v>
      </c>
      <c r="F9" s="10"/>
      <c r="G9" s="10"/>
      <c r="H9" s="10"/>
      <c r="I9" s="10"/>
      <c r="J9" s="10"/>
      <c r="K9" s="10"/>
      <c r="L9" s="10"/>
      <c r="M9" s="10"/>
      <c r="N9" s="30"/>
      <c r="O9" s="10"/>
      <c r="P9" s="10"/>
      <c r="Q9" s="10"/>
      <c r="R9" s="10"/>
      <c r="S9" s="10"/>
      <c r="T9" s="33"/>
      <c r="U9" s="33"/>
      <c r="V9" s="33"/>
      <c r="W9" s="23"/>
    </row>
    <row r="10" spans="1:23" ht="30" customHeight="1">
      <c r="A10" s="10" t="s">
        <v>30</v>
      </c>
      <c r="B10" s="10">
        <f t="shared" si="2"/>
        <v>253</v>
      </c>
      <c r="C10" s="10">
        <f t="shared" si="2"/>
        <v>0</v>
      </c>
      <c r="D10" s="10">
        <f t="shared" si="2"/>
        <v>0</v>
      </c>
      <c r="E10" s="10">
        <v>146</v>
      </c>
      <c r="F10" s="10"/>
      <c r="G10" s="10"/>
      <c r="H10" s="10"/>
      <c r="I10" s="10"/>
      <c r="J10" s="10"/>
      <c r="K10" s="10"/>
      <c r="L10" s="10"/>
      <c r="M10" s="10"/>
      <c r="N10" s="30"/>
      <c r="O10" s="10"/>
      <c r="P10" s="10"/>
      <c r="Q10" s="10">
        <v>107</v>
      </c>
      <c r="R10" s="10"/>
      <c r="S10" s="10"/>
      <c r="T10" s="33"/>
      <c r="U10" s="33"/>
      <c r="V10" s="33"/>
      <c r="W10" s="23"/>
    </row>
    <row r="11" spans="1:23" ht="30" customHeight="1">
      <c r="A11" s="10" t="s">
        <v>31</v>
      </c>
      <c r="B11" s="10">
        <f t="shared" si="2"/>
        <v>945</v>
      </c>
      <c r="C11" s="10">
        <f t="shared" si="2"/>
        <v>0</v>
      </c>
      <c r="D11" s="10">
        <f t="shared" si="2"/>
        <v>0</v>
      </c>
      <c r="E11" s="10">
        <v>510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v>435</v>
      </c>
      <c r="R11" s="10"/>
      <c r="S11" s="10"/>
      <c r="T11" s="33"/>
      <c r="U11" s="33"/>
      <c r="V11" s="33"/>
      <c r="W11" s="23"/>
    </row>
    <row r="12" spans="1:23" ht="30" customHeight="1">
      <c r="A12" s="11" t="s">
        <v>32</v>
      </c>
      <c r="B12" s="10">
        <f>SUM(B13:B15)</f>
        <v>10140</v>
      </c>
      <c r="C12" s="10">
        <f aca="true" t="shared" si="3" ref="C12:W12">SUM(C13:C15)</f>
        <v>0</v>
      </c>
      <c r="D12" s="10">
        <f t="shared" si="3"/>
        <v>0</v>
      </c>
      <c r="E12" s="10">
        <f t="shared" si="3"/>
        <v>8378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105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1657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10">
        <f t="shared" si="3"/>
        <v>0</v>
      </c>
    </row>
    <row r="13" spans="1:23" ht="30" customHeight="1">
      <c r="A13" s="11" t="s">
        <v>33</v>
      </c>
      <c r="B13" s="10">
        <f>E13+H13+K13+N13+Q13+T13</f>
        <v>4018</v>
      </c>
      <c r="C13" s="10"/>
      <c r="D13" s="10"/>
      <c r="E13" s="10">
        <v>4018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33"/>
      <c r="U13" s="33"/>
      <c r="V13" s="33"/>
      <c r="W13" s="23"/>
    </row>
    <row r="14" spans="1:23" ht="30" customHeight="1">
      <c r="A14" s="10" t="s">
        <v>34</v>
      </c>
      <c r="B14" s="10">
        <f>E14+H14+K14+N14+Q14+T14</f>
        <v>6122</v>
      </c>
      <c r="C14" s="10"/>
      <c r="D14" s="10"/>
      <c r="E14" s="10">
        <v>4360</v>
      </c>
      <c r="F14" s="10"/>
      <c r="G14" s="10"/>
      <c r="H14" s="10"/>
      <c r="I14" s="10"/>
      <c r="J14" s="10"/>
      <c r="K14" s="10">
        <v>105</v>
      </c>
      <c r="L14" s="10"/>
      <c r="M14" s="10"/>
      <c r="N14" s="10"/>
      <c r="O14" s="10"/>
      <c r="P14" s="10"/>
      <c r="Q14" s="10">
        <v>1657</v>
      </c>
      <c r="R14" s="10"/>
      <c r="S14" s="10"/>
      <c r="T14" s="33"/>
      <c r="U14" s="33"/>
      <c r="V14" s="33"/>
      <c r="W14" s="23"/>
    </row>
    <row r="15" spans="1:23" ht="30" customHeight="1">
      <c r="A15" s="10" t="s">
        <v>31</v>
      </c>
      <c r="B15" s="10">
        <f>E15+H15+K15+N15+Q15+T15</f>
        <v>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33"/>
      <c r="U15" s="33"/>
      <c r="V15" s="33"/>
      <c r="W15" s="33"/>
    </row>
    <row r="16" spans="1:23" ht="30" customHeight="1">
      <c r="A16" s="11" t="s">
        <v>35</v>
      </c>
      <c r="B16" s="10">
        <f>E16+H16+K16+N16+Q16+T16</f>
        <v>370</v>
      </c>
      <c r="C16" s="10"/>
      <c r="D16" s="10"/>
      <c r="E16" s="10">
        <v>370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3"/>
      <c r="U16" s="33"/>
      <c r="V16" s="33"/>
      <c r="W16" s="33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6"/>
  <sheetViews>
    <sheetView tabSelected="1" workbookViewId="0" topLeftCell="A1">
      <selection activeCell="AA14" sqref="AA14"/>
    </sheetView>
  </sheetViews>
  <sheetFormatPr defaultColWidth="9.00390625" defaultRowHeight="14.25"/>
  <cols>
    <col min="1" max="1" width="4.125" style="0" customWidth="1"/>
    <col min="2" max="3" width="5.625" style="0" customWidth="1"/>
    <col min="4" max="4" width="4.50390625" style="0" customWidth="1"/>
    <col min="5" max="5" width="5.625" style="0" customWidth="1"/>
    <col min="6" max="6" width="4.50390625" style="0" customWidth="1"/>
    <col min="7" max="8" width="5.625" style="0" customWidth="1"/>
    <col min="9" max="9" width="4.375" style="0" customWidth="1"/>
    <col min="10" max="10" width="4.625" style="0" customWidth="1"/>
    <col min="11" max="11" width="5.625" style="0" customWidth="1"/>
    <col min="12" max="12" width="5.25390625" style="0" customWidth="1"/>
    <col min="13" max="15" width="5.625" style="0" customWidth="1"/>
    <col min="16" max="16" width="4.125" style="0" customWidth="1"/>
    <col min="17" max="18" width="5.625" style="0" customWidth="1"/>
    <col min="19" max="19" width="4.875" style="0" customWidth="1"/>
    <col min="20" max="20" width="5.375" style="0" customWidth="1"/>
    <col min="21" max="21" width="4.875" style="0" customWidth="1"/>
    <col min="22" max="22" width="5.25390625" style="0" customWidth="1"/>
    <col min="23" max="23" width="6.125" style="0" customWidth="1"/>
  </cols>
  <sheetData>
    <row r="1" spans="1:23" ht="19.5" customHeight="1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8:23" ht="19.5" customHeight="1">
      <c r="R2" s="12" t="s">
        <v>1</v>
      </c>
      <c r="S2" s="12"/>
      <c r="T2" s="12"/>
      <c r="U2" s="12"/>
      <c r="V2" s="12"/>
      <c r="W2" s="12"/>
    </row>
    <row r="3" spans="1:23" ht="19.5" customHeight="1">
      <c r="A3" s="2" t="s">
        <v>55</v>
      </c>
      <c r="B3" s="3"/>
      <c r="C3" s="3"/>
      <c r="D3" s="3"/>
      <c r="T3" s="3"/>
      <c r="U3" s="3"/>
      <c r="V3" s="3"/>
      <c r="W3" s="3"/>
    </row>
    <row r="4" spans="1:23" ht="19.5" customHeight="1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14" t="s">
        <v>7</v>
      </c>
      <c r="V4" s="15"/>
      <c r="W4" s="16" t="s">
        <v>44</v>
      </c>
    </row>
    <row r="5" spans="1:23" ht="19.5" customHeight="1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52</v>
      </c>
      <c r="U5" s="18"/>
      <c r="V5" s="18"/>
      <c r="W5" s="19"/>
    </row>
    <row r="6" spans="1:23" ht="19.5" customHeight="1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0" t="s">
        <v>53</v>
      </c>
      <c r="U6" s="21" t="s">
        <v>23</v>
      </c>
      <c r="V6" s="21" t="s">
        <v>24</v>
      </c>
      <c r="W6" s="22"/>
    </row>
    <row r="7" spans="1:23" ht="25.5" customHeight="1">
      <c r="A7" s="10" t="s">
        <v>57</v>
      </c>
      <c r="B7" s="10">
        <f>SUM(B9:B16)</f>
        <v>112797.5</v>
      </c>
      <c r="C7" s="10">
        <f aca="true" t="shared" si="0" ref="C7:W7">SUM(C9:C16)</f>
        <v>9781</v>
      </c>
      <c r="D7" s="10">
        <f t="shared" si="0"/>
        <v>93.8</v>
      </c>
      <c r="E7" s="10">
        <f t="shared" si="0"/>
        <v>22501</v>
      </c>
      <c r="F7" s="10">
        <f t="shared" si="0"/>
        <v>2095</v>
      </c>
      <c r="G7" s="10">
        <f t="shared" si="0"/>
        <v>50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956</v>
      </c>
      <c r="L7" s="10">
        <f t="shared" si="0"/>
        <v>236</v>
      </c>
      <c r="M7" s="10">
        <f t="shared" si="0"/>
        <v>0</v>
      </c>
      <c r="N7" s="10">
        <f t="shared" si="0"/>
        <v>1640.5</v>
      </c>
      <c r="O7" s="10">
        <f t="shared" si="0"/>
        <v>1279</v>
      </c>
      <c r="P7" s="10">
        <f t="shared" si="0"/>
        <v>43.8</v>
      </c>
      <c r="Q7" s="10">
        <f t="shared" si="0"/>
        <v>87700</v>
      </c>
      <c r="R7" s="10">
        <f t="shared" si="0"/>
        <v>6171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10">
        <f t="shared" si="0"/>
        <v>835353</v>
      </c>
    </row>
    <row r="8" spans="1:23" ht="24.75" customHeight="1">
      <c r="A8" s="11" t="s">
        <v>58</v>
      </c>
      <c r="B8" s="10">
        <f>B7-129946</f>
        <v>-17148.5</v>
      </c>
      <c r="C8" s="10">
        <f>C7-5963.5</f>
        <v>3817.5</v>
      </c>
      <c r="D8" s="10">
        <f>D7-38</f>
        <v>55.8</v>
      </c>
      <c r="E8" s="10">
        <f>E7-0</f>
        <v>22501</v>
      </c>
      <c r="F8" s="10">
        <f>F7-0</f>
        <v>2095</v>
      </c>
      <c r="G8" s="10">
        <f>G7-0</f>
        <v>50</v>
      </c>
      <c r="H8" s="10">
        <f>H7-3751</f>
        <v>-3751</v>
      </c>
      <c r="I8" s="10">
        <f>I7-1435.5</f>
        <v>-1435.5</v>
      </c>
      <c r="J8" s="10">
        <f>J7-38</f>
        <v>-38</v>
      </c>
      <c r="K8" s="10">
        <f>K7-7621</f>
        <v>-6665</v>
      </c>
      <c r="L8" s="10">
        <f>L7-60</f>
        <v>176</v>
      </c>
      <c r="M8" s="10">
        <v>0</v>
      </c>
      <c r="N8" s="10">
        <f>N7-46</f>
        <v>1594.5</v>
      </c>
      <c r="O8" s="10">
        <f>O7-15</f>
        <v>1264</v>
      </c>
      <c r="P8" s="10">
        <f>P7-0</f>
        <v>43.8</v>
      </c>
      <c r="Q8" s="10">
        <f>Q7-110813</f>
        <v>-23113</v>
      </c>
      <c r="R8" s="10">
        <f>R7-3171</f>
        <v>3000</v>
      </c>
      <c r="S8" s="10">
        <f>S7-0</f>
        <v>0</v>
      </c>
      <c r="T8" s="23">
        <f>T7-7715</f>
        <v>-7715</v>
      </c>
      <c r="U8" s="24">
        <f>U7-1282</f>
        <v>-1282</v>
      </c>
      <c r="V8" s="10">
        <v>0</v>
      </c>
      <c r="W8" s="23">
        <f>W7-835249</f>
        <v>104</v>
      </c>
    </row>
    <row r="9" spans="1:23" ht="19.5" customHeight="1">
      <c r="A9" s="10" t="s">
        <v>59</v>
      </c>
      <c r="B9" s="10">
        <f>SUM(E9+H9+K9+N9+Q9+T9)</f>
        <v>5997</v>
      </c>
      <c r="C9" s="10">
        <f>F9+I9+L9+O9+R9+U9</f>
        <v>2753</v>
      </c>
      <c r="D9" s="10">
        <f>G9+J9+M9+P9+S9+V9</f>
        <v>0</v>
      </c>
      <c r="E9" s="10">
        <f>'临翔'!E7</f>
        <v>50</v>
      </c>
      <c r="F9" s="10">
        <f>'临翔'!F7</f>
        <v>5</v>
      </c>
      <c r="G9" s="10">
        <f>'临翔'!G7</f>
        <v>0</v>
      </c>
      <c r="H9" s="10">
        <f>'临翔'!H7</f>
        <v>0</v>
      </c>
      <c r="I9" s="10">
        <f>'临翔'!I7</f>
        <v>0</v>
      </c>
      <c r="J9" s="10">
        <f>'临翔'!J7</f>
        <v>0</v>
      </c>
      <c r="K9" s="10">
        <f>'临翔'!K7</f>
        <v>851</v>
      </c>
      <c r="L9" s="10">
        <f>'临翔'!L7</f>
        <v>236</v>
      </c>
      <c r="M9" s="10">
        <f>'临翔'!M7</f>
        <v>0</v>
      </c>
      <c r="N9" s="10">
        <f>'临翔'!N7</f>
        <v>0</v>
      </c>
      <c r="O9" s="10">
        <f>'临翔'!O7</f>
        <v>0</v>
      </c>
      <c r="P9" s="10">
        <f>'临翔'!P7</f>
        <v>0</v>
      </c>
      <c r="Q9" s="10">
        <f>'临翔'!Q7</f>
        <v>5096</v>
      </c>
      <c r="R9" s="10">
        <f>'临翔'!R7</f>
        <v>2512</v>
      </c>
      <c r="S9" s="10">
        <f>'临翔'!S7</f>
        <v>0</v>
      </c>
      <c r="T9" s="10">
        <f>'临翔'!T7</f>
        <v>0</v>
      </c>
      <c r="U9" s="10">
        <f>'临翔'!U7</f>
        <v>0</v>
      </c>
      <c r="V9" s="10">
        <f>'临翔'!V7</f>
        <v>0</v>
      </c>
      <c r="W9" s="10">
        <f>'临翔'!W7</f>
        <v>27100</v>
      </c>
    </row>
    <row r="10" spans="1:23" ht="19.5" customHeight="1">
      <c r="A10" s="10" t="s">
        <v>60</v>
      </c>
      <c r="B10" s="10">
        <f aca="true" t="shared" si="1" ref="B10:B16">SUM(E10+H10+K10+N10+Q10+T10)</f>
        <v>24696</v>
      </c>
      <c r="C10" s="10">
        <f aca="true" t="shared" si="2" ref="C10:C16">F10+I10+L10+O10+R10+U10</f>
        <v>5310</v>
      </c>
      <c r="D10" s="10">
        <f aca="true" t="shared" si="3" ref="D10:D16">G10+J10+M10+P10+S10+V10</f>
        <v>50</v>
      </c>
      <c r="E10" s="10">
        <f>'凤庆'!E7</f>
        <v>12663</v>
      </c>
      <c r="F10" s="10">
        <f>'凤庆'!F7</f>
        <v>2090</v>
      </c>
      <c r="G10" s="10">
        <f>'凤庆'!G7</f>
        <v>50</v>
      </c>
      <c r="H10" s="10">
        <f>'凤庆'!H7</f>
        <v>0</v>
      </c>
      <c r="I10" s="10">
        <f>'凤庆'!I7</f>
        <v>0</v>
      </c>
      <c r="J10" s="10">
        <f>'凤庆'!J7</f>
        <v>0</v>
      </c>
      <c r="K10" s="10">
        <f>'凤庆'!K7</f>
        <v>0</v>
      </c>
      <c r="L10" s="10">
        <f>'凤庆'!L7</f>
        <v>0</v>
      </c>
      <c r="M10" s="10">
        <f>'凤庆'!M7</f>
        <v>0</v>
      </c>
      <c r="N10" s="10">
        <f>'凤庆'!N7</f>
        <v>0</v>
      </c>
      <c r="O10" s="10">
        <f>'凤庆'!O7</f>
        <v>0</v>
      </c>
      <c r="P10" s="10">
        <f>'凤庆'!P7</f>
        <v>0</v>
      </c>
      <c r="Q10" s="10">
        <f>'凤庆'!Q7</f>
        <v>12033</v>
      </c>
      <c r="R10" s="10">
        <f>'凤庆'!R7</f>
        <v>3220</v>
      </c>
      <c r="S10" s="10">
        <f>'凤庆'!S7</f>
        <v>0</v>
      </c>
      <c r="T10" s="10">
        <f>'凤庆'!T7</f>
        <v>0</v>
      </c>
      <c r="U10" s="10">
        <f>'凤庆'!U7</f>
        <v>0</v>
      </c>
      <c r="V10" s="10">
        <f>'凤庆'!V7</f>
        <v>0</v>
      </c>
      <c r="W10" s="10">
        <f>'凤庆'!W7</f>
        <v>309940</v>
      </c>
    </row>
    <row r="11" spans="1:23" ht="19.5" customHeight="1">
      <c r="A11" s="10" t="s">
        <v>45</v>
      </c>
      <c r="B11" s="10">
        <f t="shared" si="1"/>
        <v>1580</v>
      </c>
      <c r="C11" s="10">
        <f t="shared" si="2"/>
        <v>0</v>
      </c>
      <c r="D11" s="10">
        <f t="shared" si="3"/>
        <v>0</v>
      </c>
      <c r="E11" s="10">
        <f>'云县'!E7</f>
        <v>0</v>
      </c>
      <c r="F11" s="10">
        <f>'云县'!F7</f>
        <v>0</v>
      </c>
      <c r="G11" s="10">
        <f>'云县'!G7</f>
        <v>0</v>
      </c>
      <c r="H11" s="10">
        <f>'云县'!H7</f>
        <v>0</v>
      </c>
      <c r="I11" s="10">
        <f>'云县'!I7</f>
        <v>0</v>
      </c>
      <c r="J11" s="10">
        <f>'云县'!J7</f>
        <v>0</v>
      </c>
      <c r="K11" s="10">
        <f>'云县'!K7</f>
        <v>0</v>
      </c>
      <c r="L11" s="10">
        <f>'云县'!L7</f>
        <v>0</v>
      </c>
      <c r="M11" s="10">
        <f>'云县'!M7</f>
        <v>0</v>
      </c>
      <c r="N11" s="10">
        <f>'云县'!N7</f>
        <v>0</v>
      </c>
      <c r="O11" s="10">
        <f>'云县'!O7</f>
        <v>0</v>
      </c>
      <c r="P11" s="10">
        <f>'云县'!P7</f>
        <v>0</v>
      </c>
      <c r="Q11" s="10">
        <f>'云县'!Q7</f>
        <v>1580</v>
      </c>
      <c r="R11" s="10">
        <f>'云县'!R7</f>
        <v>0</v>
      </c>
      <c r="S11" s="10">
        <f>'云县'!S7</f>
        <v>0</v>
      </c>
      <c r="T11" s="10">
        <f>'云县'!T7</f>
        <v>0</v>
      </c>
      <c r="U11" s="10">
        <f>'云县'!U7</f>
        <v>0</v>
      </c>
      <c r="V11" s="10">
        <f>'云县'!V7</f>
        <v>0</v>
      </c>
      <c r="W11" s="10">
        <f>'云县'!W7</f>
        <v>305075</v>
      </c>
    </row>
    <row r="12" spans="1:23" ht="19.5" customHeight="1">
      <c r="A12" s="10" t="s">
        <v>61</v>
      </c>
      <c r="B12" s="10">
        <f t="shared" si="1"/>
        <v>30846</v>
      </c>
      <c r="C12" s="10">
        <f t="shared" si="2"/>
        <v>439</v>
      </c>
      <c r="D12" s="10">
        <f t="shared" si="3"/>
        <v>0</v>
      </c>
      <c r="E12" s="10">
        <f>'永德'!E7</f>
        <v>0</v>
      </c>
      <c r="F12" s="10">
        <f>'永德'!F7</f>
        <v>0</v>
      </c>
      <c r="G12" s="10">
        <f>'永德'!G7</f>
        <v>0</v>
      </c>
      <c r="H12" s="10">
        <f>'永德'!H7</f>
        <v>0</v>
      </c>
      <c r="I12" s="10">
        <f>'永德'!I7</f>
        <v>0</v>
      </c>
      <c r="J12" s="10">
        <f>'永德'!J7</f>
        <v>0</v>
      </c>
      <c r="K12" s="10">
        <f>'永德'!K7</f>
        <v>0</v>
      </c>
      <c r="L12" s="10">
        <f>'永德'!L7</f>
        <v>0</v>
      </c>
      <c r="M12" s="10">
        <f>'永德'!M7</f>
        <v>0</v>
      </c>
      <c r="N12" s="10">
        <f>'永德'!N7</f>
        <v>0</v>
      </c>
      <c r="O12" s="10">
        <f>'永德'!O7</f>
        <v>0</v>
      </c>
      <c r="P12" s="10">
        <f>'永德'!P7</f>
        <v>0</v>
      </c>
      <c r="Q12" s="10">
        <f>'永德'!Q7</f>
        <v>30846</v>
      </c>
      <c r="R12" s="10">
        <f>'永德'!R7</f>
        <v>439</v>
      </c>
      <c r="S12" s="10">
        <f>'永德'!S7</f>
        <v>0</v>
      </c>
      <c r="T12" s="10">
        <f>'永德'!T7</f>
        <v>0</v>
      </c>
      <c r="U12" s="10">
        <f>'永德'!U7</f>
        <v>0</v>
      </c>
      <c r="V12" s="10">
        <f>'永德'!V7</f>
        <v>0</v>
      </c>
      <c r="W12" s="10">
        <f>'永德'!W7</f>
        <v>46485</v>
      </c>
    </row>
    <row r="13" spans="1:23" ht="19.5" customHeight="1">
      <c r="A13" s="10" t="s">
        <v>62</v>
      </c>
      <c r="B13" s="10">
        <f t="shared" si="1"/>
        <v>5850</v>
      </c>
      <c r="C13" s="10">
        <f t="shared" si="2"/>
        <v>0</v>
      </c>
      <c r="D13" s="10">
        <f t="shared" si="3"/>
        <v>0</v>
      </c>
      <c r="E13" s="10">
        <f>'镇康'!E7</f>
        <v>0</v>
      </c>
      <c r="F13" s="10">
        <f>'镇康'!F7</f>
        <v>0</v>
      </c>
      <c r="G13" s="10">
        <f>'镇康'!G7</f>
        <v>0</v>
      </c>
      <c r="H13" s="10">
        <f>'镇康'!H7</f>
        <v>0</v>
      </c>
      <c r="I13" s="10">
        <f>'镇康'!I7</f>
        <v>0</v>
      </c>
      <c r="J13" s="10">
        <f>'镇康'!J7</f>
        <v>0</v>
      </c>
      <c r="K13" s="10">
        <f>'镇康'!K7</f>
        <v>0</v>
      </c>
      <c r="L13" s="10">
        <f>'镇康'!L7</f>
        <v>0</v>
      </c>
      <c r="M13" s="10">
        <f>'镇康'!M7</f>
        <v>0</v>
      </c>
      <c r="N13" s="10">
        <f>'镇康'!N7</f>
        <v>0</v>
      </c>
      <c r="O13" s="10">
        <f>'镇康'!O7</f>
        <v>0</v>
      </c>
      <c r="P13" s="10">
        <f>'镇康'!P7</f>
        <v>0</v>
      </c>
      <c r="Q13" s="10">
        <f>'镇康'!Q7</f>
        <v>5850</v>
      </c>
      <c r="R13" s="10">
        <f>'镇康'!R7</f>
        <v>0</v>
      </c>
      <c r="S13" s="10">
        <f>'镇康'!S7</f>
        <v>0</v>
      </c>
      <c r="T13" s="10">
        <f>'镇康'!T7</f>
        <v>0</v>
      </c>
      <c r="U13" s="10">
        <f>'镇康'!U7</f>
        <v>0</v>
      </c>
      <c r="V13" s="10">
        <f>'镇康'!V7</f>
        <v>0</v>
      </c>
      <c r="W13" s="10">
        <f>'镇康'!W7</f>
        <v>9560</v>
      </c>
    </row>
    <row r="14" spans="1:23" ht="19.5" customHeight="1">
      <c r="A14" s="10" t="s">
        <v>63</v>
      </c>
      <c r="B14" s="10">
        <f t="shared" si="1"/>
        <v>18790</v>
      </c>
      <c r="C14" s="10">
        <f t="shared" si="2"/>
        <v>0</v>
      </c>
      <c r="D14" s="10">
        <f t="shared" si="3"/>
        <v>0</v>
      </c>
      <c r="E14" s="10">
        <f>'双江'!E7</f>
        <v>0</v>
      </c>
      <c r="F14" s="10">
        <f>'双江'!F7</f>
        <v>0</v>
      </c>
      <c r="G14" s="10">
        <f>'双江'!G7</f>
        <v>0</v>
      </c>
      <c r="H14" s="10">
        <f>'双江'!H7</f>
        <v>0</v>
      </c>
      <c r="I14" s="10">
        <f>'双江'!I7</f>
        <v>0</v>
      </c>
      <c r="J14" s="10">
        <f>'双江'!J7</f>
        <v>0</v>
      </c>
      <c r="K14" s="10">
        <f>'双江'!K7</f>
        <v>0</v>
      </c>
      <c r="L14" s="10">
        <f>'双江'!L7</f>
        <v>0</v>
      </c>
      <c r="M14" s="10">
        <f>'双江'!M7</f>
        <v>0</v>
      </c>
      <c r="N14" s="10">
        <f>'双江'!N7</f>
        <v>0</v>
      </c>
      <c r="O14" s="10">
        <f>'双江'!O7</f>
        <v>0</v>
      </c>
      <c r="P14" s="10">
        <f>'双江'!P7</f>
        <v>0</v>
      </c>
      <c r="Q14" s="10">
        <f>'双江'!Q7</f>
        <v>18790</v>
      </c>
      <c r="R14" s="10">
        <f>'双江'!R7</f>
        <v>0</v>
      </c>
      <c r="S14" s="10">
        <f>'双江'!S7</f>
        <v>0</v>
      </c>
      <c r="T14" s="10">
        <f>'双江'!T7</f>
        <v>0</v>
      </c>
      <c r="U14" s="10">
        <f>'双江'!U7</f>
        <v>0</v>
      </c>
      <c r="V14" s="10">
        <f>'双江'!V7</f>
        <v>0</v>
      </c>
      <c r="W14" s="10">
        <f>'双江'!W7</f>
        <v>18730</v>
      </c>
    </row>
    <row r="15" spans="1:23" ht="19.5" customHeight="1">
      <c r="A15" s="10" t="s">
        <v>64</v>
      </c>
      <c r="B15" s="10">
        <f t="shared" si="1"/>
        <v>12946.5</v>
      </c>
      <c r="C15" s="10">
        <f t="shared" si="2"/>
        <v>1279</v>
      </c>
      <c r="D15" s="10">
        <f t="shared" si="3"/>
        <v>43.8</v>
      </c>
      <c r="E15" s="10">
        <f>'耿马'!E7</f>
        <v>0</v>
      </c>
      <c r="F15" s="10">
        <f>'耿马'!F7</f>
        <v>0</v>
      </c>
      <c r="G15" s="10">
        <f>'耿马'!G7</f>
        <v>0</v>
      </c>
      <c r="H15" s="10">
        <f>'耿马'!H7</f>
        <v>0</v>
      </c>
      <c r="I15" s="10">
        <f>'耿马'!I7</f>
        <v>0</v>
      </c>
      <c r="J15" s="10">
        <f>'耿马'!J7</f>
        <v>0</v>
      </c>
      <c r="K15" s="10">
        <f>'耿马'!K7</f>
        <v>0</v>
      </c>
      <c r="L15" s="10">
        <f>'耿马'!L7</f>
        <v>0</v>
      </c>
      <c r="M15" s="10">
        <f>'耿马'!M7</f>
        <v>0</v>
      </c>
      <c r="N15" s="10">
        <f>'耿马'!N7</f>
        <v>1640.5</v>
      </c>
      <c r="O15" s="10">
        <f>'耿马'!O7</f>
        <v>1279</v>
      </c>
      <c r="P15" s="10">
        <f>'耿马'!P7</f>
        <v>43.8</v>
      </c>
      <c r="Q15" s="10">
        <f>'耿马'!Q7</f>
        <v>11306</v>
      </c>
      <c r="R15" s="10">
        <f>'耿马'!R7</f>
        <v>0</v>
      </c>
      <c r="S15" s="10">
        <f>'耿马'!S7</f>
        <v>0</v>
      </c>
      <c r="T15" s="10">
        <f>'耿马'!T7</f>
        <v>0</v>
      </c>
      <c r="U15" s="10">
        <f>'耿马'!U7</f>
        <v>0</v>
      </c>
      <c r="V15" s="10">
        <f>'耿马'!V7</f>
        <v>0</v>
      </c>
      <c r="W15" s="10">
        <f>'耿马'!W7</f>
        <v>118463</v>
      </c>
    </row>
    <row r="16" spans="1:23" ht="19.5" customHeight="1">
      <c r="A16" s="10" t="s">
        <v>65</v>
      </c>
      <c r="B16" s="10">
        <f t="shared" si="1"/>
        <v>12092</v>
      </c>
      <c r="C16" s="10">
        <f t="shared" si="2"/>
        <v>0</v>
      </c>
      <c r="D16" s="10">
        <f t="shared" si="3"/>
        <v>0</v>
      </c>
      <c r="E16" s="10">
        <f>'沧源'!E7</f>
        <v>9788</v>
      </c>
      <c r="F16" s="10">
        <f>'沧源'!F7</f>
        <v>0</v>
      </c>
      <c r="G16" s="10">
        <f>'沧源'!G7</f>
        <v>0</v>
      </c>
      <c r="H16" s="10">
        <f>'沧源'!H7</f>
        <v>0</v>
      </c>
      <c r="I16" s="10">
        <f>'沧源'!I7</f>
        <v>0</v>
      </c>
      <c r="J16" s="10">
        <f>'沧源'!J7</f>
        <v>0</v>
      </c>
      <c r="K16" s="10">
        <f>'沧源'!K7</f>
        <v>105</v>
      </c>
      <c r="L16" s="10">
        <f>'沧源'!L7</f>
        <v>0</v>
      </c>
      <c r="M16" s="10">
        <f>'沧源'!M7</f>
        <v>0</v>
      </c>
      <c r="N16" s="10">
        <f>'沧源'!N7</f>
        <v>0</v>
      </c>
      <c r="O16" s="10">
        <f>'沧源'!O7</f>
        <v>0</v>
      </c>
      <c r="P16" s="10">
        <f>'沧源'!P7</f>
        <v>0</v>
      </c>
      <c r="Q16" s="10">
        <f>'沧源'!Q7</f>
        <v>2199</v>
      </c>
      <c r="R16" s="10">
        <f>'沧源'!R7</f>
        <v>0</v>
      </c>
      <c r="S16" s="10">
        <f>'沧源'!S7</f>
        <v>0</v>
      </c>
      <c r="T16" s="10">
        <f>'沧源'!T7</f>
        <v>0</v>
      </c>
      <c r="U16" s="10">
        <f>'沧源'!U7</f>
        <v>0</v>
      </c>
      <c r="V16" s="10">
        <f>'沧源'!V7</f>
        <v>0</v>
      </c>
      <c r="W16" s="10">
        <f>'沧源'!W7</f>
        <v>0</v>
      </c>
    </row>
  </sheetData>
  <sheetProtection/>
  <mergeCells count="12">
    <mergeCell ref="A1:W1"/>
    <mergeCell ref="R2:W2"/>
    <mergeCell ref="A3:D3"/>
    <mergeCell ref="T3:W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Y10" sqref="Y10"/>
    </sheetView>
  </sheetViews>
  <sheetFormatPr defaultColWidth="9.00390625" defaultRowHeight="14.25"/>
  <cols>
    <col min="1" max="22" width="5.375" style="0" customWidth="1"/>
  </cols>
  <sheetData>
    <row r="1" spans="1:20" ht="18.75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5"/>
      <c r="B3" s="3" t="s">
        <v>2</v>
      </c>
      <c r="C3" s="3"/>
      <c r="D3" s="3"/>
      <c r="E3" t="s">
        <v>36</v>
      </c>
      <c r="J3" s="27" t="s">
        <v>37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8" t="s">
        <v>7</v>
      </c>
      <c r="V4" s="29"/>
      <c r="W4" s="31" t="s">
        <v>19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31" t="s">
        <v>27</v>
      </c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31" t="s">
        <v>38</v>
      </c>
    </row>
    <row r="7" spans="1:23" ht="30" customHeight="1">
      <c r="A7" s="10" t="s">
        <v>22</v>
      </c>
      <c r="B7" s="10">
        <f>SUM(B8+B12+B16)</f>
        <v>12946.5</v>
      </c>
      <c r="C7" s="10">
        <f aca="true" t="shared" si="0" ref="C7:V7">SUM(C8+C12+C16)</f>
        <v>1279</v>
      </c>
      <c r="D7" s="10">
        <f t="shared" si="0"/>
        <v>43.8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1640.5</v>
      </c>
      <c r="O7" s="10">
        <f t="shared" si="0"/>
        <v>1279</v>
      </c>
      <c r="P7" s="10">
        <f t="shared" si="0"/>
        <v>43.8</v>
      </c>
      <c r="Q7" s="10">
        <f t="shared" si="0"/>
        <v>11306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32">
        <f>W8+W12+W16</f>
        <v>118463</v>
      </c>
    </row>
    <row r="8" spans="1:23" ht="30" customHeight="1">
      <c r="A8" s="11" t="s">
        <v>28</v>
      </c>
      <c r="B8" s="10">
        <f>SUM(B9:B11)</f>
        <v>797</v>
      </c>
      <c r="C8" s="10">
        <f aca="true" t="shared" si="1" ref="C8:V8">SUM(C9:C11)</f>
        <v>54</v>
      </c>
      <c r="D8" s="10">
        <f t="shared" si="1"/>
        <v>38.8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/>
      <c r="I8" s="10"/>
      <c r="J8" s="10"/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59</v>
      </c>
      <c r="O8" s="10">
        <f t="shared" si="1"/>
        <v>54</v>
      </c>
      <c r="P8" s="10">
        <f t="shared" si="1"/>
        <v>38.8</v>
      </c>
      <c r="Q8" s="10">
        <f t="shared" si="1"/>
        <v>738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32">
        <f>W9+W10+W11</f>
        <v>31427</v>
      </c>
    </row>
    <row r="9" spans="1:23" ht="30" customHeight="1">
      <c r="A9" s="11" t="s">
        <v>29</v>
      </c>
      <c r="B9" s="10">
        <f aca="true" t="shared" si="2" ref="B9:D11">SUM(E9+H9+K9+N9+Q9+T9)</f>
        <v>30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30"/>
      <c r="O9" s="10"/>
      <c r="P9" s="10"/>
      <c r="Q9" s="10">
        <v>30</v>
      </c>
      <c r="R9" s="10">
        <v>0</v>
      </c>
      <c r="S9" s="10">
        <v>0</v>
      </c>
      <c r="T9" s="33"/>
      <c r="U9" s="33"/>
      <c r="V9" s="33"/>
      <c r="W9" s="32">
        <v>1530</v>
      </c>
    </row>
    <row r="10" spans="1:23" ht="30" customHeight="1">
      <c r="A10" s="10" t="s">
        <v>30</v>
      </c>
      <c r="B10" s="10">
        <f t="shared" si="2"/>
        <v>65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30"/>
      <c r="O10" s="10"/>
      <c r="P10" s="10"/>
      <c r="Q10" s="10">
        <v>65</v>
      </c>
      <c r="R10" s="10">
        <v>0</v>
      </c>
      <c r="S10" s="10">
        <v>0</v>
      </c>
      <c r="T10" s="33"/>
      <c r="U10" s="33"/>
      <c r="V10" s="33"/>
      <c r="W10" s="32">
        <v>967</v>
      </c>
    </row>
    <row r="11" spans="1:23" ht="30" customHeight="1">
      <c r="A11" s="10" t="s">
        <v>31</v>
      </c>
      <c r="B11" s="10">
        <f t="shared" si="2"/>
        <v>702</v>
      </c>
      <c r="C11" s="10">
        <f t="shared" si="2"/>
        <v>54</v>
      </c>
      <c r="D11" s="10">
        <f t="shared" si="2"/>
        <v>38.8</v>
      </c>
      <c r="E11" s="10"/>
      <c r="F11" s="10"/>
      <c r="G11" s="10"/>
      <c r="H11" s="10"/>
      <c r="I11" s="10"/>
      <c r="J11" s="10"/>
      <c r="K11" s="10"/>
      <c r="L11" s="10"/>
      <c r="M11" s="10"/>
      <c r="N11" s="10">
        <v>59</v>
      </c>
      <c r="O11" s="10">
        <v>54</v>
      </c>
      <c r="P11" s="10">
        <v>38.8</v>
      </c>
      <c r="Q11" s="10">
        <v>643</v>
      </c>
      <c r="R11" s="10">
        <v>0</v>
      </c>
      <c r="S11" s="10">
        <v>0</v>
      </c>
      <c r="T11" s="33"/>
      <c r="U11" s="33"/>
      <c r="V11" s="33"/>
      <c r="W11" s="32">
        <v>28930</v>
      </c>
    </row>
    <row r="12" spans="1:23" ht="30" customHeight="1">
      <c r="A12" s="11" t="s">
        <v>32</v>
      </c>
      <c r="B12" s="10">
        <f>SUM(B13:B15)</f>
        <v>12149.5</v>
      </c>
      <c r="C12" s="10">
        <f aca="true" t="shared" si="3" ref="C12:V12">SUM(C13:C15)</f>
        <v>1225</v>
      </c>
      <c r="D12" s="10">
        <f t="shared" si="3"/>
        <v>5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1581.5</v>
      </c>
      <c r="O12" s="10">
        <f t="shared" si="3"/>
        <v>1225</v>
      </c>
      <c r="P12" s="10">
        <f t="shared" si="3"/>
        <v>5</v>
      </c>
      <c r="Q12" s="10">
        <f t="shared" si="3"/>
        <v>10568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32">
        <f>W13+W14+W15</f>
        <v>87036</v>
      </c>
    </row>
    <row r="13" spans="1:23" ht="30" customHeight="1">
      <c r="A13" s="11" t="s">
        <v>33</v>
      </c>
      <c r="B13" s="10">
        <f aca="true" t="shared" si="4" ref="B13:D16">SUM(E13+H13+K13+N13+Q13+T13)</f>
        <v>110.5</v>
      </c>
      <c r="C13" s="10">
        <f t="shared" si="4"/>
        <v>5</v>
      </c>
      <c r="D13" s="10">
        <f t="shared" si="4"/>
        <v>5</v>
      </c>
      <c r="E13" s="10"/>
      <c r="F13" s="10"/>
      <c r="G13" s="10"/>
      <c r="H13" s="10"/>
      <c r="I13" s="10"/>
      <c r="J13" s="10"/>
      <c r="K13" s="10"/>
      <c r="L13" s="10"/>
      <c r="M13" s="10"/>
      <c r="N13" s="10">
        <v>7.5</v>
      </c>
      <c r="O13" s="10">
        <v>5</v>
      </c>
      <c r="P13" s="10">
        <v>5</v>
      </c>
      <c r="Q13" s="10">
        <v>103</v>
      </c>
      <c r="R13" s="10">
        <v>0</v>
      </c>
      <c r="S13" s="10">
        <v>0</v>
      </c>
      <c r="T13" s="33"/>
      <c r="U13" s="33"/>
      <c r="V13" s="33"/>
      <c r="W13" s="32">
        <v>7526</v>
      </c>
    </row>
    <row r="14" spans="1:23" ht="30" customHeight="1">
      <c r="A14" s="10" t="s">
        <v>34</v>
      </c>
      <c r="B14" s="10">
        <f t="shared" si="4"/>
        <v>4265</v>
      </c>
      <c r="C14" s="10">
        <f t="shared" si="4"/>
        <v>0</v>
      </c>
      <c r="D14" s="10">
        <f t="shared" si="4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4265</v>
      </c>
      <c r="R14" s="10">
        <v>0</v>
      </c>
      <c r="S14" s="10">
        <v>0</v>
      </c>
      <c r="T14" s="33"/>
      <c r="U14" s="33"/>
      <c r="V14" s="33"/>
      <c r="W14" s="32">
        <v>68910</v>
      </c>
    </row>
    <row r="15" spans="1:23" ht="30" customHeight="1">
      <c r="A15" s="10" t="s">
        <v>31</v>
      </c>
      <c r="B15" s="10">
        <f t="shared" si="4"/>
        <v>7774</v>
      </c>
      <c r="C15" s="10">
        <f t="shared" si="4"/>
        <v>1220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>
        <v>1574</v>
      </c>
      <c r="O15" s="10">
        <v>1220</v>
      </c>
      <c r="P15" s="10">
        <v>0</v>
      </c>
      <c r="Q15" s="10">
        <v>6200</v>
      </c>
      <c r="R15" s="10">
        <v>0</v>
      </c>
      <c r="S15" s="10">
        <v>0</v>
      </c>
      <c r="T15" s="33"/>
      <c r="U15" s="33"/>
      <c r="V15" s="33"/>
      <c r="W15" s="32">
        <v>10600</v>
      </c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3"/>
      <c r="U16" s="33"/>
      <c r="V16" s="33"/>
      <c r="W16" s="32"/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Y11" sqref="Y11"/>
    </sheetView>
  </sheetViews>
  <sheetFormatPr defaultColWidth="9.00390625" defaultRowHeight="14.25"/>
  <cols>
    <col min="1" max="22" width="5.375" style="0" customWidth="1"/>
  </cols>
  <sheetData>
    <row r="1" spans="1:20" ht="18.75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5"/>
      <c r="B3" s="3" t="s">
        <v>2</v>
      </c>
      <c r="C3" s="3"/>
      <c r="D3" s="3"/>
      <c r="E3" t="s">
        <v>39</v>
      </c>
      <c r="J3" s="27" t="s">
        <v>40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8" t="s">
        <v>7</v>
      </c>
      <c r="V4" s="29"/>
      <c r="W4" s="43" t="s">
        <v>41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44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45"/>
    </row>
    <row r="7" spans="1:23" ht="30" customHeight="1">
      <c r="A7" s="10" t="s">
        <v>22</v>
      </c>
      <c r="B7" s="10">
        <f>SUM(B8+B12+B16)</f>
        <v>18790</v>
      </c>
      <c r="C7" s="10">
        <f aca="true" t="shared" si="0" ref="C7:V7">SUM(C8+C12+C16)</f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18790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>
        <f>W8+W12+W16</f>
        <v>18730</v>
      </c>
    </row>
    <row r="8" spans="1:23" ht="30" customHeight="1">
      <c r="A8" s="11" t="s">
        <v>28</v>
      </c>
      <c r="B8" s="10">
        <f>SUM(B9:B11)</f>
        <v>10250</v>
      </c>
      <c r="C8" s="10">
        <f aca="true" t="shared" si="1" ref="C8:V8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10250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>
        <f>W9+W10+W11</f>
        <v>10200</v>
      </c>
    </row>
    <row r="9" spans="1:23" ht="30" customHeight="1">
      <c r="A9" s="11" t="s">
        <v>29</v>
      </c>
      <c r="B9" s="10">
        <f aca="true" t="shared" si="2" ref="B9:D11">SUM(E9+H9+K9+N9+Q9+T9)</f>
        <v>3700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30"/>
      <c r="O9" s="10"/>
      <c r="P9" s="10"/>
      <c r="Q9" s="10">
        <v>3700</v>
      </c>
      <c r="R9" s="10"/>
      <c r="S9" s="10"/>
      <c r="T9" s="33"/>
      <c r="U9" s="33"/>
      <c r="V9" s="33"/>
      <c r="W9">
        <v>3500</v>
      </c>
    </row>
    <row r="10" spans="1:23" ht="30" customHeight="1">
      <c r="A10" s="10" t="s">
        <v>30</v>
      </c>
      <c r="B10" s="10">
        <f t="shared" si="2"/>
        <v>2430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30"/>
      <c r="O10" s="10"/>
      <c r="P10" s="10"/>
      <c r="Q10" s="10">
        <v>2430</v>
      </c>
      <c r="R10" s="10"/>
      <c r="S10" s="10"/>
      <c r="T10" s="33"/>
      <c r="U10" s="33"/>
      <c r="V10" s="33"/>
      <c r="W10">
        <v>2800</v>
      </c>
    </row>
    <row r="11" spans="1:23" ht="30" customHeight="1">
      <c r="A11" s="10" t="s">
        <v>31</v>
      </c>
      <c r="B11" s="10">
        <f t="shared" si="2"/>
        <v>4120</v>
      </c>
      <c r="C11" s="10">
        <f t="shared" si="2"/>
        <v>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v>4120</v>
      </c>
      <c r="R11" s="10"/>
      <c r="S11" s="10"/>
      <c r="T11" s="33"/>
      <c r="U11" s="33"/>
      <c r="V11" s="33"/>
      <c r="W11">
        <v>3900</v>
      </c>
    </row>
    <row r="12" spans="1:23" ht="30" customHeight="1">
      <c r="A12" s="11" t="s">
        <v>32</v>
      </c>
      <c r="B12" s="10">
        <f>SUM(B13:B15)</f>
        <v>8540</v>
      </c>
      <c r="C12" s="10">
        <f aca="true" t="shared" si="3" ref="C12:V12">SUM(C13:C15)</f>
        <v>0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8540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>
        <f>W13+W14+W15</f>
        <v>8530</v>
      </c>
    </row>
    <row r="13" spans="1:23" ht="30" customHeight="1">
      <c r="A13" s="11" t="s">
        <v>33</v>
      </c>
      <c r="B13" s="10">
        <f aca="true" t="shared" si="4" ref="B13:D16">SUM(E13+H13+K13+N13+Q13+T13)</f>
        <v>6100</v>
      </c>
      <c r="C13" s="10">
        <f t="shared" si="4"/>
        <v>0</v>
      </c>
      <c r="D13" s="10">
        <f t="shared" si="4"/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v>6100</v>
      </c>
      <c r="R13" s="10"/>
      <c r="S13" s="10"/>
      <c r="T13" s="33"/>
      <c r="U13" s="33"/>
      <c r="V13" s="33"/>
      <c r="W13">
        <v>5600</v>
      </c>
    </row>
    <row r="14" spans="1:23" ht="30" customHeight="1">
      <c r="A14" s="10" t="s">
        <v>34</v>
      </c>
      <c r="B14" s="10">
        <f t="shared" si="4"/>
        <v>2440</v>
      </c>
      <c r="C14" s="10">
        <f t="shared" si="4"/>
        <v>0</v>
      </c>
      <c r="D14" s="10">
        <f t="shared" si="4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2440</v>
      </c>
      <c r="R14" s="10"/>
      <c r="S14" s="10"/>
      <c r="T14" s="33"/>
      <c r="U14" s="33"/>
      <c r="V14" s="33"/>
      <c r="W14">
        <v>2930</v>
      </c>
    </row>
    <row r="15" spans="1:22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33"/>
      <c r="U15" s="33"/>
      <c r="V15" s="33"/>
    </row>
    <row r="16" spans="1:22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3"/>
      <c r="U16" s="33"/>
      <c r="V16" s="33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H19" sqref="H19"/>
    </sheetView>
  </sheetViews>
  <sheetFormatPr defaultColWidth="9.00390625" defaultRowHeight="14.25"/>
  <cols>
    <col min="1" max="22" width="5.375" style="0" customWidth="1"/>
  </cols>
  <sheetData>
    <row r="1" spans="1:20" ht="18.75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5"/>
      <c r="B3" s="3" t="s">
        <v>2</v>
      </c>
      <c r="C3" s="3"/>
      <c r="D3" s="3"/>
      <c r="J3" s="27" t="s">
        <v>40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8" t="s">
        <v>7</v>
      </c>
      <c r="V4" s="40"/>
      <c r="W4" s="31" t="s">
        <v>19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41"/>
      <c r="W5" s="31" t="s">
        <v>27</v>
      </c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42" t="s">
        <v>24</v>
      </c>
      <c r="W6" s="31" t="s">
        <v>38</v>
      </c>
    </row>
    <row r="7" spans="1:23" ht="14.25">
      <c r="A7" s="10" t="s">
        <v>22</v>
      </c>
      <c r="B7" s="10">
        <f>SUM(B8+B12+B16)</f>
        <v>5850</v>
      </c>
      <c r="C7" s="10">
        <f aca="true" t="shared" si="0" ref="C7:V7">SUM(C8+C12+C16)</f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5850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32">
        <f>W8+W12+W16</f>
        <v>9560</v>
      </c>
    </row>
    <row r="8" spans="1:23" ht="30" customHeight="1">
      <c r="A8" s="11" t="s">
        <v>28</v>
      </c>
      <c r="B8" s="10">
        <f>SUM(B9:B11)</f>
        <v>2790</v>
      </c>
      <c r="C8" s="10">
        <f aca="true" t="shared" si="1" ref="C8:V8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2790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32">
        <f>W9+W10+W11</f>
        <v>5290</v>
      </c>
    </row>
    <row r="9" spans="1:23" ht="30" customHeight="1">
      <c r="A9" s="11" t="s">
        <v>29</v>
      </c>
      <c r="B9" s="10">
        <f aca="true" t="shared" si="2" ref="B9:D11">SUM(E9+H9+K9+N9+Q9+T9)</f>
        <v>460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30"/>
      <c r="O9" s="10"/>
      <c r="P9" s="10"/>
      <c r="Q9" s="10">
        <v>460</v>
      </c>
      <c r="R9" s="10"/>
      <c r="S9" s="10"/>
      <c r="T9" s="33"/>
      <c r="U9" s="33"/>
      <c r="V9" s="33"/>
      <c r="W9" s="32">
        <v>1060</v>
      </c>
    </row>
    <row r="10" spans="1:23" ht="30" customHeight="1">
      <c r="A10" s="10" t="s">
        <v>30</v>
      </c>
      <c r="B10" s="10">
        <f t="shared" si="2"/>
        <v>280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30"/>
      <c r="O10" s="10"/>
      <c r="P10" s="10"/>
      <c r="Q10" s="10">
        <v>280</v>
      </c>
      <c r="R10" s="10"/>
      <c r="S10" s="10"/>
      <c r="T10" s="33"/>
      <c r="U10" s="33"/>
      <c r="V10" s="33"/>
      <c r="W10" s="32">
        <v>360</v>
      </c>
    </row>
    <row r="11" spans="1:23" ht="30" customHeight="1">
      <c r="A11" s="10" t="s">
        <v>31</v>
      </c>
      <c r="B11" s="10">
        <f t="shared" si="2"/>
        <v>2050</v>
      </c>
      <c r="C11" s="10">
        <f t="shared" si="2"/>
        <v>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v>2050</v>
      </c>
      <c r="R11" s="10"/>
      <c r="S11" s="10"/>
      <c r="T11" s="33"/>
      <c r="U11" s="33"/>
      <c r="V11" s="33"/>
      <c r="W11" s="32">
        <v>3870</v>
      </c>
    </row>
    <row r="12" spans="1:23" ht="30" customHeight="1">
      <c r="A12" s="11" t="s">
        <v>32</v>
      </c>
      <c r="B12" s="10">
        <f>SUM(B13:B15)</f>
        <v>3060</v>
      </c>
      <c r="C12" s="10">
        <f aca="true" t="shared" si="3" ref="C12:V12">SUM(C13:C15)</f>
        <v>0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3060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32">
        <f>W13+W14+W15+W16</f>
        <v>4270</v>
      </c>
    </row>
    <row r="13" spans="1:23" ht="30" customHeight="1">
      <c r="A13" s="11" t="s">
        <v>33</v>
      </c>
      <c r="B13" s="10">
        <f aca="true" t="shared" si="4" ref="B13:D16">SUM(E13+H13+K13+N13+Q13+T13)</f>
        <v>810</v>
      </c>
      <c r="C13" s="10">
        <f t="shared" si="4"/>
        <v>0</v>
      </c>
      <c r="D13" s="10">
        <f t="shared" si="4"/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v>810</v>
      </c>
      <c r="R13" s="10"/>
      <c r="S13" s="10"/>
      <c r="T13" s="33"/>
      <c r="U13" s="33"/>
      <c r="V13" s="33"/>
      <c r="W13" s="32">
        <v>2020</v>
      </c>
    </row>
    <row r="14" spans="1:23" ht="30" customHeight="1">
      <c r="A14" s="10" t="s">
        <v>34</v>
      </c>
      <c r="B14" s="10">
        <f t="shared" si="4"/>
        <v>2250</v>
      </c>
      <c r="C14" s="10">
        <f t="shared" si="4"/>
        <v>0</v>
      </c>
      <c r="D14" s="10">
        <f t="shared" si="4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2250</v>
      </c>
      <c r="R14" s="10"/>
      <c r="S14" s="10"/>
      <c r="T14" s="33"/>
      <c r="U14" s="33"/>
      <c r="V14" s="33"/>
      <c r="W14" s="32">
        <v>2250</v>
      </c>
    </row>
    <row r="15" spans="1:23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33"/>
      <c r="U15" s="33"/>
      <c r="V15" s="33"/>
      <c r="W15" s="32"/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3"/>
      <c r="U16" s="33"/>
      <c r="V16" s="33"/>
      <c r="W16" s="32"/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2">
      <selection activeCell="Q13" sqref="Q13:W14"/>
    </sheetView>
  </sheetViews>
  <sheetFormatPr defaultColWidth="9.00390625" defaultRowHeight="14.25"/>
  <cols>
    <col min="1" max="22" width="5.375" style="0" customWidth="1"/>
  </cols>
  <sheetData>
    <row r="1" spans="1:20" ht="18.75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5"/>
      <c r="B3" s="3" t="s">
        <v>2</v>
      </c>
      <c r="C3" s="3"/>
      <c r="D3" s="3"/>
      <c r="E3" t="s">
        <v>42</v>
      </c>
      <c r="J3" s="27" t="s">
        <v>43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8" t="s">
        <v>7</v>
      </c>
      <c r="V4" s="29"/>
      <c r="W4" s="39" t="s">
        <v>44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39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39"/>
    </row>
    <row r="7" spans="1:23" ht="30" customHeight="1">
      <c r="A7" s="10" t="s">
        <v>22</v>
      </c>
      <c r="B7" s="10">
        <f>SUM(B8+B12+B16)</f>
        <v>30846</v>
      </c>
      <c r="C7" s="10">
        <f aca="true" t="shared" si="0" ref="C7:V7">SUM(C8+C12+C16)</f>
        <v>439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30846</v>
      </c>
      <c r="R7" s="10">
        <f t="shared" si="0"/>
        <v>439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32">
        <f>W8+W12+W16</f>
        <v>46485</v>
      </c>
    </row>
    <row r="8" spans="1:23" ht="30" customHeight="1">
      <c r="A8" s="11" t="s">
        <v>28</v>
      </c>
      <c r="B8" s="10">
        <f>SUM(B9:B11)</f>
        <v>25776</v>
      </c>
      <c r="C8" s="10">
        <f aca="true" t="shared" si="1" ref="C8:V8">SUM(C9:C11)</f>
        <v>321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25776</v>
      </c>
      <c r="R8" s="10">
        <f t="shared" si="1"/>
        <v>321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32">
        <f>W9+W10+W11</f>
        <v>37381</v>
      </c>
    </row>
    <row r="9" spans="1:23" ht="30" customHeight="1">
      <c r="A9" s="11" t="s">
        <v>29</v>
      </c>
      <c r="B9" s="10">
        <f aca="true" t="shared" si="2" ref="B9:D11">SUM(E9+H9+K9+N9+Q9+T9)</f>
        <v>13106</v>
      </c>
      <c r="C9" s="10">
        <f t="shared" si="2"/>
        <v>101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30"/>
      <c r="O9" s="10"/>
      <c r="P9" s="10"/>
      <c r="Q9" s="10">
        <v>13106</v>
      </c>
      <c r="R9" s="10">
        <v>101</v>
      </c>
      <c r="S9" s="10"/>
      <c r="T9" s="33"/>
      <c r="U9" s="33"/>
      <c r="V9" s="33"/>
      <c r="W9" s="32">
        <v>12300</v>
      </c>
    </row>
    <row r="10" spans="1:23" ht="30" customHeight="1">
      <c r="A10" s="10" t="s">
        <v>30</v>
      </c>
      <c r="B10" s="10">
        <f t="shared" si="2"/>
        <v>3289</v>
      </c>
      <c r="C10" s="10">
        <f t="shared" si="2"/>
        <v>94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30"/>
      <c r="O10" s="10"/>
      <c r="P10" s="10"/>
      <c r="Q10" s="10">
        <v>3289</v>
      </c>
      <c r="R10" s="10">
        <v>94</v>
      </c>
      <c r="S10" s="10"/>
      <c r="T10" s="33"/>
      <c r="U10" s="33"/>
      <c r="V10" s="33"/>
      <c r="W10" s="32">
        <v>4500</v>
      </c>
    </row>
    <row r="11" spans="1:23" ht="30" customHeight="1">
      <c r="A11" s="10" t="s">
        <v>31</v>
      </c>
      <c r="B11" s="10">
        <f t="shared" si="2"/>
        <v>9381</v>
      </c>
      <c r="C11" s="10">
        <f t="shared" si="2"/>
        <v>126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v>9381</v>
      </c>
      <c r="R11" s="10">
        <v>126</v>
      </c>
      <c r="S11" s="10"/>
      <c r="T11" s="33"/>
      <c r="U11" s="33"/>
      <c r="V11" s="33"/>
      <c r="W11" s="32">
        <v>20581</v>
      </c>
    </row>
    <row r="12" spans="1:23" ht="30" customHeight="1">
      <c r="A12" s="11" t="s">
        <v>32</v>
      </c>
      <c r="B12" s="10">
        <f>SUM(B13:B15)</f>
        <v>5070</v>
      </c>
      <c r="C12" s="10">
        <f aca="true" t="shared" si="3" ref="C12:V12">SUM(C13:C15)</f>
        <v>118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5070</v>
      </c>
      <c r="R12" s="10">
        <f t="shared" si="3"/>
        <v>118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32">
        <f>W13+W14+W15</f>
        <v>9104</v>
      </c>
    </row>
    <row r="13" spans="1:23" ht="30" customHeight="1">
      <c r="A13" s="11" t="s">
        <v>33</v>
      </c>
      <c r="B13" s="10">
        <f aca="true" t="shared" si="4" ref="B13:D16">SUM(E13+H13+K13+N13+Q13+T13)</f>
        <v>778</v>
      </c>
      <c r="C13" s="10">
        <f t="shared" si="4"/>
        <v>52</v>
      </c>
      <c r="D13" s="10">
        <f t="shared" si="4"/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v>778</v>
      </c>
      <c r="R13" s="10">
        <v>52</v>
      </c>
      <c r="S13" s="10"/>
      <c r="T13" s="33"/>
      <c r="U13" s="33"/>
      <c r="V13" s="33"/>
      <c r="W13" s="32">
        <v>1210</v>
      </c>
    </row>
    <row r="14" spans="1:23" ht="30" customHeight="1">
      <c r="A14" s="10" t="s">
        <v>34</v>
      </c>
      <c r="B14" s="10">
        <f t="shared" si="4"/>
        <v>4292</v>
      </c>
      <c r="C14" s="10">
        <f t="shared" si="4"/>
        <v>66</v>
      </c>
      <c r="D14" s="10">
        <f t="shared" si="4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4292</v>
      </c>
      <c r="R14" s="10">
        <v>66</v>
      </c>
      <c r="S14" s="10"/>
      <c r="T14" s="33"/>
      <c r="U14" s="33"/>
      <c r="V14" s="33"/>
      <c r="W14" s="32">
        <v>7894</v>
      </c>
    </row>
    <row r="15" spans="1:23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33"/>
      <c r="U15" s="33"/>
      <c r="V15" s="33"/>
      <c r="W15" s="32"/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3"/>
      <c r="U16" s="33"/>
      <c r="V16" s="33"/>
      <c r="W16" s="32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A17" sqref="A17"/>
    </sheetView>
  </sheetViews>
  <sheetFormatPr defaultColWidth="9.00390625" defaultRowHeight="14.25"/>
  <cols>
    <col min="1" max="22" width="5.375" style="0" customWidth="1"/>
  </cols>
  <sheetData>
    <row r="1" spans="1:20" ht="18.75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5"/>
      <c r="B3" s="3" t="s">
        <v>2</v>
      </c>
      <c r="C3" s="3"/>
      <c r="D3" s="3"/>
      <c r="E3" t="s">
        <v>45</v>
      </c>
      <c r="J3" s="27" t="s">
        <v>46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8" t="s">
        <v>7</v>
      </c>
      <c r="V4" s="29"/>
      <c r="W4" s="36" t="s">
        <v>19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31" t="s">
        <v>27</v>
      </c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31" t="s">
        <v>38</v>
      </c>
    </row>
    <row r="7" spans="1:23" ht="30" customHeight="1">
      <c r="A7" s="10" t="s">
        <v>22</v>
      </c>
      <c r="B7" s="10">
        <f>SUM(B8+B12+B16)</f>
        <v>1580</v>
      </c>
      <c r="C7" s="10">
        <f aca="true" t="shared" si="0" ref="C7:V7">SUM(C8+C12+C16)</f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1580</v>
      </c>
      <c r="R7" s="10">
        <f t="shared" si="0"/>
        <v>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32">
        <f>W8+W12+W16</f>
        <v>305075</v>
      </c>
    </row>
    <row r="8" spans="1:23" ht="30" customHeight="1">
      <c r="A8" s="11" t="s">
        <v>28</v>
      </c>
      <c r="B8" s="10">
        <f>SUM(B9:B11)</f>
        <v>0</v>
      </c>
      <c r="C8" s="10">
        <f aca="true" t="shared" si="1" ref="C8:V8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0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32">
        <f>W9+W10+W11</f>
        <v>252036</v>
      </c>
    </row>
    <row r="9" spans="1:23" ht="30" customHeight="1">
      <c r="A9" s="11" t="s">
        <v>29</v>
      </c>
      <c r="B9" s="10">
        <f aca="true" t="shared" si="2" ref="B9:D11">SUM(E9+H9+K9+N9+Q9+T9)</f>
        <v>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30"/>
      <c r="O9" s="10"/>
      <c r="P9" s="10"/>
      <c r="Q9" s="10"/>
      <c r="R9" s="10"/>
      <c r="S9" s="10"/>
      <c r="T9" s="10"/>
      <c r="U9" s="33"/>
      <c r="V9" s="33"/>
      <c r="W9" s="32">
        <v>134997</v>
      </c>
    </row>
    <row r="10" spans="1:23" ht="30" customHeight="1">
      <c r="A10" s="10" t="s">
        <v>30</v>
      </c>
      <c r="B10" s="10">
        <f t="shared" si="2"/>
        <v>0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30"/>
      <c r="O10" s="10"/>
      <c r="P10" s="10"/>
      <c r="Q10" s="10"/>
      <c r="R10" s="10"/>
      <c r="S10" s="10"/>
      <c r="T10" s="10"/>
      <c r="U10" s="33"/>
      <c r="V10" s="33"/>
      <c r="W10" s="32">
        <v>36807</v>
      </c>
    </row>
    <row r="11" spans="1:23" ht="30" customHeight="1">
      <c r="A11" s="10" t="s">
        <v>31</v>
      </c>
      <c r="B11" s="10">
        <f t="shared" si="2"/>
        <v>0</v>
      </c>
      <c r="C11" s="10">
        <f t="shared" si="2"/>
        <v>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3"/>
      <c r="V11" s="33"/>
      <c r="W11" s="32">
        <v>80232</v>
      </c>
    </row>
    <row r="12" spans="1:23" ht="30" customHeight="1">
      <c r="A12" s="11" t="s">
        <v>32</v>
      </c>
      <c r="B12" s="10">
        <f>SUM(B13:B15)</f>
        <v>1580</v>
      </c>
      <c r="C12" s="10">
        <f aca="true" t="shared" si="3" ref="C12:V12">SUM(C13:C15)</f>
        <v>0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1580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32">
        <f>W13+W14+W15</f>
        <v>53039</v>
      </c>
    </row>
    <row r="13" spans="1:23" ht="30" customHeight="1">
      <c r="A13" s="11" t="s">
        <v>33</v>
      </c>
      <c r="B13" s="10">
        <f aca="true" t="shared" si="4" ref="B13:D16">SUM(E13+H13+K13+N13+Q13+T13)</f>
        <v>160</v>
      </c>
      <c r="C13" s="10">
        <f t="shared" si="4"/>
        <v>0</v>
      </c>
      <c r="D13" s="10">
        <f t="shared" si="4"/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v>160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32">
        <v>20669</v>
      </c>
    </row>
    <row r="14" spans="1:23" ht="30" customHeight="1">
      <c r="A14" s="10" t="s">
        <v>34</v>
      </c>
      <c r="B14" s="10">
        <f t="shared" si="4"/>
        <v>1420</v>
      </c>
      <c r="C14" s="10">
        <f t="shared" si="4"/>
        <v>0</v>
      </c>
      <c r="D14" s="10">
        <f t="shared" si="4"/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1420</v>
      </c>
      <c r="R14" s="10">
        <v>0</v>
      </c>
      <c r="S14" s="10">
        <v>0</v>
      </c>
      <c r="T14" s="10">
        <v>0</v>
      </c>
      <c r="U14" s="33">
        <v>0</v>
      </c>
      <c r="V14" s="33">
        <v>0</v>
      </c>
      <c r="W14" s="32">
        <v>32282</v>
      </c>
    </row>
    <row r="15" spans="1:23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v>0</v>
      </c>
      <c r="R15" s="10">
        <v>0</v>
      </c>
      <c r="S15" s="10">
        <v>0</v>
      </c>
      <c r="T15" s="10">
        <v>0</v>
      </c>
      <c r="U15" s="33">
        <v>0</v>
      </c>
      <c r="V15" s="33">
        <v>0</v>
      </c>
      <c r="W15" s="32">
        <v>88</v>
      </c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3"/>
      <c r="U16" s="33"/>
      <c r="V16" s="33"/>
      <c r="W16" s="32"/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G9" sqref="G9"/>
    </sheetView>
  </sheetViews>
  <sheetFormatPr defaultColWidth="9.00390625" defaultRowHeight="14.25"/>
  <cols>
    <col min="1" max="22" width="5.375" style="0" customWidth="1"/>
    <col min="23" max="23" width="5.50390625" style="0" customWidth="1"/>
  </cols>
  <sheetData>
    <row r="1" spans="1:20" ht="18.75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5"/>
      <c r="B3" s="3" t="s">
        <v>2</v>
      </c>
      <c r="C3" s="3"/>
      <c r="D3" s="3"/>
      <c r="E3" t="s">
        <v>47</v>
      </c>
      <c r="J3" s="27" t="s">
        <v>48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8" t="s">
        <v>7</v>
      </c>
      <c r="V4" s="29"/>
      <c r="W4" s="36" t="s">
        <v>19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31" t="s">
        <v>27</v>
      </c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31" t="s">
        <v>38</v>
      </c>
    </row>
    <row r="7" spans="1:23" ht="30" customHeight="1">
      <c r="A7" s="10" t="s">
        <v>22</v>
      </c>
      <c r="B7" s="10">
        <f>SUM(B8+B12+B16)</f>
        <v>24696</v>
      </c>
      <c r="C7" s="10">
        <f aca="true" t="shared" si="0" ref="C7:V7">SUM(C8+C12+C16)</f>
        <v>5310</v>
      </c>
      <c r="D7" s="10">
        <f t="shared" si="0"/>
        <v>50</v>
      </c>
      <c r="E7" s="10">
        <f t="shared" si="0"/>
        <v>12663</v>
      </c>
      <c r="F7" s="10">
        <f t="shared" si="0"/>
        <v>2090</v>
      </c>
      <c r="G7" s="10">
        <f t="shared" si="0"/>
        <v>50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12033</v>
      </c>
      <c r="R7" s="10">
        <f t="shared" si="0"/>
        <v>3220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37">
        <f>W8+W12+W16</f>
        <v>309940</v>
      </c>
    </row>
    <row r="8" spans="1:23" ht="30" customHeight="1">
      <c r="A8" s="11" t="s">
        <v>28</v>
      </c>
      <c r="B8" s="10">
        <f>SUM(B9:B11)</f>
        <v>8756</v>
      </c>
      <c r="C8" s="10">
        <f aca="true" t="shared" si="1" ref="C8:V8">SUM(C9:C11)</f>
        <v>2300</v>
      </c>
      <c r="D8" s="10">
        <f t="shared" si="1"/>
        <v>50</v>
      </c>
      <c r="E8" s="10">
        <f t="shared" si="1"/>
        <v>4156</v>
      </c>
      <c r="F8" s="10">
        <f t="shared" si="1"/>
        <v>1000</v>
      </c>
      <c r="G8" s="10">
        <f t="shared" si="1"/>
        <v>50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4600</v>
      </c>
      <c r="R8" s="10">
        <f t="shared" si="1"/>
        <v>1300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10">
        <f>W9+W10+W11</f>
        <v>233110</v>
      </c>
    </row>
    <row r="9" spans="1:23" ht="30" customHeight="1">
      <c r="A9" s="11" t="s">
        <v>29</v>
      </c>
      <c r="B9" s="10">
        <f aca="true" t="shared" si="2" ref="B9:D11">SUM(E9+H9+K9+N9+Q9+T9)</f>
        <v>6110</v>
      </c>
      <c r="C9" s="10">
        <f t="shared" si="2"/>
        <v>1940</v>
      </c>
      <c r="D9" s="10">
        <f t="shared" si="2"/>
        <v>50</v>
      </c>
      <c r="E9" s="10">
        <v>2710</v>
      </c>
      <c r="F9" s="10">
        <v>840</v>
      </c>
      <c r="G9" s="10">
        <v>50</v>
      </c>
      <c r="H9" s="10"/>
      <c r="I9" s="10"/>
      <c r="J9" s="10"/>
      <c r="K9" s="10"/>
      <c r="L9" s="10"/>
      <c r="M9" s="10"/>
      <c r="N9" s="30"/>
      <c r="O9" s="10"/>
      <c r="P9" s="10"/>
      <c r="Q9" s="10">
        <v>3400</v>
      </c>
      <c r="R9" s="10">
        <v>1100</v>
      </c>
      <c r="S9" s="10"/>
      <c r="T9" s="23"/>
      <c r="U9" s="23"/>
      <c r="V9" s="23"/>
      <c r="W9" s="10">
        <v>167800</v>
      </c>
    </row>
    <row r="10" spans="1:23" ht="30" customHeight="1">
      <c r="A10" s="10" t="s">
        <v>30</v>
      </c>
      <c r="B10" s="10">
        <f t="shared" si="2"/>
        <v>1256</v>
      </c>
      <c r="C10" s="10">
        <f t="shared" si="2"/>
        <v>230</v>
      </c>
      <c r="D10" s="10">
        <f t="shared" si="2"/>
        <v>0</v>
      </c>
      <c r="E10" s="10">
        <v>56</v>
      </c>
      <c r="F10" s="10">
        <v>30</v>
      </c>
      <c r="G10" s="10"/>
      <c r="H10" s="10"/>
      <c r="I10" s="10"/>
      <c r="J10" s="10"/>
      <c r="K10" s="10"/>
      <c r="L10" s="10"/>
      <c r="M10" s="10"/>
      <c r="N10" s="30"/>
      <c r="O10" s="10"/>
      <c r="P10" s="10"/>
      <c r="Q10" s="10">
        <v>1200</v>
      </c>
      <c r="R10" s="10">
        <v>200</v>
      </c>
      <c r="S10" s="10"/>
      <c r="T10" s="23"/>
      <c r="U10" s="23"/>
      <c r="V10" s="23"/>
      <c r="W10" s="10">
        <v>21560</v>
      </c>
    </row>
    <row r="11" spans="1:23" ht="30" customHeight="1">
      <c r="A11" s="10" t="s">
        <v>31</v>
      </c>
      <c r="B11" s="10">
        <f t="shared" si="2"/>
        <v>1390</v>
      </c>
      <c r="C11" s="10">
        <f t="shared" si="2"/>
        <v>130</v>
      </c>
      <c r="D11" s="10">
        <f t="shared" si="2"/>
        <v>0</v>
      </c>
      <c r="E11" s="10">
        <v>1390</v>
      </c>
      <c r="F11" s="10">
        <v>130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23"/>
      <c r="U11" s="23"/>
      <c r="V11" s="23"/>
      <c r="W11" s="10">
        <v>43750</v>
      </c>
    </row>
    <row r="12" spans="1:23" ht="30" customHeight="1">
      <c r="A12" s="11" t="s">
        <v>32</v>
      </c>
      <c r="B12" s="10">
        <f>SUM(B13:B15)</f>
        <v>15490</v>
      </c>
      <c r="C12" s="10">
        <f aca="true" t="shared" si="3" ref="C12:V12">SUM(C13:C15)</f>
        <v>3010</v>
      </c>
      <c r="D12" s="10">
        <f t="shared" si="3"/>
        <v>0</v>
      </c>
      <c r="E12" s="10">
        <f t="shared" si="3"/>
        <v>8057</v>
      </c>
      <c r="F12" s="10">
        <f t="shared" si="3"/>
        <v>1090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7433</v>
      </c>
      <c r="R12" s="10">
        <f t="shared" si="3"/>
        <v>1920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10">
        <f>W13+W14+W15</f>
        <v>76830</v>
      </c>
    </row>
    <row r="13" spans="1:23" ht="30" customHeight="1">
      <c r="A13" s="11" t="s">
        <v>33</v>
      </c>
      <c r="B13" s="10">
        <f aca="true" t="shared" si="4" ref="B13:D16">SUM(E13+H13+K13+N13+Q13+T13)</f>
        <v>14464</v>
      </c>
      <c r="C13" s="10">
        <f t="shared" si="4"/>
        <v>2800</v>
      </c>
      <c r="D13" s="10">
        <f t="shared" si="4"/>
        <v>0</v>
      </c>
      <c r="E13" s="34">
        <v>7664</v>
      </c>
      <c r="F13" s="34">
        <v>1000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8">
        <v>6800</v>
      </c>
      <c r="R13" s="38">
        <v>1800</v>
      </c>
      <c r="S13" s="38"/>
      <c r="T13" s="38"/>
      <c r="U13" s="38"/>
      <c r="V13" s="38"/>
      <c r="W13" s="38">
        <v>50150</v>
      </c>
    </row>
    <row r="14" spans="1:23" ht="30" customHeight="1">
      <c r="A14" s="10" t="s">
        <v>34</v>
      </c>
      <c r="B14" s="10">
        <f t="shared" si="4"/>
        <v>726</v>
      </c>
      <c r="C14" s="10">
        <f t="shared" si="4"/>
        <v>210</v>
      </c>
      <c r="D14" s="10">
        <f t="shared" si="4"/>
        <v>0</v>
      </c>
      <c r="E14" s="34">
        <v>93</v>
      </c>
      <c r="F14" s="34">
        <v>90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8">
        <v>633</v>
      </c>
      <c r="R14" s="38">
        <v>120</v>
      </c>
      <c r="S14" s="38"/>
      <c r="T14" s="38"/>
      <c r="U14" s="38"/>
      <c r="V14" s="38"/>
      <c r="W14" s="38">
        <v>25680</v>
      </c>
    </row>
    <row r="15" spans="1:23" ht="30" customHeight="1">
      <c r="A15" s="10" t="s">
        <v>31</v>
      </c>
      <c r="B15" s="10">
        <f t="shared" si="4"/>
        <v>300</v>
      </c>
      <c r="C15" s="10">
        <f t="shared" si="4"/>
        <v>0</v>
      </c>
      <c r="D15" s="10">
        <f t="shared" si="4"/>
        <v>0</v>
      </c>
      <c r="E15" s="34">
        <v>300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8"/>
      <c r="R15" s="38"/>
      <c r="S15" s="38"/>
      <c r="T15" s="38"/>
      <c r="U15" s="38"/>
      <c r="V15" s="38"/>
      <c r="W15" s="38">
        <v>1000</v>
      </c>
    </row>
    <row r="16" spans="1:23" ht="30" customHeight="1">
      <c r="A16" s="11" t="s">
        <v>35</v>
      </c>
      <c r="B16" s="10">
        <f t="shared" si="4"/>
        <v>450</v>
      </c>
      <c r="C16" s="10">
        <f t="shared" si="4"/>
        <v>0</v>
      </c>
      <c r="D16" s="10">
        <f t="shared" si="4"/>
        <v>0</v>
      </c>
      <c r="E16" s="34">
        <v>450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8"/>
      <c r="R16" s="38"/>
      <c r="S16" s="38"/>
      <c r="T16" s="38"/>
      <c r="U16" s="38"/>
      <c r="V16" s="38"/>
      <c r="W16" s="38">
        <v>0</v>
      </c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8"/>
  <sheetViews>
    <sheetView workbookViewId="0" topLeftCell="A1">
      <selection activeCell="K13" sqref="K13:W14"/>
    </sheetView>
  </sheetViews>
  <sheetFormatPr defaultColWidth="9.00390625" defaultRowHeight="14.25"/>
  <cols>
    <col min="1" max="22" width="5.375" style="0" customWidth="1"/>
  </cols>
  <sheetData>
    <row r="1" spans="1:20" ht="18.75">
      <c r="A1" s="25" t="s">
        <v>49</v>
      </c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5" t="s">
        <v>50</v>
      </c>
      <c r="B3" s="3" t="s">
        <v>2</v>
      </c>
      <c r="C3" s="3"/>
      <c r="D3" s="3"/>
      <c r="E3" t="s">
        <v>51</v>
      </c>
      <c r="J3" s="27" t="s">
        <v>37</v>
      </c>
      <c r="K3" s="3"/>
      <c r="L3" s="3"/>
      <c r="M3" s="3"/>
      <c r="N3" s="3"/>
      <c r="T3" s="3"/>
      <c r="U3" s="3"/>
      <c r="V3" s="3"/>
    </row>
    <row r="4" spans="1:23" ht="20.25" customHeight="1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8" t="s">
        <v>7</v>
      </c>
      <c r="V4" s="29"/>
      <c r="W4" s="31" t="s">
        <v>19</v>
      </c>
    </row>
    <row r="5" spans="1:23" ht="15.75" customHeight="1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52</v>
      </c>
      <c r="U5" s="18"/>
      <c r="V5" s="18"/>
      <c r="W5" s="31" t="s">
        <v>27</v>
      </c>
    </row>
    <row r="6" spans="1:23" ht="16.5" customHeight="1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0" t="s">
        <v>53</v>
      </c>
      <c r="U6" s="21" t="s">
        <v>23</v>
      </c>
      <c r="V6" s="21" t="s">
        <v>24</v>
      </c>
      <c r="W6" s="31" t="s">
        <v>38</v>
      </c>
    </row>
    <row r="7" spans="1:23" ht="30" customHeight="1">
      <c r="A7" s="10" t="s">
        <v>22</v>
      </c>
      <c r="B7" s="10">
        <f>SUM(B8+B12+B16)</f>
        <v>5997</v>
      </c>
      <c r="C7" s="10">
        <f aca="true" t="shared" si="0" ref="C7:V7">SUM(C8+C12+C16)</f>
        <v>2753</v>
      </c>
      <c r="D7" s="10">
        <f t="shared" si="0"/>
        <v>0</v>
      </c>
      <c r="E7" s="10">
        <f t="shared" si="0"/>
        <v>50</v>
      </c>
      <c r="F7" s="10">
        <f t="shared" si="0"/>
        <v>5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851</v>
      </c>
      <c r="L7" s="10">
        <f t="shared" si="0"/>
        <v>236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5096</v>
      </c>
      <c r="R7" s="10">
        <f t="shared" si="0"/>
        <v>2512</v>
      </c>
      <c r="S7" s="10">
        <f t="shared" si="0"/>
        <v>0</v>
      </c>
      <c r="T7" s="10">
        <f t="shared" si="0"/>
        <v>0</v>
      </c>
      <c r="U7" s="10">
        <f t="shared" si="0"/>
        <v>0</v>
      </c>
      <c r="V7" s="10">
        <f t="shared" si="0"/>
        <v>0</v>
      </c>
      <c r="W7" s="32">
        <f>W8+W12</f>
        <v>27100</v>
      </c>
    </row>
    <row r="8" spans="1:23" ht="30" customHeight="1">
      <c r="A8" s="11" t="s">
        <v>28</v>
      </c>
      <c r="B8" s="10">
        <f>SUM(B9:B11)</f>
        <v>0</v>
      </c>
      <c r="C8" s="10">
        <f aca="true" t="shared" si="1" ref="C8:V8">SUM(C9:C11)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0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0</v>
      </c>
      <c r="V8" s="10">
        <f t="shared" si="1"/>
        <v>0</v>
      </c>
      <c r="W8" s="32"/>
    </row>
    <row r="9" spans="1:23" ht="30" customHeight="1">
      <c r="A9" s="11" t="s">
        <v>29</v>
      </c>
      <c r="B9" s="10">
        <f aca="true" t="shared" si="2" ref="B9:D11">SUM(E9+H9+K9+N9+Q9+T9)</f>
        <v>0</v>
      </c>
      <c r="C9" s="10">
        <f t="shared" si="2"/>
        <v>0</v>
      </c>
      <c r="D9" s="10">
        <f t="shared" si="2"/>
        <v>0</v>
      </c>
      <c r="E9" s="10"/>
      <c r="F9" s="10"/>
      <c r="G9" s="10"/>
      <c r="H9" s="10"/>
      <c r="I9" s="10"/>
      <c r="J9" s="10"/>
      <c r="K9" s="10"/>
      <c r="L9" s="10"/>
      <c r="M9" s="10"/>
      <c r="N9" s="30"/>
      <c r="O9" s="10"/>
      <c r="P9" s="10"/>
      <c r="Q9" s="10"/>
      <c r="R9" s="10"/>
      <c r="S9" s="10"/>
      <c r="T9" s="33"/>
      <c r="U9" s="33"/>
      <c r="V9" s="33"/>
      <c r="W9" s="32"/>
    </row>
    <row r="10" spans="1:23" ht="30" customHeight="1">
      <c r="A10" s="10" t="s">
        <v>30</v>
      </c>
      <c r="B10" s="10">
        <f t="shared" si="2"/>
        <v>0</v>
      </c>
      <c r="C10" s="10">
        <f t="shared" si="2"/>
        <v>0</v>
      </c>
      <c r="D10" s="10">
        <f t="shared" si="2"/>
        <v>0</v>
      </c>
      <c r="E10" s="10"/>
      <c r="F10" s="10"/>
      <c r="G10" s="10"/>
      <c r="H10" s="10"/>
      <c r="I10" s="10"/>
      <c r="J10" s="10"/>
      <c r="K10" s="10"/>
      <c r="L10" s="10"/>
      <c r="M10" s="10"/>
      <c r="N10" s="30"/>
      <c r="O10" s="10"/>
      <c r="P10" s="10"/>
      <c r="Q10" s="10"/>
      <c r="R10" s="10"/>
      <c r="S10" s="10"/>
      <c r="T10" s="33"/>
      <c r="U10" s="33"/>
      <c r="V10" s="33"/>
      <c r="W10" s="32"/>
    </row>
    <row r="11" spans="1:23" ht="30" customHeight="1">
      <c r="A11" s="10" t="s">
        <v>31</v>
      </c>
      <c r="B11" s="10">
        <f t="shared" si="2"/>
        <v>0</v>
      </c>
      <c r="C11" s="10">
        <f t="shared" si="2"/>
        <v>0</v>
      </c>
      <c r="D11" s="10">
        <f t="shared" si="2"/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3"/>
      <c r="U11" s="33"/>
      <c r="V11" s="33"/>
      <c r="W11" s="32"/>
    </row>
    <row r="12" spans="1:23" ht="30" customHeight="1">
      <c r="A12" s="11" t="s">
        <v>32</v>
      </c>
      <c r="B12" s="10">
        <f>SUM(B13:B15)</f>
        <v>5997</v>
      </c>
      <c r="C12" s="10">
        <f aca="true" t="shared" si="3" ref="C12:V12">SUM(C13:C15)</f>
        <v>2753</v>
      </c>
      <c r="D12" s="10">
        <f t="shared" si="3"/>
        <v>0</v>
      </c>
      <c r="E12" s="10">
        <f t="shared" si="3"/>
        <v>50</v>
      </c>
      <c r="F12" s="10">
        <f t="shared" si="3"/>
        <v>5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851</v>
      </c>
      <c r="L12" s="10">
        <f t="shared" si="3"/>
        <v>236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5096</v>
      </c>
      <c r="R12" s="10">
        <f t="shared" si="3"/>
        <v>2512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32">
        <f>W13+W14+W15</f>
        <v>27100</v>
      </c>
    </row>
    <row r="13" spans="1:23" ht="30" customHeight="1">
      <c r="A13" s="11" t="s">
        <v>33</v>
      </c>
      <c r="B13" s="10">
        <f aca="true" t="shared" si="4" ref="B13:D16">SUM(E13+H13+K13+N13+Q13+T13)</f>
        <v>5795</v>
      </c>
      <c r="C13" s="10">
        <f t="shared" si="4"/>
        <v>2746</v>
      </c>
      <c r="D13" s="10">
        <f t="shared" si="4"/>
        <v>0</v>
      </c>
      <c r="E13" s="10"/>
      <c r="F13" s="10"/>
      <c r="G13" s="10"/>
      <c r="H13" s="10"/>
      <c r="I13" s="10"/>
      <c r="J13" s="10"/>
      <c r="K13" s="10">
        <v>799</v>
      </c>
      <c r="L13" s="10">
        <v>234</v>
      </c>
      <c r="M13" s="10">
        <v>0</v>
      </c>
      <c r="N13" s="10"/>
      <c r="O13" s="10"/>
      <c r="P13" s="10"/>
      <c r="Q13" s="10">
        <v>4996</v>
      </c>
      <c r="R13" s="10">
        <v>2512</v>
      </c>
      <c r="S13" s="10">
        <v>0</v>
      </c>
      <c r="T13" s="33"/>
      <c r="U13" s="33"/>
      <c r="V13" s="33"/>
      <c r="W13" s="32">
        <v>25100</v>
      </c>
    </row>
    <row r="14" spans="1:23" ht="30" customHeight="1">
      <c r="A14" s="10" t="s">
        <v>34</v>
      </c>
      <c r="B14" s="10">
        <f t="shared" si="4"/>
        <v>202</v>
      </c>
      <c r="C14" s="10">
        <f t="shared" si="4"/>
        <v>7</v>
      </c>
      <c r="D14" s="10">
        <f t="shared" si="4"/>
        <v>0</v>
      </c>
      <c r="E14" s="10">
        <v>50</v>
      </c>
      <c r="F14" s="10">
        <v>5</v>
      </c>
      <c r="G14" s="10"/>
      <c r="H14" s="10"/>
      <c r="I14" s="10"/>
      <c r="J14" s="10"/>
      <c r="K14" s="10">
        <v>52</v>
      </c>
      <c r="L14" s="10">
        <v>2</v>
      </c>
      <c r="M14" s="10">
        <v>0</v>
      </c>
      <c r="N14" s="10"/>
      <c r="O14" s="10"/>
      <c r="P14" s="10"/>
      <c r="Q14" s="10">
        <v>100</v>
      </c>
      <c r="R14" s="10">
        <v>0</v>
      </c>
      <c r="S14" s="10">
        <v>0</v>
      </c>
      <c r="T14" s="33"/>
      <c r="U14" s="33"/>
      <c r="V14" s="33"/>
      <c r="W14" s="32">
        <v>2000</v>
      </c>
    </row>
    <row r="15" spans="1:23" ht="30" customHeight="1">
      <c r="A15" s="10" t="s">
        <v>31</v>
      </c>
      <c r="B15" s="10">
        <f t="shared" si="4"/>
        <v>0</v>
      </c>
      <c r="C15" s="10">
        <f t="shared" si="4"/>
        <v>0</v>
      </c>
      <c r="D15" s="10">
        <f t="shared" si="4"/>
        <v>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33"/>
      <c r="U15" s="33"/>
      <c r="V15" s="33"/>
      <c r="W15" s="32"/>
    </row>
    <row r="16" spans="1:23" ht="30" customHeight="1">
      <c r="A16" s="11" t="s">
        <v>35</v>
      </c>
      <c r="B16" s="10">
        <f t="shared" si="4"/>
        <v>0</v>
      </c>
      <c r="C16" s="10">
        <f t="shared" si="4"/>
        <v>0</v>
      </c>
      <c r="D16" s="10">
        <f t="shared" si="4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33"/>
      <c r="U16" s="33"/>
      <c r="V16" s="33"/>
      <c r="W16" s="32"/>
    </row>
    <row r="18" spans="1:22" ht="14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A18:V18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Z13" sqref="Z13"/>
    </sheetView>
  </sheetViews>
  <sheetFormatPr defaultColWidth="9.00390625" defaultRowHeight="14.25"/>
  <cols>
    <col min="1" max="1" width="6.50390625" style="0" customWidth="1"/>
    <col min="2" max="2" width="5.125" style="0" customWidth="1"/>
    <col min="3" max="3" width="5.00390625" style="0" customWidth="1"/>
    <col min="4" max="5" width="5.375" style="0" customWidth="1"/>
    <col min="6" max="6" width="4.625" style="0" customWidth="1"/>
    <col min="7" max="7" width="4.50390625" style="0" customWidth="1"/>
    <col min="8" max="8" width="4.75390625" style="0" customWidth="1"/>
    <col min="9" max="9" width="5.00390625" style="0" customWidth="1"/>
    <col min="10" max="10" width="5.25390625" style="0" customWidth="1"/>
    <col min="11" max="13" width="5.375" style="0" customWidth="1"/>
    <col min="14" max="15" width="5.00390625" style="0" customWidth="1"/>
    <col min="16" max="16" width="4.75390625" style="0" customWidth="1"/>
    <col min="17" max="20" width="5.375" style="0" customWidth="1"/>
    <col min="21" max="21" width="5.25390625" style="0" customWidth="1"/>
    <col min="22" max="22" width="5.375" style="0" customWidth="1"/>
    <col min="23" max="23" width="6.00390625" style="0" customWidth="1"/>
  </cols>
  <sheetData>
    <row r="1" spans="1:20" ht="18.75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>
      <c r="R2" s="12" t="s">
        <v>1</v>
      </c>
      <c r="S2" s="12"/>
      <c r="T2" s="12"/>
      <c r="U2" s="12"/>
      <c r="V2" s="12"/>
    </row>
    <row r="3" spans="1:22" ht="15.75">
      <c r="A3" s="25"/>
      <c r="B3" s="3" t="s">
        <v>2</v>
      </c>
      <c r="C3" s="3"/>
      <c r="D3" s="3"/>
      <c r="E3" t="s">
        <v>54</v>
      </c>
      <c r="J3" s="27" t="s">
        <v>55</v>
      </c>
      <c r="K3" s="3"/>
      <c r="L3" s="3"/>
      <c r="M3" s="3"/>
      <c r="N3" s="3"/>
      <c r="T3" s="3"/>
      <c r="U3" s="3"/>
      <c r="V3" s="3"/>
    </row>
    <row r="4" spans="1:23" ht="14.25">
      <c r="A4" s="4" t="s">
        <v>5</v>
      </c>
      <c r="B4" s="4" t="s">
        <v>6</v>
      </c>
      <c r="C4" s="5" t="s">
        <v>7</v>
      </c>
      <c r="D4" s="6"/>
      <c r="E4" s="7" t="s">
        <v>8</v>
      </c>
      <c r="F4" s="5" t="s">
        <v>7</v>
      </c>
      <c r="G4" s="6"/>
      <c r="H4" s="7" t="s">
        <v>9</v>
      </c>
      <c r="I4" s="5" t="s">
        <v>7</v>
      </c>
      <c r="J4" s="6"/>
      <c r="K4" s="7" t="s">
        <v>10</v>
      </c>
      <c r="L4" s="5" t="s">
        <v>7</v>
      </c>
      <c r="M4" s="6"/>
      <c r="N4" s="7" t="s">
        <v>11</v>
      </c>
      <c r="O4" s="5" t="s">
        <v>7</v>
      </c>
      <c r="P4" s="6"/>
      <c r="Q4" s="7" t="s">
        <v>12</v>
      </c>
      <c r="R4" s="5" t="s">
        <v>7</v>
      </c>
      <c r="S4" s="6"/>
      <c r="T4" s="13" t="s">
        <v>13</v>
      </c>
      <c r="U4" s="28" t="s">
        <v>7</v>
      </c>
      <c r="V4" s="29"/>
      <c r="W4" s="16" t="s">
        <v>44</v>
      </c>
    </row>
    <row r="5" spans="1:23" ht="14.25">
      <c r="A5" s="8"/>
      <c r="B5" s="8"/>
      <c r="C5" s="4"/>
      <c r="D5" s="4"/>
      <c r="E5" s="8" t="s">
        <v>15</v>
      </c>
      <c r="F5" s="4"/>
      <c r="G5" s="4"/>
      <c r="H5" s="8" t="s">
        <v>16</v>
      </c>
      <c r="I5" s="4"/>
      <c r="J5" s="4"/>
      <c r="K5" s="8" t="s">
        <v>17</v>
      </c>
      <c r="L5" s="4"/>
      <c r="M5" s="4"/>
      <c r="N5" s="8" t="s">
        <v>18</v>
      </c>
      <c r="O5" s="4"/>
      <c r="P5" s="4"/>
      <c r="Q5" s="8" t="s">
        <v>19</v>
      </c>
      <c r="R5" s="8"/>
      <c r="S5" s="8"/>
      <c r="T5" s="17" t="s">
        <v>20</v>
      </c>
      <c r="U5" s="18"/>
      <c r="V5" s="18"/>
      <c r="W5" s="19"/>
    </row>
    <row r="6" spans="1:23" ht="14.25">
      <c r="A6" s="9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23</v>
      </c>
      <c r="G6" s="9" t="s">
        <v>24</v>
      </c>
      <c r="H6" s="9" t="s">
        <v>25</v>
      </c>
      <c r="I6" s="9" t="s">
        <v>23</v>
      </c>
      <c r="J6" s="9" t="s">
        <v>24</v>
      </c>
      <c r="K6" s="9" t="s">
        <v>26</v>
      </c>
      <c r="L6" s="9" t="s">
        <v>23</v>
      </c>
      <c r="M6" s="9" t="s">
        <v>24</v>
      </c>
      <c r="N6" s="9" t="s">
        <v>25</v>
      </c>
      <c r="O6" s="9" t="s">
        <v>23</v>
      </c>
      <c r="P6" s="9" t="s">
        <v>24</v>
      </c>
      <c r="Q6" s="9" t="s">
        <v>27</v>
      </c>
      <c r="R6" s="9" t="s">
        <v>23</v>
      </c>
      <c r="S6" s="9" t="s">
        <v>24</v>
      </c>
      <c r="T6" s="21" t="s">
        <v>27</v>
      </c>
      <c r="U6" s="21" t="s">
        <v>23</v>
      </c>
      <c r="V6" s="21" t="s">
        <v>24</v>
      </c>
      <c r="W6" s="22"/>
    </row>
    <row r="7" spans="1:23" ht="30" customHeight="1">
      <c r="A7" s="10" t="s">
        <v>22</v>
      </c>
      <c r="B7" s="10">
        <f>SUM('临翔'!B7+'凤庆'!B7+'云县'!B7+'永德'!B7+'镇康'!B7+'双江'!B7+'耿马'!B7+'沧源'!B7)</f>
        <v>112797.5</v>
      </c>
      <c r="C7" s="10">
        <f>SUM('临翔'!C7+'凤庆'!C7+'云县'!C7+'永德'!C7+'镇康'!C7+'双江'!C7+'耿马'!C7+'沧源'!C7)</f>
        <v>9781</v>
      </c>
      <c r="D7" s="10">
        <f>SUM('临翔'!D7+'凤庆'!D7+'云县'!D7+'永德'!D7+'镇康'!D7+'双江'!D7+'耿马'!D7+'沧源'!D7)</f>
        <v>93.8</v>
      </c>
      <c r="E7" s="10">
        <f>SUM('临翔'!E7+'凤庆'!E7+'云县'!E7+'永德'!E7+'镇康'!E7+'双江'!E7+'耿马'!E7+'沧源'!E7)</f>
        <v>22501</v>
      </c>
      <c r="F7" s="10">
        <f>SUM('临翔'!F7+'凤庆'!F7+'云县'!F7+'永德'!F7+'镇康'!F7+'双江'!F7+'耿马'!F7+'沧源'!F7)</f>
        <v>2095</v>
      </c>
      <c r="G7" s="10">
        <f>SUM('临翔'!G7+'凤庆'!G7+'云县'!G7+'永德'!G7+'镇康'!G7+'双江'!G7+'耿马'!G7+'沧源'!G7)</f>
        <v>50</v>
      </c>
      <c r="H7" s="10">
        <f>SUM('临翔'!H7+'凤庆'!H7+'云县'!H7+'永德'!H7+'镇康'!H7+'双江'!H7+'耿马'!H7+'沧源'!H7)</f>
        <v>0</v>
      </c>
      <c r="I7" s="10">
        <f>SUM('临翔'!I7+'凤庆'!I7+'云县'!I7+'永德'!I7+'镇康'!I7+'双江'!I7+'耿马'!I7+'沧源'!I7)</f>
        <v>0</v>
      </c>
      <c r="J7" s="10">
        <f>SUM('临翔'!J7+'凤庆'!J7+'云县'!J7+'永德'!J7+'镇康'!J7+'双江'!J7+'耿马'!J7+'沧源'!J7)</f>
        <v>0</v>
      </c>
      <c r="K7" s="10">
        <f>SUM('临翔'!K7+'凤庆'!K7+'云县'!K7+'永德'!K7+'镇康'!K7+'双江'!K7+'耿马'!K7+'沧源'!K7)</f>
        <v>956</v>
      </c>
      <c r="L7" s="10">
        <f>SUM('临翔'!L7+'凤庆'!L7+'云县'!L7+'永德'!L7+'镇康'!L7+'双江'!L7+'耿马'!L7+'沧源'!L7)</f>
        <v>236</v>
      </c>
      <c r="M7" s="10">
        <f>SUM('临翔'!M7+'凤庆'!M7+'云县'!M7+'永德'!M7+'镇康'!M7+'双江'!M7+'耿马'!M7+'沧源'!M7)</f>
        <v>0</v>
      </c>
      <c r="N7" s="10">
        <f>SUM('临翔'!N7+'凤庆'!N7+'云县'!N7+'永德'!N7+'镇康'!N7+'双江'!N7+'耿马'!N7+'沧源'!N7)</f>
        <v>1640.5</v>
      </c>
      <c r="O7" s="10">
        <f>SUM('临翔'!O7+'凤庆'!O7+'云县'!O7+'永德'!O7+'镇康'!O7+'双江'!O7+'耿马'!O7+'沧源'!O7)</f>
        <v>1279</v>
      </c>
      <c r="P7" s="10">
        <f>SUM('临翔'!P7+'凤庆'!P7+'云县'!P7+'永德'!P7+'镇康'!P7+'双江'!P7+'耿马'!P7+'沧源'!P7)</f>
        <v>43.8</v>
      </c>
      <c r="Q7" s="10">
        <f>SUM('临翔'!Q7+'凤庆'!Q7+'云县'!Q7+'永德'!Q7+'镇康'!Q7+'双江'!Q7+'耿马'!Q7+'沧源'!Q7)</f>
        <v>87700</v>
      </c>
      <c r="R7" s="10">
        <f>SUM('临翔'!R7+'凤庆'!R7+'云县'!R7+'永德'!R7+'镇康'!R7+'双江'!R7+'耿马'!R7+'沧源'!R7)</f>
        <v>6171</v>
      </c>
      <c r="S7" s="10">
        <f>SUM('临翔'!S7+'凤庆'!S7+'云县'!S7+'永德'!S7+'镇康'!S7+'双江'!S7+'耿马'!S7+'沧源'!S7)</f>
        <v>0</v>
      </c>
      <c r="T7" s="10">
        <f>SUM('临翔'!T7+'凤庆'!T7+'云县'!T7+'永德'!T7+'镇康'!T7+'双江'!T7+'耿马'!T7+'沧源'!T7)</f>
        <v>0</v>
      </c>
      <c r="U7" s="10">
        <f>SUM('临翔'!U7+'凤庆'!U7+'云县'!U7+'永德'!U7+'镇康'!U7+'双江'!U7+'耿马'!U7+'沧源'!U7)</f>
        <v>0</v>
      </c>
      <c r="V7" s="10">
        <f>SUM('临翔'!V7+'凤庆'!V7+'云县'!V7+'永德'!V7+'镇康'!V7+'双江'!V7+'耿马'!V7+'沧源'!V7)</f>
        <v>0</v>
      </c>
      <c r="W7" s="10">
        <f>SUM('临翔'!W7+'凤庆'!W7+'云县'!W7+'永德'!W7+'镇康'!W7+'双江'!W7+'耿马'!W7+'沧源'!W7)</f>
        <v>835353</v>
      </c>
    </row>
    <row r="8" spans="1:23" ht="30" customHeight="1">
      <c r="A8" s="11" t="s">
        <v>28</v>
      </c>
      <c r="B8" s="10">
        <f>SUM('临翔'!B8+'凤庆'!B8+'云县'!B8+'永德'!B8+'镇康'!B8+'双江'!B8+'耿马'!B8+'沧源'!B8)</f>
        <v>49951</v>
      </c>
      <c r="C8" s="10">
        <f>SUM('临翔'!C8+'凤庆'!C8+'云县'!C8+'永德'!C8+'镇康'!C8+'双江'!C8+'耿马'!C8+'沧源'!C8)</f>
        <v>2675</v>
      </c>
      <c r="D8" s="10">
        <f>SUM('临翔'!D8+'凤庆'!D8+'云县'!D8+'永德'!D8+'镇康'!D8+'双江'!D8+'耿马'!D8+'沧源'!D8)</f>
        <v>88.8</v>
      </c>
      <c r="E8" s="10">
        <f>SUM('临翔'!E8+'凤庆'!E8+'云县'!E8+'永德'!E8+'镇康'!E8+'双江'!E8+'耿马'!E8+'沧源'!E8)</f>
        <v>5196</v>
      </c>
      <c r="F8" s="10">
        <f>SUM('临翔'!F8+'凤庆'!F8+'云县'!F8+'永德'!F8+'镇康'!F8+'双江'!F8+'耿马'!F8+'沧源'!F8)</f>
        <v>1000</v>
      </c>
      <c r="G8" s="10">
        <f>SUM('临翔'!G8+'凤庆'!G8+'云县'!G8+'永德'!G8+'镇康'!G8+'双江'!G8+'耿马'!G8+'沧源'!G8)</f>
        <v>50</v>
      </c>
      <c r="H8" s="10">
        <f>SUM('临翔'!H8+'凤庆'!H8+'云县'!H8+'永德'!H8+'镇康'!H8+'双江'!H8+'耿马'!H8+'沧源'!H8)</f>
        <v>0</v>
      </c>
      <c r="I8" s="10">
        <f>SUM('临翔'!I8+'凤庆'!I8+'云县'!I8+'永德'!I8+'镇康'!I8+'双江'!I8+'耿马'!I8+'沧源'!I8)</f>
        <v>0</v>
      </c>
      <c r="J8" s="10">
        <f>SUM('临翔'!J8+'凤庆'!J8+'云县'!J8+'永德'!J8+'镇康'!J8+'双江'!J8+'耿马'!J8+'沧源'!J8)</f>
        <v>0</v>
      </c>
      <c r="K8" s="10">
        <f>SUM('临翔'!K8+'凤庆'!K8+'云县'!K8+'永德'!K8+'镇康'!K8+'双江'!K8+'耿马'!K8+'沧源'!K8)</f>
        <v>0</v>
      </c>
      <c r="L8" s="10">
        <f>SUM('临翔'!L8+'凤庆'!L8+'云县'!L8+'永德'!L8+'镇康'!L8+'双江'!L8+'耿马'!L8+'沧源'!L8)</f>
        <v>0</v>
      </c>
      <c r="M8" s="10">
        <f>SUM('临翔'!M8+'凤庆'!M8+'云县'!M8+'永德'!M8+'镇康'!M8+'双江'!M8+'耿马'!M8+'沧源'!M8)</f>
        <v>0</v>
      </c>
      <c r="N8" s="10">
        <f>SUM('临翔'!N8+'凤庆'!N8+'云县'!N8+'永德'!N8+'镇康'!N8+'双江'!N8+'耿马'!N8+'沧源'!N8)</f>
        <v>59</v>
      </c>
      <c r="O8" s="10">
        <f>SUM('临翔'!O8+'凤庆'!O8+'云县'!O8+'永德'!O8+'镇康'!O8+'双江'!O8+'耿马'!O8+'沧源'!O8)</f>
        <v>54</v>
      </c>
      <c r="P8" s="10">
        <f>SUM('临翔'!P8+'凤庆'!P8+'云县'!P8+'永德'!P8+'镇康'!P8+'双江'!P8+'耿马'!P8+'沧源'!P8)</f>
        <v>38.8</v>
      </c>
      <c r="Q8" s="10">
        <f>SUM('临翔'!Q8+'凤庆'!Q8+'云县'!Q8+'永德'!Q8+'镇康'!Q8+'双江'!Q8+'耿马'!Q8+'沧源'!Q8)</f>
        <v>44696</v>
      </c>
      <c r="R8" s="10">
        <f>SUM('临翔'!R8+'凤庆'!R8+'云县'!R8+'永德'!R8+'镇康'!R8+'双江'!R8+'耿马'!R8+'沧源'!R8)</f>
        <v>1621</v>
      </c>
      <c r="S8" s="10">
        <f>SUM('临翔'!S8+'凤庆'!S8+'云县'!S8+'永德'!S8+'镇康'!S8+'双江'!S8+'耿马'!S8+'沧源'!S8)</f>
        <v>0</v>
      </c>
      <c r="T8" s="10">
        <f>SUM('临翔'!T8+'凤庆'!T8+'云县'!T8+'永德'!T8+'镇康'!T8+'双江'!T8+'耿马'!T8+'沧源'!T8)</f>
        <v>0</v>
      </c>
      <c r="U8" s="10">
        <f>SUM('临翔'!U8+'凤庆'!U8+'云县'!U8+'永德'!U8+'镇康'!U8+'双江'!U8+'耿马'!U8+'沧源'!U8)</f>
        <v>0</v>
      </c>
      <c r="V8" s="10">
        <f>SUM('临翔'!V8+'凤庆'!V8+'云县'!V8+'永德'!V8+'镇康'!V8+'双江'!V8+'耿马'!V8+'沧源'!V8)</f>
        <v>0</v>
      </c>
      <c r="W8" s="10">
        <f>SUM('临翔'!W8+'凤庆'!W8+'云县'!W8+'永德'!W8+'镇康'!W8+'双江'!W8+'耿马'!W8+'沧源'!W8)</f>
        <v>569444</v>
      </c>
    </row>
    <row r="9" spans="1:23" ht="30" customHeight="1">
      <c r="A9" s="11" t="s">
        <v>29</v>
      </c>
      <c r="B9" s="10">
        <f>SUM('临翔'!B9+'凤庆'!B9+'云县'!B9+'永德'!B9+'镇康'!B9+'双江'!B9+'耿马'!B9+'沧源'!B9)</f>
        <v>23790</v>
      </c>
      <c r="C9" s="10">
        <f>SUM('临翔'!C9+'凤庆'!C9+'云县'!C9+'永德'!C9+'镇康'!C9+'双江'!C9+'耿马'!C9+'沧源'!C9)</f>
        <v>2041</v>
      </c>
      <c r="D9" s="10">
        <f>SUM('临翔'!D9+'凤庆'!D9+'云县'!D9+'永德'!D9+'镇康'!D9+'双江'!D9+'耿马'!D9+'沧源'!D9)</f>
        <v>50</v>
      </c>
      <c r="E9" s="10">
        <f>SUM('临翔'!E9+'凤庆'!E9+'云县'!E9+'永德'!E9+'镇康'!E9+'双江'!E9+'耿马'!E9+'沧源'!E9)</f>
        <v>3094</v>
      </c>
      <c r="F9" s="10">
        <f>SUM('临翔'!F9+'凤庆'!F9+'云县'!F9+'永德'!F9+'镇康'!F9+'双江'!F9+'耿马'!F9+'沧源'!F9)</f>
        <v>840</v>
      </c>
      <c r="G9" s="10">
        <f>SUM('临翔'!G9+'凤庆'!G9+'云县'!G9+'永德'!G9+'镇康'!G9+'双江'!G9+'耿马'!G9+'沧源'!G9)</f>
        <v>50</v>
      </c>
      <c r="H9" s="10">
        <f>SUM('临翔'!H9+'凤庆'!H9+'云县'!H9+'永德'!H9+'镇康'!H9+'双江'!H9+'耿马'!H9+'沧源'!H9)</f>
        <v>0</v>
      </c>
      <c r="I9" s="10">
        <f>SUM('临翔'!I9+'凤庆'!I9+'云县'!I9+'永德'!I9+'镇康'!I9+'双江'!I9+'耿马'!I9+'沧源'!I9)</f>
        <v>0</v>
      </c>
      <c r="J9" s="10">
        <f>SUM('临翔'!J9+'凤庆'!J9+'云县'!J9+'永德'!J9+'镇康'!J9+'双江'!J9+'耿马'!J9+'沧源'!J9)</f>
        <v>0</v>
      </c>
      <c r="K9" s="10">
        <f>SUM('临翔'!K9+'凤庆'!K9+'云县'!K9+'永德'!K9+'镇康'!K9+'双江'!K9+'耿马'!K9+'沧源'!K9)</f>
        <v>0</v>
      </c>
      <c r="L9" s="10">
        <f>SUM('临翔'!L9+'凤庆'!L9+'云县'!L9+'永德'!L9+'镇康'!L9+'双江'!L9+'耿马'!L9+'沧源'!L9)</f>
        <v>0</v>
      </c>
      <c r="M9" s="10">
        <f>SUM('临翔'!M9+'凤庆'!M9+'云县'!M9+'永德'!M9+'镇康'!M9+'双江'!M9+'耿马'!M9+'沧源'!M9)</f>
        <v>0</v>
      </c>
      <c r="N9" s="10">
        <f>SUM('临翔'!N9+'凤庆'!N9+'云县'!N9+'永德'!N9+'镇康'!N9+'双江'!N9+'耿马'!N9+'沧源'!N9)</f>
        <v>0</v>
      </c>
      <c r="O9" s="10">
        <f>SUM('临翔'!O9+'凤庆'!O9+'云县'!O9+'永德'!O9+'镇康'!O9+'双江'!O9+'耿马'!O9+'沧源'!O9)</f>
        <v>0</v>
      </c>
      <c r="P9" s="10">
        <f>SUM('临翔'!P9+'凤庆'!P9+'云县'!P9+'永德'!P9+'镇康'!P9+'双江'!P9+'耿马'!P9+'沧源'!P9)</f>
        <v>0</v>
      </c>
      <c r="Q9" s="10">
        <f>SUM('临翔'!Q9+'凤庆'!Q9+'云县'!Q9+'永德'!Q9+'镇康'!Q9+'双江'!Q9+'耿马'!Q9+'沧源'!Q9)</f>
        <v>20696</v>
      </c>
      <c r="R9" s="10">
        <f>SUM('临翔'!R9+'凤庆'!R9+'云县'!R9+'永德'!R9+'镇康'!R9+'双江'!R9+'耿马'!R9+'沧源'!R9)</f>
        <v>1201</v>
      </c>
      <c r="S9" s="10">
        <f>SUM('临翔'!S9+'凤庆'!S9+'云县'!S9+'永德'!S9+'镇康'!S9+'双江'!S9+'耿马'!S9+'沧源'!S9)</f>
        <v>0</v>
      </c>
      <c r="T9" s="10">
        <f>SUM('临翔'!T9+'凤庆'!T9+'云县'!T9+'永德'!T9+'镇康'!T9+'双江'!T9+'耿马'!T9+'沧源'!T9)</f>
        <v>0</v>
      </c>
      <c r="U9" s="10">
        <f>SUM('临翔'!U9+'凤庆'!U9+'云县'!U9+'永德'!U9+'镇康'!U9+'双江'!U9+'耿马'!U9+'沧源'!U9)</f>
        <v>0</v>
      </c>
      <c r="V9" s="10">
        <f>SUM('临翔'!V9+'凤庆'!V9+'云县'!V9+'永德'!V9+'镇康'!V9+'双江'!V9+'耿马'!V9+'沧源'!V9)</f>
        <v>0</v>
      </c>
      <c r="W9" s="10">
        <f>SUM('临翔'!W9+'凤庆'!W9+'云县'!W9+'永德'!W9+'镇康'!W9+'双江'!W9+'耿马'!W9+'沧源'!W9)</f>
        <v>321187</v>
      </c>
    </row>
    <row r="10" spans="1:23" ht="30" customHeight="1">
      <c r="A10" s="10" t="s">
        <v>30</v>
      </c>
      <c r="B10" s="10">
        <f>SUM('临翔'!B10+'凤庆'!B10+'云县'!B10+'永德'!B10+'镇康'!B10+'双江'!B10+'耿马'!B10+'沧源'!B10)</f>
        <v>7573</v>
      </c>
      <c r="C10" s="10">
        <f>SUM('临翔'!C10+'凤庆'!C10+'云县'!C10+'永德'!C10+'镇康'!C10+'双江'!C10+'耿马'!C10+'沧源'!C10)</f>
        <v>324</v>
      </c>
      <c r="D10" s="10">
        <f>SUM('临翔'!D10+'凤庆'!D10+'云县'!D10+'永德'!D10+'镇康'!D10+'双江'!D10+'耿马'!D10+'沧源'!D10)</f>
        <v>0</v>
      </c>
      <c r="E10" s="10">
        <f>SUM('临翔'!E10+'凤庆'!E10+'云县'!E10+'永德'!E10+'镇康'!E10+'双江'!E10+'耿马'!E10+'沧源'!E10)</f>
        <v>202</v>
      </c>
      <c r="F10" s="10">
        <f>SUM('临翔'!F10+'凤庆'!F10+'云县'!F10+'永德'!F10+'镇康'!F10+'双江'!F10+'耿马'!F10+'沧源'!F10)</f>
        <v>30</v>
      </c>
      <c r="G10" s="10">
        <f>SUM('临翔'!G10+'凤庆'!G10+'云县'!G10+'永德'!G10+'镇康'!G10+'双江'!G10+'耿马'!G10+'沧源'!G10)</f>
        <v>0</v>
      </c>
      <c r="H10" s="10">
        <f>SUM('临翔'!H10+'凤庆'!H10+'云县'!H10+'永德'!H10+'镇康'!H10+'双江'!H10+'耿马'!H10+'沧源'!H10)</f>
        <v>0</v>
      </c>
      <c r="I10" s="10">
        <f>SUM('临翔'!I10+'凤庆'!I10+'云县'!I10+'永德'!I10+'镇康'!I10+'双江'!I10+'耿马'!I10+'沧源'!I10)</f>
        <v>0</v>
      </c>
      <c r="J10" s="10">
        <f>SUM('临翔'!J10+'凤庆'!J10+'云县'!J10+'永德'!J10+'镇康'!J10+'双江'!J10+'耿马'!J10+'沧源'!J10)</f>
        <v>0</v>
      </c>
      <c r="K10" s="10">
        <f>SUM('临翔'!K10+'凤庆'!K10+'云县'!K10+'永德'!K10+'镇康'!K10+'双江'!K10+'耿马'!K10+'沧源'!K10)</f>
        <v>0</v>
      </c>
      <c r="L10" s="10">
        <f>SUM('临翔'!L10+'凤庆'!L10+'云县'!L10+'永德'!L10+'镇康'!L10+'双江'!L10+'耿马'!L10+'沧源'!L10)</f>
        <v>0</v>
      </c>
      <c r="M10" s="10">
        <f>SUM('临翔'!M10+'凤庆'!M10+'云县'!M10+'永德'!M10+'镇康'!M10+'双江'!M10+'耿马'!M10+'沧源'!M10)</f>
        <v>0</v>
      </c>
      <c r="N10" s="10">
        <f>SUM('临翔'!N10+'凤庆'!N10+'云县'!N10+'永德'!N10+'镇康'!N10+'双江'!N10+'耿马'!N10+'沧源'!N10)</f>
        <v>0</v>
      </c>
      <c r="O10" s="10">
        <f>SUM('临翔'!O10+'凤庆'!O10+'云县'!O10+'永德'!O10+'镇康'!O10+'双江'!O10+'耿马'!O10+'沧源'!O10)</f>
        <v>0</v>
      </c>
      <c r="P10" s="10">
        <f>SUM('临翔'!P10+'凤庆'!P10+'云县'!P10+'永德'!P10+'镇康'!P10+'双江'!P10+'耿马'!P10+'沧源'!P10)</f>
        <v>0</v>
      </c>
      <c r="Q10" s="10">
        <f>SUM('临翔'!Q10+'凤庆'!Q10+'云县'!Q10+'永德'!Q10+'镇康'!Q10+'双江'!Q10+'耿马'!Q10+'沧源'!Q10)</f>
        <v>7371</v>
      </c>
      <c r="R10" s="10">
        <f>SUM('临翔'!R10+'凤庆'!R10+'云县'!R10+'永德'!R10+'镇康'!R10+'双江'!R10+'耿马'!R10+'沧源'!R10)</f>
        <v>294</v>
      </c>
      <c r="S10" s="10">
        <f>SUM('临翔'!S10+'凤庆'!S10+'云县'!S10+'永德'!S10+'镇康'!S10+'双江'!S10+'耿马'!S10+'沧源'!S10)</f>
        <v>0</v>
      </c>
      <c r="T10" s="10">
        <f>SUM('临翔'!T10+'凤庆'!T10+'云县'!T10+'永德'!T10+'镇康'!T10+'双江'!T10+'耿马'!T10+'沧源'!T10)</f>
        <v>0</v>
      </c>
      <c r="U10" s="10">
        <f>SUM('临翔'!U10+'凤庆'!U10+'云县'!U10+'永德'!U10+'镇康'!U10+'双江'!U10+'耿马'!U10+'沧源'!U10)</f>
        <v>0</v>
      </c>
      <c r="V10" s="10">
        <f>SUM('临翔'!V10+'凤庆'!V10+'云县'!V10+'永德'!V10+'镇康'!V10+'双江'!V10+'耿马'!V10+'沧源'!V10)</f>
        <v>0</v>
      </c>
      <c r="W10" s="10">
        <f>SUM('临翔'!W10+'凤庆'!W10+'云县'!W10+'永德'!W10+'镇康'!W10+'双江'!W10+'耿马'!W10+'沧源'!W10)</f>
        <v>66994</v>
      </c>
    </row>
    <row r="11" spans="1:23" ht="30" customHeight="1">
      <c r="A11" s="10" t="s">
        <v>31</v>
      </c>
      <c r="B11" s="10">
        <f>SUM('临翔'!B11+'凤庆'!B11+'云县'!B11+'永德'!B11+'镇康'!B11+'双江'!B11+'耿马'!B11+'沧源'!B11)</f>
        <v>18588</v>
      </c>
      <c r="C11" s="10">
        <f>SUM('临翔'!C11+'凤庆'!C11+'云县'!C11+'永德'!C11+'镇康'!C11+'双江'!C11+'耿马'!C11+'沧源'!C11)</f>
        <v>310</v>
      </c>
      <c r="D11" s="10">
        <f>SUM('临翔'!D11+'凤庆'!D11+'云县'!D11+'永德'!D11+'镇康'!D11+'双江'!D11+'耿马'!D11+'沧源'!D11)</f>
        <v>38.8</v>
      </c>
      <c r="E11" s="10">
        <f>SUM('临翔'!E11+'凤庆'!E11+'云县'!E11+'永德'!E11+'镇康'!E11+'双江'!E11+'耿马'!E11+'沧源'!E11)</f>
        <v>1900</v>
      </c>
      <c r="F11" s="10">
        <f>SUM('临翔'!F11+'凤庆'!F11+'云县'!F11+'永德'!F11+'镇康'!F11+'双江'!F11+'耿马'!F11+'沧源'!F11)</f>
        <v>130</v>
      </c>
      <c r="G11" s="10">
        <f>SUM('临翔'!G11+'凤庆'!G11+'云县'!G11+'永德'!G11+'镇康'!G11+'双江'!G11+'耿马'!G11+'沧源'!G11)</f>
        <v>0</v>
      </c>
      <c r="H11" s="10">
        <f>SUM('临翔'!H11+'凤庆'!H11+'云县'!H11+'永德'!H11+'镇康'!H11+'双江'!H11+'耿马'!H11+'沧源'!H11)</f>
        <v>0</v>
      </c>
      <c r="I11" s="10">
        <f>SUM('临翔'!I11+'凤庆'!I11+'云县'!I11+'永德'!I11+'镇康'!I11+'双江'!I11+'耿马'!I11+'沧源'!I11)</f>
        <v>0</v>
      </c>
      <c r="J11" s="10">
        <f>SUM('临翔'!J11+'凤庆'!J11+'云县'!J11+'永德'!J11+'镇康'!J11+'双江'!J11+'耿马'!J11+'沧源'!J11)</f>
        <v>0</v>
      </c>
      <c r="K11" s="10">
        <f>SUM('临翔'!K11+'凤庆'!K11+'云县'!K11+'永德'!K11+'镇康'!K11+'双江'!K11+'耿马'!K11+'沧源'!K11)</f>
        <v>0</v>
      </c>
      <c r="L11" s="10">
        <f>SUM('临翔'!L11+'凤庆'!L11+'云县'!L11+'永德'!L11+'镇康'!L11+'双江'!L11+'耿马'!L11+'沧源'!L11)</f>
        <v>0</v>
      </c>
      <c r="M11" s="10">
        <f>SUM('临翔'!M11+'凤庆'!M11+'云县'!M11+'永德'!M11+'镇康'!M11+'双江'!M11+'耿马'!M11+'沧源'!M11)</f>
        <v>0</v>
      </c>
      <c r="N11" s="10">
        <f>SUM('临翔'!N11+'凤庆'!N11+'云县'!N11+'永德'!N11+'镇康'!N11+'双江'!N11+'耿马'!N11+'沧源'!N11)</f>
        <v>59</v>
      </c>
      <c r="O11" s="10">
        <f>SUM('临翔'!O11+'凤庆'!O11+'云县'!O11+'永德'!O11+'镇康'!O11+'双江'!O11+'耿马'!O11+'沧源'!O11)</f>
        <v>54</v>
      </c>
      <c r="P11" s="10">
        <f>SUM('临翔'!P11+'凤庆'!P11+'云县'!P11+'永德'!P11+'镇康'!P11+'双江'!P11+'耿马'!P11+'沧源'!P11)</f>
        <v>38.8</v>
      </c>
      <c r="Q11" s="10">
        <f>SUM('临翔'!Q11+'凤庆'!Q11+'云县'!Q11+'永德'!Q11+'镇康'!Q11+'双江'!Q11+'耿马'!Q11+'沧源'!Q11)</f>
        <v>16629</v>
      </c>
      <c r="R11" s="10">
        <f>SUM('临翔'!R11+'凤庆'!R11+'云县'!R11+'永德'!R11+'镇康'!R11+'双江'!R11+'耿马'!R11+'沧源'!R11)</f>
        <v>126</v>
      </c>
      <c r="S11" s="10">
        <f>SUM('临翔'!S11+'凤庆'!S11+'云县'!S11+'永德'!S11+'镇康'!S11+'双江'!S11+'耿马'!S11+'沧源'!S11)</f>
        <v>0</v>
      </c>
      <c r="T11" s="10">
        <f>SUM('临翔'!T11+'凤庆'!T11+'云县'!T11+'永德'!T11+'镇康'!T11+'双江'!T11+'耿马'!T11+'沧源'!T11)</f>
        <v>0</v>
      </c>
      <c r="U11" s="10">
        <f>SUM('临翔'!U11+'凤庆'!U11+'云县'!U11+'永德'!U11+'镇康'!U11+'双江'!U11+'耿马'!U11+'沧源'!U11)</f>
        <v>0</v>
      </c>
      <c r="V11" s="10">
        <f>SUM('临翔'!V11+'凤庆'!V11+'云县'!V11+'永德'!V11+'镇康'!V11+'双江'!V11+'耿马'!V11+'沧源'!V11)</f>
        <v>0</v>
      </c>
      <c r="W11" s="10">
        <f>SUM('临翔'!W11+'凤庆'!W11+'云县'!W11+'永德'!W11+'镇康'!W11+'双江'!W11+'耿马'!W11+'沧源'!W11)</f>
        <v>181263</v>
      </c>
    </row>
    <row r="12" spans="1:23" ht="30" customHeight="1">
      <c r="A12" s="11" t="s">
        <v>32</v>
      </c>
      <c r="B12" s="10">
        <f>SUM('临翔'!B12+'凤庆'!B12+'云县'!B12+'永德'!B12+'镇康'!B12+'双江'!B12+'耿马'!B12+'沧源'!B12)</f>
        <v>62026.5</v>
      </c>
      <c r="C12" s="10">
        <f>SUM('临翔'!C12+'凤庆'!C12+'云县'!C12+'永德'!C12+'镇康'!C12+'双江'!C12+'耿马'!C12+'沧源'!C12)</f>
        <v>7106</v>
      </c>
      <c r="D12" s="10">
        <f>SUM('临翔'!D12+'凤庆'!D12+'云县'!D12+'永德'!D12+'镇康'!D12+'双江'!D12+'耿马'!D12+'沧源'!D12)</f>
        <v>5</v>
      </c>
      <c r="E12" s="10">
        <f>SUM('临翔'!E12+'凤庆'!E12+'云县'!E12+'永德'!E12+'镇康'!E12+'双江'!E12+'耿马'!E12+'沧源'!E12)</f>
        <v>16485</v>
      </c>
      <c r="F12" s="10">
        <f>SUM('临翔'!F12+'凤庆'!F12+'云县'!F12+'永德'!F12+'镇康'!F12+'双江'!F12+'耿马'!F12+'沧源'!F12)</f>
        <v>1095</v>
      </c>
      <c r="G12" s="10">
        <f>SUM('临翔'!G12+'凤庆'!G12+'云县'!G12+'永德'!G12+'镇康'!G12+'双江'!G12+'耿马'!G12+'沧源'!G12)</f>
        <v>0</v>
      </c>
      <c r="H12" s="10">
        <f>SUM('临翔'!H12+'凤庆'!H12+'云县'!H12+'永德'!H12+'镇康'!H12+'双江'!H12+'耿马'!H12+'沧源'!H12)</f>
        <v>0</v>
      </c>
      <c r="I12" s="10">
        <f>SUM('临翔'!I12+'凤庆'!I12+'云县'!I12+'永德'!I12+'镇康'!I12+'双江'!I12+'耿马'!I12+'沧源'!I12)</f>
        <v>0</v>
      </c>
      <c r="J12" s="10">
        <f>SUM('临翔'!J12+'凤庆'!J12+'云县'!J12+'永德'!J12+'镇康'!J12+'双江'!J12+'耿马'!J12+'沧源'!J12)</f>
        <v>0</v>
      </c>
      <c r="K12" s="10">
        <f>SUM('临翔'!K12+'凤庆'!K12+'云县'!K12+'永德'!K12+'镇康'!K12+'双江'!K12+'耿马'!K12+'沧源'!K12)</f>
        <v>956</v>
      </c>
      <c r="L12" s="10">
        <f>SUM('临翔'!L12+'凤庆'!L12+'云县'!L12+'永德'!L12+'镇康'!L12+'双江'!L12+'耿马'!L12+'沧源'!L12)</f>
        <v>236</v>
      </c>
      <c r="M12" s="10">
        <f>SUM('临翔'!M12+'凤庆'!M12+'云县'!M12+'永德'!M12+'镇康'!M12+'双江'!M12+'耿马'!M12+'沧源'!M12)</f>
        <v>0</v>
      </c>
      <c r="N12" s="10">
        <f>SUM('临翔'!N12+'凤庆'!N12+'云县'!N12+'永德'!N12+'镇康'!N12+'双江'!N12+'耿马'!N12+'沧源'!N12)</f>
        <v>1581.5</v>
      </c>
      <c r="O12" s="10">
        <f>SUM('临翔'!O12+'凤庆'!O12+'云县'!O12+'永德'!O12+'镇康'!O12+'双江'!O12+'耿马'!O12+'沧源'!O12)</f>
        <v>1225</v>
      </c>
      <c r="P12" s="10">
        <f>SUM('临翔'!P12+'凤庆'!P12+'云县'!P12+'永德'!P12+'镇康'!P12+'双江'!P12+'耿马'!P12+'沧源'!P12)</f>
        <v>5</v>
      </c>
      <c r="Q12" s="10">
        <f>SUM('临翔'!Q12+'凤庆'!Q12+'云县'!Q12+'永德'!Q12+'镇康'!Q12+'双江'!Q12+'耿马'!Q12+'沧源'!Q12)</f>
        <v>43004</v>
      </c>
      <c r="R12" s="10">
        <f>SUM('临翔'!R12+'凤庆'!R12+'云县'!R12+'永德'!R12+'镇康'!R12+'双江'!R12+'耿马'!R12+'沧源'!R12)</f>
        <v>4550</v>
      </c>
      <c r="S12" s="10">
        <f>SUM('临翔'!S12+'凤庆'!S12+'云县'!S12+'永德'!S12+'镇康'!S12+'双江'!S12+'耿马'!S12+'沧源'!S12)</f>
        <v>0</v>
      </c>
      <c r="T12" s="10">
        <f>SUM('临翔'!T12+'凤庆'!T12+'云县'!T12+'永德'!T12+'镇康'!T12+'双江'!T12+'耿马'!T12+'沧源'!T12)</f>
        <v>0</v>
      </c>
      <c r="U12" s="10">
        <f>SUM('临翔'!U12+'凤庆'!U12+'云县'!U12+'永德'!U12+'镇康'!U12+'双江'!U12+'耿马'!U12+'沧源'!U12)</f>
        <v>0</v>
      </c>
      <c r="V12" s="10">
        <f>SUM('临翔'!V12+'凤庆'!V12+'云县'!V12+'永德'!V12+'镇康'!V12+'双江'!V12+'耿马'!V12+'沧源'!V12)</f>
        <v>0</v>
      </c>
      <c r="W12" s="10">
        <f>SUM('临翔'!W12+'凤庆'!W12+'云县'!W12+'永德'!W12+'镇康'!W12+'双江'!W12+'耿马'!W12+'沧源'!W12)</f>
        <v>265909</v>
      </c>
    </row>
    <row r="13" spans="1:23" ht="30" customHeight="1">
      <c r="A13" s="11" t="s">
        <v>33</v>
      </c>
      <c r="B13" s="10">
        <f>SUM('临翔'!B13+'凤庆'!B13+'云县'!B13+'永德'!B13+'镇康'!B13+'双江'!B13+'耿马'!B13+'沧源'!B13)</f>
        <v>32235.5</v>
      </c>
      <c r="C13" s="10">
        <f>SUM('临翔'!C13+'凤庆'!C13+'云县'!C13+'永德'!C13+'镇康'!C13+'双江'!C13+'耿马'!C13+'沧源'!C13)</f>
        <v>5603</v>
      </c>
      <c r="D13" s="10">
        <f>SUM('临翔'!D13+'凤庆'!D13+'云县'!D13+'永德'!D13+'镇康'!D13+'双江'!D13+'耿马'!D13+'沧源'!D13)</f>
        <v>5</v>
      </c>
      <c r="E13" s="10">
        <f>SUM('临翔'!E13+'凤庆'!E13+'云县'!E13+'永德'!E13+'镇康'!E13+'双江'!E13+'耿马'!E13+'沧源'!E13)</f>
        <v>11682</v>
      </c>
      <c r="F13" s="10">
        <f>SUM('临翔'!F13+'凤庆'!F13+'云县'!F13+'永德'!F13+'镇康'!F13+'双江'!F13+'耿马'!F13+'沧源'!F13)</f>
        <v>1000</v>
      </c>
      <c r="G13" s="10">
        <f>SUM('临翔'!G13+'凤庆'!G13+'云县'!G13+'永德'!G13+'镇康'!G13+'双江'!G13+'耿马'!G13+'沧源'!G13)</f>
        <v>0</v>
      </c>
      <c r="H13" s="10">
        <f>SUM('临翔'!H13+'凤庆'!H13+'云县'!H13+'永德'!H13+'镇康'!H13+'双江'!H13+'耿马'!H13+'沧源'!H13)</f>
        <v>0</v>
      </c>
      <c r="I13" s="10">
        <f>SUM('临翔'!I13+'凤庆'!I13+'云县'!I13+'永德'!I13+'镇康'!I13+'双江'!I13+'耿马'!I13+'沧源'!I13)</f>
        <v>0</v>
      </c>
      <c r="J13" s="10">
        <f>SUM('临翔'!J13+'凤庆'!J13+'云县'!J13+'永德'!J13+'镇康'!J13+'双江'!J13+'耿马'!J13+'沧源'!J13)</f>
        <v>0</v>
      </c>
      <c r="K13" s="10">
        <f>SUM('临翔'!K13+'凤庆'!K13+'云县'!K13+'永德'!K13+'镇康'!K13+'双江'!K13+'耿马'!K13+'沧源'!K13)</f>
        <v>799</v>
      </c>
      <c r="L13" s="10">
        <f>SUM('临翔'!L13+'凤庆'!L13+'云县'!L13+'永德'!L13+'镇康'!L13+'双江'!L13+'耿马'!L13+'沧源'!L13)</f>
        <v>234</v>
      </c>
      <c r="M13" s="10">
        <f>SUM('临翔'!M13+'凤庆'!M13+'云县'!M13+'永德'!M13+'镇康'!M13+'双江'!M13+'耿马'!M13+'沧源'!M13)</f>
        <v>0</v>
      </c>
      <c r="N13" s="10">
        <f>SUM('临翔'!N13+'凤庆'!N13+'云县'!N13+'永德'!N13+'镇康'!N13+'双江'!N13+'耿马'!N13+'沧源'!N13)</f>
        <v>7.5</v>
      </c>
      <c r="O13" s="10">
        <f>SUM('临翔'!O13+'凤庆'!O13+'云县'!O13+'永德'!O13+'镇康'!O13+'双江'!O13+'耿马'!O13+'沧源'!O13)</f>
        <v>5</v>
      </c>
      <c r="P13" s="10">
        <f>SUM('临翔'!P13+'凤庆'!P13+'云县'!P13+'永德'!P13+'镇康'!P13+'双江'!P13+'耿马'!P13+'沧源'!P13)</f>
        <v>5</v>
      </c>
      <c r="Q13" s="10">
        <f>SUM('临翔'!Q13+'凤庆'!Q13+'云县'!Q13+'永德'!Q13+'镇康'!Q13+'双江'!Q13+'耿马'!Q13+'沧源'!Q13)</f>
        <v>19747</v>
      </c>
      <c r="R13" s="10">
        <f>SUM('临翔'!R13+'凤庆'!R13+'云县'!R13+'永德'!R13+'镇康'!R13+'双江'!R13+'耿马'!R13+'沧源'!R13)</f>
        <v>4364</v>
      </c>
      <c r="S13" s="10">
        <f>SUM('临翔'!S13+'凤庆'!S13+'云县'!S13+'永德'!S13+'镇康'!S13+'双江'!S13+'耿马'!S13+'沧源'!S13)</f>
        <v>0</v>
      </c>
      <c r="T13" s="10">
        <f>SUM('临翔'!T13+'凤庆'!T13+'云县'!T13+'永德'!T13+'镇康'!T13+'双江'!T13+'耿马'!T13+'沧源'!T13)</f>
        <v>0</v>
      </c>
      <c r="U13" s="10">
        <f>SUM('临翔'!U13+'凤庆'!U13+'云县'!U13+'永德'!U13+'镇康'!U13+'双江'!U13+'耿马'!U13+'沧源'!U13)</f>
        <v>0</v>
      </c>
      <c r="V13" s="10">
        <f>SUM('临翔'!V13+'凤庆'!V13+'云县'!V13+'永德'!V13+'镇康'!V13+'双江'!V13+'耿马'!V13+'沧源'!V13)</f>
        <v>0</v>
      </c>
      <c r="W13" s="10">
        <f>SUM('临翔'!W13+'凤庆'!W13+'云县'!W13+'永德'!W13+'镇康'!W13+'双江'!W13+'耿马'!W13+'沧源'!W13)</f>
        <v>112275</v>
      </c>
    </row>
    <row r="14" spans="1:23" ht="30" customHeight="1">
      <c r="A14" s="10" t="s">
        <v>34</v>
      </c>
      <c r="B14" s="10">
        <f>SUM('临翔'!B14+'凤庆'!B14+'云县'!B14+'永德'!B14+'镇康'!B14+'双江'!B14+'耿马'!B14+'沧源'!B14)</f>
        <v>21717</v>
      </c>
      <c r="C14" s="10">
        <f>SUM('临翔'!C14+'凤庆'!C14+'云县'!C14+'永德'!C14+'镇康'!C14+'双江'!C14+'耿马'!C14+'沧源'!C14)</f>
        <v>283</v>
      </c>
      <c r="D14" s="10">
        <f>SUM('临翔'!D14+'凤庆'!D14+'云县'!D14+'永德'!D14+'镇康'!D14+'双江'!D14+'耿马'!D14+'沧源'!D14)</f>
        <v>0</v>
      </c>
      <c r="E14" s="10">
        <f>SUM('临翔'!E14+'凤庆'!E14+'云县'!E14+'永德'!E14+'镇康'!E14+'双江'!E14+'耿马'!E14+'沧源'!E14)</f>
        <v>4503</v>
      </c>
      <c r="F14" s="10">
        <f>SUM('临翔'!F14+'凤庆'!F14+'云县'!F14+'永德'!F14+'镇康'!F14+'双江'!F14+'耿马'!F14+'沧源'!F14)</f>
        <v>95</v>
      </c>
      <c r="G14" s="10">
        <f>SUM('临翔'!G14+'凤庆'!G14+'云县'!G14+'永德'!G14+'镇康'!G14+'双江'!G14+'耿马'!G14+'沧源'!G14)</f>
        <v>0</v>
      </c>
      <c r="H14" s="10">
        <f>SUM('临翔'!H14+'凤庆'!H14+'云县'!H14+'永德'!H14+'镇康'!H14+'双江'!H14+'耿马'!H14+'沧源'!H14)</f>
        <v>0</v>
      </c>
      <c r="I14" s="10">
        <f>SUM('临翔'!I14+'凤庆'!I14+'云县'!I14+'永德'!I14+'镇康'!I14+'双江'!I14+'耿马'!I14+'沧源'!I14)</f>
        <v>0</v>
      </c>
      <c r="J14" s="10">
        <f>SUM('临翔'!J14+'凤庆'!J14+'云县'!J14+'永德'!J14+'镇康'!J14+'双江'!J14+'耿马'!J14+'沧源'!J14)</f>
        <v>0</v>
      </c>
      <c r="K14" s="10">
        <f>SUM('临翔'!K14+'凤庆'!K14+'云县'!K14+'永德'!K14+'镇康'!K14+'双江'!K14+'耿马'!K14+'沧源'!K14)</f>
        <v>157</v>
      </c>
      <c r="L14" s="10">
        <f>SUM('临翔'!L14+'凤庆'!L14+'云县'!L14+'永德'!L14+'镇康'!L14+'双江'!L14+'耿马'!L14+'沧源'!L14)</f>
        <v>2</v>
      </c>
      <c r="M14" s="10">
        <f>SUM('临翔'!M14+'凤庆'!M14+'云县'!M14+'永德'!M14+'镇康'!M14+'双江'!M14+'耿马'!M14+'沧源'!M14)</f>
        <v>0</v>
      </c>
      <c r="N14" s="10">
        <f>SUM('临翔'!N14+'凤庆'!N14+'云县'!N14+'永德'!N14+'镇康'!N14+'双江'!N14+'耿马'!N14+'沧源'!N14)</f>
        <v>0</v>
      </c>
      <c r="O14" s="10">
        <f>SUM('临翔'!O14+'凤庆'!O14+'云县'!O14+'永德'!O14+'镇康'!O14+'双江'!O14+'耿马'!O14+'沧源'!O14)</f>
        <v>0</v>
      </c>
      <c r="P14" s="10">
        <f>SUM('临翔'!P14+'凤庆'!P14+'云县'!P14+'永德'!P14+'镇康'!P14+'双江'!P14+'耿马'!P14+'沧源'!P14)</f>
        <v>0</v>
      </c>
      <c r="Q14" s="10">
        <f>SUM('临翔'!Q14+'凤庆'!Q14+'云县'!Q14+'永德'!Q14+'镇康'!Q14+'双江'!Q14+'耿马'!Q14+'沧源'!Q14)</f>
        <v>17057</v>
      </c>
      <c r="R14" s="10">
        <f>SUM('临翔'!R14+'凤庆'!R14+'云县'!R14+'永德'!R14+'镇康'!R14+'双江'!R14+'耿马'!R14+'沧源'!R14)</f>
        <v>186</v>
      </c>
      <c r="S14" s="10">
        <f>SUM('临翔'!S14+'凤庆'!S14+'云县'!S14+'永德'!S14+'镇康'!S14+'双江'!S14+'耿马'!S14+'沧源'!S14)</f>
        <v>0</v>
      </c>
      <c r="T14" s="10">
        <f>SUM('临翔'!T14+'凤庆'!T14+'云县'!T14+'永德'!T14+'镇康'!T14+'双江'!T14+'耿马'!T14+'沧源'!T14)</f>
        <v>0</v>
      </c>
      <c r="U14" s="10">
        <f>SUM('临翔'!U14+'凤庆'!U14+'云县'!U14+'永德'!U14+'镇康'!U14+'双江'!U14+'耿马'!U14+'沧源'!U14)</f>
        <v>0</v>
      </c>
      <c r="V14" s="10">
        <f>SUM('临翔'!V14+'凤庆'!V14+'云县'!V14+'永德'!V14+'镇康'!V14+'双江'!V14+'耿马'!V14+'沧源'!V14)</f>
        <v>0</v>
      </c>
      <c r="W14" s="10">
        <f>SUM('临翔'!W14+'凤庆'!W14+'云县'!W14+'永德'!W14+'镇康'!W14+'双江'!W14+'耿马'!W14+'沧源'!W14)</f>
        <v>141946</v>
      </c>
    </row>
    <row r="15" spans="1:23" ht="30" customHeight="1">
      <c r="A15" s="10" t="s">
        <v>31</v>
      </c>
      <c r="B15" s="10">
        <f>SUM('临翔'!B15+'凤庆'!B15+'云县'!B15+'永德'!B15+'镇康'!B15+'双江'!B15+'耿马'!B15+'沧源'!B15)</f>
        <v>8074</v>
      </c>
      <c r="C15" s="10">
        <f>SUM('临翔'!C15+'凤庆'!C15+'云县'!C15+'永德'!C15+'镇康'!C15+'双江'!C15+'耿马'!C15+'沧源'!C15)</f>
        <v>1220</v>
      </c>
      <c r="D15" s="10">
        <f>SUM('临翔'!D15+'凤庆'!D15+'云县'!D15+'永德'!D15+'镇康'!D15+'双江'!D15+'耿马'!D15+'沧源'!D15)</f>
        <v>0</v>
      </c>
      <c r="E15" s="10">
        <f>SUM('临翔'!E15+'凤庆'!E15+'云县'!E15+'永德'!E15+'镇康'!E15+'双江'!E15+'耿马'!E15+'沧源'!E15)</f>
        <v>300</v>
      </c>
      <c r="F15" s="10">
        <f>SUM('临翔'!F15+'凤庆'!F15+'云县'!F15+'永德'!F15+'镇康'!F15+'双江'!F15+'耿马'!F15+'沧源'!F15)</f>
        <v>0</v>
      </c>
      <c r="G15" s="10">
        <f>SUM('临翔'!G15+'凤庆'!G15+'云县'!G15+'永德'!G15+'镇康'!G15+'双江'!G15+'耿马'!G15+'沧源'!G15)</f>
        <v>0</v>
      </c>
      <c r="H15" s="10">
        <f>SUM('临翔'!H15+'凤庆'!H15+'云县'!H15+'永德'!H15+'镇康'!H15+'双江'!H15+'耿马'!H15+'沧源'!H15)</f>
        <v>0</v>
      </c>
      <c r="I15" s="10">
        <f>SUM('临翔'!I15+'凤庆'!I15+'云县'!I15+'永德'!I15+'镇康'!I15+'双江'!I15+'耿马'!I15+'沧源'!I15)</f>
        <v>0</v>
      </c>
      <c r="J15" s="10">
        <f>SUM('临翔'!J15+'凤庆'!J15+'云县'!J15+'永德'!J15+'镇康'!J15+'双江'!J15+'耿马'!J15+'沧源'!J15)</f>
        <v>0</v>
      </c>
      <c r="K15" s="10">
        <f>SUM('临翔'!K15+'凤庆'!K15+'云县'!K15+'永德'!K15+'镇康'!K15+'双江'!K15+'耿马'!K15+'沧源'!K15)</f>
        <v>0</v>
      </c>
      <c r="L15" s="10">
        <f>SUM('临翔'!L15+'凤庆'!L15+'云县'!L15+'永德'!L15+'镇康'!L15+'双江'!L15+'耿马'!L15+'沧源'!L15)</f>
        <v>0</v>
      </c>
      <c r="M15" s="10">
        <f>SUM('临翔'!M15+'凤庆'!M15+'云县'!M15+'永德'!M15+'镇康'!M15+'双江'!M15+'耿马'!M15+'沧源'!M15)</f>
        <v>0</v>
      </c>
      <c r="N15" s="10">
        <f>SUM('临翔'!N15+'凤庆'!N15+'云县'!N15+'永德'!N15+'镇康'!N15+'双江'!N15+'耿马'!N15+'沧源'!N15)</f>
        <v>1574</v>
      </c>
      <c r="O15" s="10">
        <f>SUM('临翔'!O15+'凤庆'!O15+'云县'!O15+'永德'!O15+'镇康'!O15+'双江'!O15+'耿马'!O15+'沧源'!O15)</f>
        <v>1220</v>
      </c>
      <c r="P15" s="10">
        <f>SUM('临翔'!P15+'凤庆'!P15+'云县'!P15+'永德'!P15+'镇康'!P15+'双江'!P15+'耿马'!P15+'沧源'!P15)</f>
        <v>0</v>
      </c>
      <c r="Q15" s="10">
        <f>SUM('临翔'!Q15+'凤庆'!Q15+'云县'!Q15+'永德'!Q15+'镇康'!Q15+'双江'!Q15+'耿马'!Q15+'沧源'!Q15)</f>
        <v>6200</v>
      </c>
      <c r="R15" s="10">
        <f>SUM('临翔'!R15+'凤庆'!R15+'云县'!R15+'永德'!R15+'镇康'!R15+'双江'!R15+'耿马'!R15+'沧源'!R15)</f>
        <v>0</v>
      </c>
      <c r="S15" s="10">
        <f>SUM('临翔'!S15+'凤庆'!S15+'云县'!S15+'永德'!S15+'镇康'!S15+'双江'!S15+'耿马'!S15+'沧源'!S15)</f>
        <v>0</v>
      </c>
      <c r="T15" s="10">
        <f>SUM('临翔'!T15+'凤庆'!T15+'云县'!T15+'永德'!T15+'镇康'!T15+'双江'!T15+'耿马'!T15+'沧源'!T15)</f>
        <v>0</v>
      </c>
      <c r="U15" s="10">
        <f>SUM('临翔'!U15+'凤庆'!U15+'云县'!U15+'永德'!U15+'镇康'!U15+'双江'!U15+'耿马'!U15+'沧源'!U15)</f>
        <v>0</v>
      </c>
      <c r="V15" s="10">
        <f>SUM('临翔'!V15+'凤庆'!V15+'云县'!V15+'永德'!V15+'镇康'!V15+'双江'!V15+'耿马'!V15+'沧源'!V15)</f>
        <v>0</v>
      </c>
      <c r="W15" s="10">
        <f>SUM('临翔'!W15+'凤庆'!W15+'云县'!W15+'永德'!W15+'镇康'!W15+'双江'!W15+'耿马'!W15+'沧源'!W15)</f>
        <v>11688</v>
      </c>
    </row>
    <row r="16" spans="1:23" ht="30" customHeight="1">
      <c r="A16" s="11" t="s">
        <v>35</v>
      </c>
      <c r="B16" s="10">
        <f>SUM('临翔'!B16+'凤庆'!B16+'云县'!B16+'永德'!B16+'镇康'!B16+'双江'!B16+'耿马'!B16+'沧源'!B16)</f>
        <v>820</v>
      </c>
      <c r="C16" s="10">
        <f>SUM('临翔'!C16+'凤庆'!C16+'云县'!C16+'永德'!C16+'镇康'!C16+'双江'!C16+'耿马'!C16+'沧源'!C16)</f>
        <v>0</v>
      </c>
      <c r="D16" s="10">
        <f>SUM('临翔'!D16+'凤庆'!D16+'云县'!D16+'永德'!D16+'镇康'!D16+'双江'!D16+'耿马'!D16+'沧源'!D16)</f>
        <v>0</v>
      </c>
      <c r="E16" s="10">
        <f>SUM('临翔'!E16+'凤庆'!E16+'云县'!E16+'永德'!E16+'镇康'!E16+'双江'!E16+'耿马'!E16+'沧源'!E16)</f>
        <v>820</v>
      </c>
      <c r="F16" s="10">
        <f>SUM('临翔'!F16+'凤庆'!F16+'云县'!F16+'永德'!F16+'镇康'!F16+'双江'!F16+'耿马'!F16+'沧源'!F16)</f>
        <v>0</v>
      </c>
      <c r="G16" s="10">
        <f>SUM('临翔'!G16+'凤庆'!G16+'云县'!G16+'永德'!G16+'镇康'!G16+'双江'!G16+'耿马'!G16+'沧源'!G16)</f>
        <v>0</v>
      </c>
      <c r="H16" s="10">
        <f>SUM('临翔'!H16+'凤庆'!H16+'云县'!H16+'永德'!H16+'镇康'!H16+'双江'!H16+'耿马'!H16+'沧源'!H16)</f>
        <v>0</v>
      </c>
      <c r="I16" s="10">
        <f>SUM('临翔'!I16+'凤庆'!I16+'云县'!I16+'永德'!I16+'镇康'!I16+'双江'!I16+'耿马'!I16+'沧源'!I16)</f>
        <v>0</v>
      </c>
      <c r="J16" s="10">
        <f>SUM('临翔'!J16+'凤庆'!J16+'云县'!J16+'永德'!J16+'镇康'!J16+'双江'!J16+'耿马'!J16+'沧源'!J16)</f>
        <v>0</v>
      </c>
      <c r="K16" s="10">
        <f>SUM('临翔'!K16+'凤庆'!K16+'云县'!K16+'永德'!K16+'镇康'!K16+'双江'!K16+'耿马'!K16+'沧源'!K16)</f>
        <v>0</v>
      </c>
      <c r="L16" s="10">
        <f>SUM('临翔'!L16+'凤庆'!L16+'云县'!L16+'永德'!L16+'镇康'!L16+'双江'!L16+'耿马'!L16+'沧源'!L16)</f>
        <v>0</v>
      </c>
      <c r="M16" s="10">
        <f>SUM('临翔'!M16+'凤庆'!M16+'云县'!M16+'永德'!M16+'镇康'!M16+'双江'!M16+'耿马'!M16+'沧源'!M16)</f>
        <v>0</v>
      </c>
      <c r="N16" s="10">
        <f>SUM('临翔'!N16+'凤庆'!N16+'云县'!N16+'永德'!N16+'镇康'!N16+'双江'!N16+'耿马'!N16+'沧源'!N16)</f>
        <v>0</v>
      </c>
      <c r="O16" s="10">
        <f>SUM('临翔'!O16+'凤庆'!O16+'云县'!O16+'永德'!O16+'镇康'!O16+'双江'!O16+'耿马'!O16+'沧源'!O16)</f>
        <v>0</v>
      </c>
      <c r="P16" s="10">
        <f>SUM('临翔'!P16+'凤庆'!P16+'云县'!P16+'永德'!P16+'镇康'!P16+'双江'!P16+'耿马'!P16+'沧源'!P16)</f>
        <v>0</v>
      </c>
      <c r="Q16" s="10">
        <f>SUM('临翔'!Q16+'凤庆'!Q16+'云县'!Q16+'永德'!Q16+'镇康'!Q16+'双江'!Q16+'耿马'!Q16+'沧源'!Q16)</f>
        <v>0</v>
      </c>
      <c r="R16" s="10">
        <f>SUM('临翔'!R16+'凤庆'!R16+'云县'!R16+'永德'!R16+'镇康'!R16+'双江'!R16+'耿马'!R16+'沧源'!R16)</f>
        <v>0</v>
      </c>
      <c r="S16" s="10">
        <f>SUM('临翔'!S16+'凤庆'!S16+'云县'!S16+'永德'!S16+'镇康'!S16+'双江'!S16+'耿马'!S16+'沧源'!S16)</f>
        <v>0</v>
      </c>
      <c r="T16" s="10">
        <f>SUM('临翔'!T16+'凤庆'!T16+'云县'!T16+'永德'!T16+'镇康'!T16+'双江'!T16+'耿马'!T16+'沧源'!T16)</f>
        <v>0</v>
      </c>
      <c r="U16" s="10">
        <f>SUM('临翔'!U16+'凤庆'!U16+'云县'!U16+'永德'!U16+'镇康'!U16+'双江'!U16+'耿马'!U16+'沧源'!U16)</f>
        <v>0</v>
      </c>
      <c r="V16" s="10">
        <f>SUM('临翔'!V16+'凤庆'!V16+'云县'!V16+'永德'!V16+'镇康'!V16+'双江'!V16+'耿马'!V16+'沧源'!V16)</f>
        <v>0</v>
      </c>
      <c r="W16" s="10">
        <f>SUM('临翔'!W16+'凤庆'!W16+'云县'!W16+'永德'!W16+'镇康'!W16+'双江'!W16+'耿马'!W16+'沧源'!W16)</f>
        <v>0</v>
      </c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W4:W6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user</cp:lastModifiedBy>
  <cp:lastPrinted>2018-11-12T03:37:11Z</cp:lastPrinted>
  <dcterms:created xsi:type="dcterms:W3CDTF">2003-07-07T03:07:21Z</dcterms:created>
  <dcterms:modified xsi:type="dcterms:W3CDTF">2023-01-10T09:31:32Z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