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activeTab="0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<sst xmlns="http://schemas.openxmlformats.org/spreadsheetml/2006/main" count="592" uniqueCount="71">
  <si>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</si>
  <si>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</si>
  <si>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</si>
  <si>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</si>
  <si>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</si>
  <si>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</si>
  <si>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</si>
  <si>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</si>
  <si>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</si>
  <si>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</si>
  <si>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</si>
  <si>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</si>
  <si>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</si>
  <si>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</si>
  <si>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</si>
  <si>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</si>
  <si>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</si>
  <si>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</si>
  <si>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</si>
  <si>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</si>
  <si>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</si>
  <si>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</si>
  <si>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</si>
  <si>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</si>
  <si>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</si>
  <si>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</si>
  <si>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</si>
  <si>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</si>
  <si>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</si>
  <si>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</si>
  <si>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</si>
  <si>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</si>
  <si>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</si>
  <si>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</si>
  <si>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</si>
  <si>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</si>
  <si>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</si>
  <si>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</si>
  <si>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</si>
  <si>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</si>
  <si>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</si>
  <si>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病虫害防治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</si>
  <si>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</si>
  <si>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</si>
  <si>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病虫草鼠害综合防治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</si>
  <si>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</si>
  <si>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</si>
  <si>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病虫草  鼠综合 防治</t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</si>
  <si>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</si>
  <si>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</si>
  <si>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t>防治</t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</si>
  <si>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</si>
  <si>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</si>
  <si>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</si>
  <si>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病虫草</t>
  </si>
  <si>
    <t>（鼠畜</t>
  </si>
  <si>
    <t>鼠害综</t>
  </si>
  <si>
    <r>
      <t>)</t>
    </r>
    <r>
      <rPr>
        <sz val="9"/>
        <rFont val="宋体"/>
        <family val="0"/>
      </rPr>
      <t>害</t>
    </r>
  </si>
  <si>
    <t>合防治</t>
  </si>
  <si>
    <t>临沧市</t>
  </si>
  <si>
    <t>小　春　作　物　自　然　灾　害　情　况</t>
  </si>
  <si>
    <t>2024.1.31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</si>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</sst>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63" applyFont="1" applyBorder="1" applyAlignment="1">
      <alignment horizontal="left" vertical="top"/>
      <protection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6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E9" sqref="E9:G9"/>
    </sheetView>
  </sheetViews>
  <sheetFormatPr defaultColWidth="9.00390625" defaultRowHeight="14.25"/>
  <cols>
    <col min="1" max="5" width="5.375" style="0" customWidth="1"/>
    <col min="6" max="10" width="4.125" style="0" customWidth="1"/>
    <col min="11" max="18" width="5.375" style="0" customWidth="1"/>
    <col min="19" max="22" width="4.625" style="0" customWidth="1"/>
    <col min="23" max="23" width="5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</v>
      </c>
      <c r="J3" s="28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4911</v>
      </c>
      <c r="C7" s="10">
        <f aca="true" t="shared" si="0" ref="C7:V7">SUM(C8+C12+C16)</f>
        <v>4583</v>
      </c>
      <c r="D7" s="10">
        <f t="shared" si="0"/>
        <v>306</v>
      </c>
      <c r="E7" s="10">
        <f t="shared" si="0"/>
        <v>194</v>
      </c>
      <c r="F7" s="10">
        <f t="shared" si="0"/>
        <v>151</v>
      </c>
      <c r="G7" s="10">
        <f t="shared" si="0"/>
        <v>33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210</v>
      </c>
      <c r="L7" s="10">
        <f t="shared" si="0"/>
        <v>210</v>
      </c>
      <c r="M7" s="10">
        <f t="shared" si="0"/>
        <v>0</v>
      </c>
      <c r="N7" s="10">
        <f t="shared" si="0"/>
        <v>3640</v>
      </c>
      <c r="O7" s="10">
        <f t="shared" si="0"/>
        <v>3620</v>
      </c>
      <c r="P7" s="10">
        <f t="shared" si="0"/>
        <v>265</v>
      </c>
      <c r="Q7" s="10">
        <f t="shared" si="0"/>
        <v>660</v>
      </c>
      <c r="R7" s="10">
        <f t="shared" si="0"/>
        <v>520</v>
      </c>
      <c r="S7" s="10">
        <f t="shared" si="0"/>
        <v>0</v>
      </c>
      <c r="T7" s="10">
        <f t="shared" si="0"/>
        <v>207</v>
      </c>
      <c r="U7" s="10">
        <f t="shared" si="0"/>
        <v>82</v>
      </c>
      <c r="V7" s="10">
        <f t="shared" si="0"/>
        <v>8</v>
      </c>
      <c r="W7" s="38">
        <f>W8+W12+W16</f>
        <v>21294</v>
      </c>
    </row>
    <row r="8" spans="1:23" ht="30" customHeight="1">
      <c r="A8" s="11" t="s">
        <v>28</v>
      </c>
      <c r="B8" s="10">
        <f>SUM(B9:B11)</f>
        <v>2754</v>
      </c>
      <c r="C8" s="10">
        <f aca="true" t="shared" si="1" ref="C8:W8">SUM(C9:C11)</f>
        <v>2614</v>
      </c>
      <c r="D8" s="10">
        <f t="shared" si="1"/>
        <v>13</v>
      </c>
      <c r="E8" s="10">
        <f t="shared" si="1"/>
        <v>110</v>
      </c>
      <c r="F8" s="10">
        <f t="shared" si="1"/>
        <v>95</v>
      </c>
      <c r="G8" s="10">
        <f t="shared" si="1"/>
        <v>5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2430</v>
      </c>
      <c r="O8" s="10">
        <f t="shared" si="1"/>
        <v>2430</v>
      </c>
      <c r="P8" s="10">
        <f t="shared" si="1"/>
        <v>0</v>
      </c>
      <c r="Q8" s="10">
        <f t="shared" si="1"/>
        <v>68</v>
      </c>
      <c r="R8" s="10">
        <f t="shared" si="1"/>
        <v>68</v>
      </c>
      <c r="S8" s="10">
        <f t="shared" si="1"/>
        <v>0</v>
      </c>
      <c r="T8" s="10">
        <f t="shared" si="1"/>
        <v>146</v>
      </c>
      <c r="U8" s="10">
        <f t="shared" si="1"/>
        <v>21</v>
      </c>
      <c r="V8" s="10">
        <f t="shared" si="1"/>
        <v>8</v>
      </c>
      <c r="W8" s="10">
        <f t="shared" si="1"/>
        <v>7900</v>
      </c>
    </row>
    <row r="9" spans="1:23" ht="30" customHeight="1">
      <c r="A9" s="11" t="s">
        <v>29</v>
      </c>
      <c r="B9" s="10">
        <f aca="true" t="shared" si="2" ref="B9:D11">SUM(E9+H9+K9+N9+Q9+T9)</f>
        <v>110</v>
      </c>
      <c r="C9" s="10">
        <f t="shared" si="2"/>
        <v>95</v>
      </c>
      <c r="D9" s="10">
        <f t="shared" si="2"/>
        <v>5</v>
      </c>
      <c r="E9" s="10">
        <v>110</v>
      </c>
      <c r="F9" s="10">
        <v>95</v>
      </c>
      <c r="G9" s="10">
        <v>5</v>
      </c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51">
        <v>0</v>
      </c>
      <c r="U9" s="51">
        <v>0</v>
      </c>
      <c r="V9" s="31">
        <v>0</v>
      </c>
      <c r="W9" s="38">
        <v>200</v>
      </c>
    </row>
    <row r="10" spans="1:23" ht="30" customHeight="1">
      <c r="A10" s="10" t="s">
        <v>30</v>
      </c>
      <c r="B10" s="10">
        <f t="shared" si="2"/>
        <v>121</v>
      </c>
      <c r="C10" s="10">
        <f t="shared" si="2"/>
        <v>21</v>
      </c>
      <c r="D10" s="10">
        <f t="shared" si="2"/>
        <v>8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51">
        <v>121</v>
      </c>
      <c r="U10" s="51">
        <v>21</v>
      </c>
      <c r="V10" s="31">
        <v>8</v>
      </c>
      <c r="W10" s="38">
        <v>100</v>
      </c>
    </row>
    <row r="11" spans="1:23" ht="30" customHeight="1">
      <c r="A11" s="10" t="s">
        <v>31</v>
      </c>
      <c r="B11" s="10">
        <f t="shared" si="2"/>
        <v>2523</v>
      </c>
      <c r="C11" s="10">
        <f t="shared" si="2"/>
        <v>2498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2430</v>
      </c>
      <c r="O11" s="10">
        <v>2430</v>
      </c>
      <c r="P11" s="10"/>
      <c r="Q11" s="10">
        <v>68</v>
      </c>
      <c r="R11" s="10">
        <v>68</v>
      </c>
      <c r="S11" s="10"/>
      <c r="T11" s="31">
        <v>25</v>
      </c>
      <c r="U11" s="31">
        <v>0</v>
      </c>
      <c r="V11" s="31">
        <v>0</v>
      </c>
      <c r="W11" s="38">
        <v>7600</v>
      </c>
    </row>
    <row r="12" spans="1:23" ht="30" customHeight="1">
      <c r="A12" s="11" t="s">
        <v>32</v>
      </c>
      <c r="B12" s="10">
        <f>SUM(B13:B15)</f>
        <v>2157</v>
      </c>
      <c r="C12" s="10">
        <f aca="true" t="shared" si="3" ref="C12:W12">SUM(C13:C15)</f>
        <v>1969</v>
      </c>
      <c r="D12" s="10">
        <f t="shared" si="3"/>
        <v>293</v>
      </c>
      <c r="E12" s="10">
        <f t="shared" si="3"/>
        <v>84</v>
      </c>
      <c r="F12" s="10">
        <f t="shared" si="3"/>
        <v>56</v>
      </c>
      <c r="G12" s="10">
        <f t="shared" si="3"/>
        <v>28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210</v>
      </c>
      <c r="L12" s="10">
        <f t="shared" si="3"/>
        <v>210</v>
      </c>
      <c r="M12" s="10">
        <f t="shared" si="3"/>
        <v>0</v>
      </c>
      <c r="N12" s="10">
        <f t="shared" si="3"/>
        <v>1210</v>
      </c>
      <c r="O12" s="10">
        <f t="shared" si="3"/>
        <v>1190</v>
      </c>
      <c r="P12" s="10">
        <f t="shared" si="3"/>
        <v>265</v>
      </c>
      <c r="Q12" s="10">
        <f t="shared" si="3"/>
        <v>592</v>
      </c>
      <c r="R12" s="10">
        <f t="shared" si="3"/>
        <v>452</v>
      </c>
      <c r="S12" s="10">
        <f t="shared" si="3"/>
        <v>0</v>
      </c>
      <c r="T12" s="10">
        <f t="shared" si="3"/>
        <v>61</v>
      </c>
      <c r="U12" s="10">
        <f t="shared" si="3"/>
        <v>61</v>
      </c>
      <c r="V12" s="10">
        <f t="shared" si="3"/>
        <v>0</v>
      </c>
      <c r="W12" s="10">
        <f t="shared" si="3"/>
        <v>13394</v>
      </c>
    </row>
    <row r="13" spans="1:23" ht="30" customHeight="1">
      <c r="A13" s="11" t="s">
        <v>33</v>
      </c>
      <c r="B13" s="10">
        <f>E13+H13+K13+N13+Q13+T13</f>
        <v>1215</v>
      </c>
      <c r="C13" s="10">
        <f>F13+I13+L13+O13+R13+U13</f>
        <v>1067</v>
      </c>
      <c r="D13" s="10">
        <f>G13+J13+M13+P13+S13+V13</f>
        <v>293</v>
      </c>
      <c r="E13" s="10">
        <v>84</v>
      </c>
      <c r="F13" s="10">
        <v>56</v>
      </c>
      <c r="G13" s="10">
        <v>28</v>
      </c>
      <c r="H13" s="10"/>
      <c r="I13" s="10"/>
      <c r="J13" s="10"/>
      <c r="K13" s="10"/>
      <c r="L13" s="10"/>
      <c r="M13" s="10"/>
      <c r="N13" s="10">
        <v>910</v>
      </c>
      <c r="O13" s="10">
        <v>890</v>
      </c>
      <c r="P13" s="10">
        <v>265</v>
      </c>
      <c r="Q13" s="10">
        <v>221</v>
      </c>
      <c r="R13" s="10">
        <v>121</v>
      </c>
      <c r="S13" s="10"/>
      <c r="T13" s="31">
        <v>0</v>
      </c>
      <c r="U13" s="31">
        <v>0</v>
      </c>
      <c r="V13" s="31">
        <v>0</v>
      </c>
      <c r="W13" s="38">
        <v>3550</v>
      </c>
    </row>
    <row r="14" spans="1:23" ht="30" customHeight="1">
      <c r="A14" s="10" t="s">
        <v>34</v>
      </c>
      <c r="B14" s="10">
        <f>E14+H14+K14+N14+Q14+T14</f>
        <v>531</v>
      </c>
      <c r="C14" s="10">
        <f>F14+I14+L14+O14+R14+U14</f>
        <v>491</v>
      </c>
      <c r="D14" s="10"/>
      <c r="E14" s="10"/>
      <c r="F14" s="10"/>
      <c r="G14" s="10"/>
      <c r="H14" s="10"/>
      <c r="I14" s="10"/>
      <c r="J14" s="10"/>
      <c r="K14" s="10">
        <v>210</v>
      </c>
      <c r="L14" s="10">
        <v>210</v>
      </c>
      <c r="M14" s="10"/>
      <c r="N14" s="10">
        <v>170</v>
      </c>
      <c r="O14" s="10">
        <v>170</v>
      </c>
      <c r="P14" s="10"/>
      <c r="Q14" s="10">
        <v>151</v>
      </c>
      <c r="R14" s="10">
        <v>111</v>
      </c>
      <c r="S14" s="10"/>
      <c r="T14" s="31">
        <v>0</v>
      </c>
      <c r="U14" s="31">
        <v>0</v>
      </c>
      <c r="V14" s="31">
        <v>0</v>
      </c>
      <c r="W14" s="38">
        <v>9044</v>
      </c>
    </row>
    <row r="15" spans="1:23" ht="30" customHeight="1">
      <c r="A15" s="10" t="s">
        <v>31</v>
      </c>
      <c r="B15" s="10">
        <f>E15+H15+K15+N15+Q15+T15</f>
        <v>411</v>
      </c>
      <c r="C15" s="10">
        <f>F15+I15+L15+O15+R15+U15</f>
        <v>411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>
        <v>130</v>
      </c>
      <c r="O15" s="10">
        <v>130</v>
      </c>
      <c r="P15" s="10"/>
      <c r="Q15" s="10">
        <v>220</v>
      </c>
      <c r="R15" s="10">
        <v>220</v>
      </c>
      <c r="S15" s="10"/>
      <c r="T15" s="31">
        <v>61</v>
      </c>
      <c r="U15" s="31">
        <v>61</v>
      </c>
      <c r="V15" s="31">
        <v>0</v>
      </c>
      <c r="W15" s="31">
        <v>800</v>
      </c>
    </row>
    <row r="16" spans="1:23" ht="30" customHeight="1">
      <c r="A16" s="11" t="s">
        <v>35</v>
      </c>
      <c r="B16" s="10">
        <f>E16+H16+K16+N16+Q16+T16</f>
        <v>0</v>
      </c>
      <c r="C16" s="10">
        <f>F16+I16+L16+O16+R16+U16</f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J21" sqref="J21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125" style="0" customWidth="1"/>
    <col min="17" max="18" width="5.625" style="0" customWidth="1"/>
    <col min="19" max="19" width="4.875" style="0" customWidth="1"/>
    <col min="20" max="20" width="5.375" style="0" customWidth="1"/>
    <col min="21" max="21" width="5.25390625" style="0" customWidth="1"/>
    <col min="22" max="22" width="4.75390625" style="0" customWidth="1"/>
    <col min="23" max="23" width="6.375" style="0" customWidth="1"/>
  </cols>
  <sheetData>
    <row r="1" spans="1:23" ht="19.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61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41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22"/>
    </row>
    <row r="7" spans="1:23" ht="25.5" customHeight="1">
      <c r="A7" s="10" t="s">
        <v>62</v>
      </c>
      <c r="B7" s="10">
        <f>SUM(B9:B16)</f>
        <v>137186</v>
      </c>
      <c r="C7" s="10">
        <f aca="true" t="shared" si="0" ref="C7:W7">SUM(C9:C16)</f>
        <v>10499</v>
      </c>
      <c r="D7" s="10">
        <f t="shared" si="0"/>
        <v>408</v>
      </c>
      <c r="E7" s="10">
        <f t="shared" si="0"/>
        <v>1034</v>
      </c>
      <c r="F7" s="10">
        <f t="shared" si="0"/>
        <v>151</v>
      </c>
      <c r="G7" s="10">
        <f t="shared" si="0"/>
        <v>33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1190</v>
      </c>
      <c r="L7" s="10">
        <f t="shared" si="0"/>
        <v>223</v>
      </c>
      <c r="M7" s="10">
        <f t="shared" si="0"/>
        <v>0</v>
      </c>
      <c r="N7" s="10">
        <f t="shared" si="0"/>
        <v>8061</v>
      </c>
      <c r="O7" s="10">
        <f t="shared" si="0"/>
        <v>6016</v>
      </c>
      <c r="P7" s="10">
        <f t="shared" si="0"/>
        <v>367</v>
      </c>
      <c r="Q7" s="10">
        <f t="shared" si="0"/>
        <v>124825</v>
      </c>
      <c r="R7" s="10">
        <f t="shared" si="0"/>
        <v>3184</v>
      </c>
      <c r="S7" s="10">
        <f t="shared" si="0"/>
        <v>0</v>
      </c>
      <c r="T7" s="10">
        <f t="shared" si="0"/>
        <v>2076</v>
      </c>
      <c r="U7" s="10">
        <f t="shared" si="0"/>
        <v>925</v>
      </c>
      <c r="V7" s="10">
        <f t="shared" si="0"/>
        <v>8</v>
      </c>
      <c r="W7" s="10">
        <f t="shared" si="0"/>
        <v>903416</v>
      </c>
    </row>
    <row r="8" spans="1:23" ht="24.75" customHeight="1">
      <c r="A8" s="11" t="s">
        <v>63</v>
      </c>
      <c r="B8" s="10">
        <f>B7-187621</f>
        <v>-50435</v>
      </c>
      <c r="C8" s="10">
        <f>C7-18620</f>
        <v>-8121</v>
      </c>
      <c r="D8" s="10">
        <f>D7-93.8</f>
        <v>314.2</v>
      </c>
      <c r="E8" s="10">
        <f>E7-27592</f>
        <v>-26558</v>
      </c>
      <c r="F8" s="10">
        <f>F7-5145</f>
        <v>-4994</v>
      </c>
      <c r="G8" s="10">
        <f>G7-50</f>
        <v>-17</v>
      </c>
      <c r="H8" s="10">
        <f>H7-0</f>
        <v>0</v>
      </c>
      <c r="I8" s="10">
        <f>I7-0</f>
        <v>0</v>
      </c>
      <c r="J8" s="10">
        <f>J7-0</f>
        <v>0</v>
      </c>
      <c r="K8" s="10">
        <f>K7-1285</f>
        <v>-95</v>
      </c>
      <c r="L8" s="10">
        <f>L7-530</f>
        <v>-307</v>
      </c>
      <c r="M8" s="10">
        <v>0</v>
      </c>
      <c r="N8" s="10">
        <f>N7-1640.5</f>
        <v>6420.5</v>
      </c>
      <c r="O8" s="10">
        <f>O7-1279</f>
        <v>4737</v>
      </c>
      <c r="P8" s="10">
        <f>P7-43.8</f>
        <v>323.2</v>
      </c>
      <c r="Q8" s="10">
        <f>Q7-152659</f>
        <v>-27834</v>
      </c>
      <c r="R8" s="10">
        <f>R7-8702</f>
        <v>-5518</v>
      </c>
      <c r="S8" s="10">
        <v>0</v>
      </c>
      <c r="T8" s="23">
        <f>T7-4444</f>
        <v>-2368</v>
      </c>
      <c r="U8" s="23">
        <f>U7-1164</f>
        <v>-239</v>
      </c>
      <c r="V8" s="10">
        <f>V7-0</f>
        <v>8</v>
      </c>
      <c r="W8" s="23">
        <f>W7-924567</f>
        <v>-21151</v>
      </c>
    </row>
    <row r="9" spans="1:23" ht="19.5" customHeight="1">
      <c r="A9" s="10" t="s">
        <v>64</v>
      </c>
      <c r="B9" s="10">
        <f>SUM(E9+H9+K9+N9+Q9+T9)</f>
        <v>620</v>
      </c>
      <c r="C9" s="10">
        <f>F9+I9+L9+O9+R9+U9</f>
        <v>0</v>
      </c>
      <c r="D9" s="10">
        <f>G9+J9+M9+P9+S9+V9</f>
        <v>0</v>
      </c>
      <c r="E9" s="10">
        <f>'临翔'!E7</f>
        <v>0</v>
      </c>
      <c r="F9" s="10">
        <f>'临翔'!F7</f>
        <v>0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0</v>
      </c>
      <c r="L9" s="10">
        <f>'临翔'!L7</f>
        <v>0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620</v>
      </c>
      <c r="R9" s="10">
        <f>'临翔'!R7</f>
        <v>0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74755</v>
      </c>
    </row>
    <row r="10" spans="1:23" ht="19.5" customHeight="1">
      <c r="A10" s="10" t="s">
        <v>65</v>
      </c>
      <c r="B10" s="10">
        <f aca="true" t="shared" si="1" ref="B10:B16">SUM(E10+H10+K10+N10+Q10+T10)</f>
        <v>5563</v>
      </c>
      <c r="C10" s="10">
        <f aca="true" t="shared" si="2" ref="C10:C16">F10+I10+L10+O10+R10+U10</f>
        <v>1943</v>
      </c>
      <c r="D10" s="10">
        <f aca="true" t="shared" si="3" ref="D10:D16">G10+J10+M10+P10+S10+V10</f>
        <v>0</v>
      </c>
      <c r="E10" s="10">
        <f>'凤庆'!E7</f>
        <v>840</v>
      </c>
      <c r="F10" s="10">
        <f>'凤庆'!F7</f>
        <v>0</v>
      </c>
      <c r="G10" s="10">
        <f>'凤庆'!G7</f>
        <v>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980</v>
      </c>
      <c r="L10" s="10">
        <f>'凤庆'!L7</f>
        <v>13</v>
      </c>
      <c r="M10" s="10">
        <f>'凤庆'!M7</f>
        <v>0</v>
      </c>
      <c r="N10" s="10">
        <f>'凤庆'!N7</f>
        <v>730</v>
      </c>
      <c r="O10" s="10">
        <f>'凤庆'!O7</f>
        <v>730</v>
      </c>
      <c r="P10" s="10">
        <f>'凤庆'!P7</f>
        <v>0</v>
      </c>
      <c r="Q10" s="10">
        <f>'凤庆'!Q7</f>
        <v>2430</v>
      </c>
      <c r="R10" s="10">
        <f>'凤庆'!R7</f>
        <v>1200</v>
      </c>
      <c r="S10" s="10">
        <f>'凤庆'!S7</f>
        <v>0</v>
      </c>
      <c r="T10" s="10">
        <f>'凤庆'!T7</f>
        <v>583</v>
      </c>
      <c r="U10" s="10">
        <f>'凤庆'!U7</f>
        <v>0</v>
      </c>
      <c r="V10" s="10">
        <f>'凤庆'!V7</f>
        <v>0</v>
      </c>
      <c r="W10" s="10">
        <f>'凤庆'!W7</f>
        <v>205573</v>
      </c>
    </row>
    <row r="11" spans="1:23" ht="19.5" customHeight="1">
      <c r="A11" s="10" t="s">
        <v>45</v>
      </c>
      <c r="B11" s="10">
        <f t="shared" si="1"/>
        <v>1720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1650</v>
      </c>
      <c r="R11" s="10">
        <f>'云县'!R7</f>
        <v>0</v>
      </c>
      <c r="S11" s="10">
        <f>'云县'!S7</f>
        <v>0</v>
      </c>
      <c r="T11" s="10">
        <f>'云县'!T7</f>
        <v>70</v>
      </c>
      <c r="U11" s="10">
        <f>'云县'!U7</f>
        <v>0</v>
      </c>
      <c r="V11" s="10">
        <f>'云县'!V7</f>
        <v>0</v>
      </c>
      <c r="W11" s="10">
        <f>'云县'!W7</f>
        <v>305103</v>
      </c>
    </row>
    <row r="12" spans="1:23" ht="19.5" customHeight="1">
      <c r="A12" s="10" t="s">
        <v>66</v>
      </c>
      <c r="B12" s="10">
        <f t="shared" si="1"/>
        <v>35541</v>
      </c>
      <c r="C12" s="10">
        <f t="shared" si="2"/>
        <v>2307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34325</v>
      </c>
      <c r="R12" s="10">
        <f>'永德'!R7</f>
        <v>1464</v>
      </c>
      <c r="S12" s="10">
        <f>'永德'!S7</f>
        <v>0</v>
      </c>
      <c r="T12" s="10">
        <f>'永德'!T7</f>
        <v>1216</v>
      </c>
      <c r="U12" s="10">
        <f>'永德'!U7</f>
        <v>843</v>
      </c>
      <c r="V12" s="10">
        <f>'永德'!V7</f>
        <v>0</v>
      </c>
      <c r="W12" s="10">
        <f>'永德'!W7</f>
        <v>52418</v>
      </c>
    </row>
    <row r="13" spans="1:23" ht="19.5" customHeight="1">
      <c r="A13" s="10" t="s">
        <v>67</v>
      </c>
      <c r="B13" s="10">
        <f t="shared" si="1"/>
        <v>21590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21590</v>
      </c>
      <c r="R13" s="10">
        <f>'镇康'!R7</f>
        <v>0</v>
      </c>
      <c r="S13" s="10">
        <f>'镇康'!S7</f>
        <v>0</v>
      </c>
      <c r="T13" s="10">
        <f>'镇康'!T7</f>
        <v>0</v>
      </c>
      <c r="U13" s="10">
        <f>'镇康'!U7</f>
        <v>0</v>
      </c>
      <c r="V13" s="10">
        <f>'镇康'!V7</f>
        <v>0</v>
      </c>
      <c r="W13" s="10">
        <f>'镇康'!W7</f>
        <v>22160</v>
      </c>
    </row>
    <row r="14" spans="1:23" ht="19.5" customHeight="1">
      <c r="A14" s="10" t="s">
        <v>68</v>
      </c>
      <c r="B14" s="10">
        <f t="shared" si="1"/>
        <v>53557</v>
      </c>
      <c r="C14" s="10">
        <f t="shared" si="2"/>
        <v>952</v>
      </c>
      <c r="D14" s="10">
        <f t="shared" si="3"/>
        <v>52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957</v>
      </c>
      <c r="O14" s="10">
        <f>'双江'!O7</f>
        <v>952</v>
      </c>
      <c r="P14" s="10">
        <f>'双江'!P7</f>
        <v>52</v>
      </c>
      <c r="Q14" s="10">
        <f>'双江'!Q7</f>
        <v>52600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69760</v>
      </c>
    </row>
    <row r="15" spans="1:23" ht="19.5" customHeight="1">
      <c r="A15" s="10" t="s">
        <v>69</v>
      </c>
      <c r="B15" s="10">
        <f t="shared" si="1"/>
        <v>13684</v>
      </c>
      <c r="C15" s="10">
        <f t="shared" si="2"/>
        <v>714</v>
      </c>
      <c r="D15" s="10">
        <f t="shared" si="3"/>
        <v>50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2734</v>
      </c>
      <c r="O15" s="10">
        <f>'耿马'!O7</f>
        <v>714</v>
      </c>
      <c r="P15" s="10">
        <f>'耿马'!P7</f>
        <v>50</v>
      </c>
      <c r="Q15" s="10">
        <f>'耿马'!Q7</f>
        <v>10950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152353</v>
      </c>
    </row>
    <row r="16" spans="1:23" ht="19.5" customHeight="1">
      <c r="A16" s="10" t="s">
        <v>70</v>
      </c>
      <c r="B16" s="10">
        <f t="shared" si="1"/>
        <v>4911</v>
      </c>
      <c r="C16" s="10">
        <f t="shared" si="2"/>
        <v>4583</v>
      </c>
      <c r="D16" s="10">
        <f t="shared" si="3"/>
        <v>306</v>
      </c>
      <c r="E16" s="10">
        <f>'沧源'!E7</f>
        <v>194</v>
      </c>
      <c r="F16" s="10">
        <f>'沧源'!F7</f>
        <v>151</v>
      </c>
      <c r="G16" s="10">
        <f>'沧源'!G7</f>
        <v>33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210</v>
      </c>
      <c r="L16" s="10">
        <f>'沧源'!L7</f>
        <v>210</v>
      </c>
      <c r="M16" s="10">
        <f>'沧源'!M7</f>
        <v>0</v>
      </c>
      <c r="N16" s="10">
        <f>'沧源'!N7</f>
        <v>3640</v>
      </c>
      <c r="O16" s="10">
        <f>'沧源'!O7</f>
        <v>3620</v>
      </c>
      <c r="P16" s="10">
        <f>'沧源'!P7</f>
        <v>265</v>
      </c>
      <c r="Q16" s="10">
        <f>'沧源'!Q7</f>
        <v>660</v>
      </c>
      <c r="R16" s="10">
        <f>'沧源'!R7</f>
        <v>520</v>
      </c>
      <c r="S16" s="10">
        <f>'沧源'!S7</f>
        <v>0</v>
      </c>
      <c r="T16" s="10">
        <f>'沧源'!T7</f>
        <v>207</v>
      </c>
      <c r="U16" s="10">
        <f>'沧源'!U7</f>
        <v>82</v>
      </c>
      <c r="V16" s="10">
        <f>'沧源'!V7</f>
        <v>8</v>
      </c>
      <c r="W16" s="10">
        <f>'沧源'!W7</f>
        <v>21294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9" sqref="Q9:W11"/>
    </sheetView>
  </sheetViews>
  <sheetFormatPr defaultColWidth="9.00390625" defaultRowHeight="14.25"/>
  <cols>
    <col min="1" max="22" width="5.375" style="0" customWidth="1"/>
    <col min="23" max="23" width="6.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36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13684</v>
      </c>
      <c r="C7" s="10">
        <f aca="true" t="shared" si="0" ref="C7:V7">SUM(C8+C12+C16)</f>
        <v>714</v>
      </c>
      <c r="D7" s="10">
        <f t="shared" si="0"/>
        <v>50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2734</v>
      </c>
      <c r="O7" s="10">
        <f t="shared" si="0"/>
        <v>714</v>
      </c>
      <c r="P7" s="10">
        <f t="shared" si="0"/>
        <v>50</v>
      </c>
      <c r="Q7" s="10">
        <f t="shared" si="0"/>
        <v>10950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3">
        <f>W8+W12+W16</f>
        <v>152353</v>
      </c>
    </row>
    <row r="8" spans="1:23" ht="30" customHeight="1">
      <c r="A8" s="11" t="s">
        <v>28</v>
      </c>
      <c r="B8" s="10">
        <f>SUM(B9:B11)</f>
        <v>2307</v>
      </c>
      <c r="C8" s="10">
        <f aca="true" t="shared" si="1" ref="C8:V8">SUM(C9:C11)</f>
        <v>686</v>
      </c>
      <c r="D8" s="10">
        <f t="shared" si="1"/>
        <v>50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686</v>
      </c>
      <c r="O8" s="10">
        <f t="shared" si="1"/>
        <v>686</v>
      </c>
      <c r="P8" s="10">
        <f t="shared" si="1"/>
        <v>50</v>
      </c>
      <c r="Q8" s="10">
        <f t="shared" si="1"/>
        <v>1621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3">
        <f>W9+W10+W11</f>
        <v>43148</v>
      </c>
    </row>
    <row r="9" spans="1:23" ht="30" customHeight="1">
      <c r="A9" s="11" t="s">
        <v>29</v>
      </c>
      <c r="B9" s="10">
        <f aca="true" t="shared" si="2" ref="B9:D11">SUM(E9+H9+K9+N9+Q9+T9)</f>
        <v>395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395</v>
      </c>
      <c r="R9" s="10">
        <v>0</v>
      </c>
      <c r="S9" s="10">
        <v>0</v>
      </c>
      <c r="T9" s="31"/>
      <c r="U9" s="31"/>
      <c r="V9" s="31"/>
      <c r="W9" s="33">
        <v>3641</v>
      </c>
    </row>
    <row r="10" spans="1:23" ht="30" customHeight="1">
      <c r="A10" s="10" t="s">
        <v>30</v>
      </c>
      <c r="B10" s="10">
        <f t="shared" si="2"/>
        <v>16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16</v>
      </c>
      <c r="R10" s="10">
        <v>0</v>
      </c>
      <c r="S10" s="10">
        <v>0</v>
      </c>
      <c r="T10" s="31"/>
      <c r="U10" s="31"/>
      <c r="V10" s="31"/>
      <c r="W10" s="33">
        <v>1267</v>
      </c>
    </row>
    <row r="11" spans="1:23" ht="30" customHeight="1">
      <c r="A11" s="10" t="s">
        <v>31</v>
      </c>
      <c r="B11" s="10">
        <f t="shared" si="2"/>
        <v>1896</v>
      </c>
      <c r="C11" s="10">
        <f t="shared" si="2"/>
        <v>686</v>
      </c>
      <c r="D11" s="10">
        <f t="shared" si="2"/>
        <v>50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686</v>
      </c>
      <c r="O11" s="10">
        <v>686</v>
      </c>
      <c r="P11" s="10">
        <v>50</v>
      </c>
      <c r="Q11" s="10">
        <v>1210</v>
      </c>
      <c r="R11" s="10">
        <v>0</v>
      </c>
      <c r="S11" s="10">
        <v>0</v>
      </c>
      <c r="T11" s="31"/>
      <c r="U11" s="31"/>
      <c r="V11" s="31"/>
      <c r="W11" s="33">
        <v>38240</v>
      </c>
    </row>
    <row r="12" spans="1:23" ht="30" customHeight="1">
      <c r="A12" s="11" t="s">
        <v>32</v>
      </c>
      <c r="B12" s="10">
        <f>SUM(B13:B15)</f>
        <v>11377</v>
      </c>
      <c r="C12" s="10">
        <f aca="true" t="shared" si="3" ref="C12:W12">SUM(C13:C15)</f>
        <v>28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2048</v>
      </c>
      <c r="O12" s="10">
        <f t="shared" si="3"/>
        <v>28</v>
      </c>
      <c r="P12" s="10">
        <f t="shared" si="3"/>
        <v>0</v>
      </c>
      <c r="Q12" s="10">
        <f t="shared" si="3"/>
        <v>9329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109205</v>
      </c>
    </row>
    <row r="13" spans="1:23" ht="30" customHeight="1">
      <c r="A13" s="11" t="s">
        <v>33</v>
      </c>
      <c r="B13" s="10">
        <f aca="true" t="shared" si="4" ref="B13:D16">SUM(E13+H13+K13+N13+Q13+T13)</f>
        <v>545</v>
      </c>
      <c r="C13" s="10">
        <f t="shared" si="4"/>
        <v>23</v>
      </c>
      <c r="D13" s="10">
        <f>SUM(G13+J13+M13+P13+S13+V13)</f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23</v>
      </c>
      <c r="O13" s="10">
        <v>23</v>
      </c>
      <c r="P13" s="10">
        <v>0</v>
      </c>
      <c r="Q13" s="10">
        <v>522</v>
      </c>
      <c r="R13" s="10">
        <v>0</v>
      </c>
      <c r="S13" s="10">
        <v>0</v>
      </c>
      <c r="T13" s="31"/>
      <c r="U13" s="31"/>
      <c r="V13" s="31"/>
      <c r="W13" s="31">
        <v>9360</v>
      </c>
    </row>
    <row r="14" spans="1:23" ht="30" customHeight="1">
      <c r="A14" s="10" t="s">
        <v>34</v>
      </c>
      <c r="B14" s="10">
        <f t="shared" si="4"/>
        <v>8652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8652</v>
      </c>
      <c r="R14" s="10">
        <v>0</v>
      </c>
      <c r="S14" s="10">
        <v>0</v>
      </c>
      <c r="T14" s="31"/>
      <c r="U14" s="31"/>
      <c r="V14" s="31"/>
      <c r="W14" s="31">
        <v>93790</v>
      </c>
    </row>
    <row r="15" spans="1:23" ht="30" customHeight="1">
      <c r="A15" s="10" t="s">
        <v>31</v>
      </c>
      <c r="B15" s="10">
        <f t="shared" si="4"/>
        <v>2180</v>
      </c>
      <c r="C15" s="10">
        <f t="shared" si="4"/>
        <v>5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2025</v>
      </c>
      <c r="O15" s="10">
        <v>5</v>
      </c>
      <c r="P15" s="10">
        <v>0</v>
      </c>
      <c r="Q15" s="10">
        <v>155</v>
      </c>
      <c r="R15" s="10"/>
      <c r="S15" s="10"/>
      <c r="T15" s="31"/>
      <c r="U15" s="31"/>
      <c r="V15" s="31"/>
      <c r="W15" s="33">
        <v>6055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H21" sqref="H21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38</v>
      </c>
      <c r="J3" s="28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9" t="s">
        <v>40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5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50"/>
    </row>
    <row r="7" spans="1:23" ht="30" customHeight="1">
      <c r="A7" s="10" t="s">
        <v>22</v>
      </c>
      <c r="B7" s="10">
        <f>SUM(B8+B12+B16)</f>
        <v>53557</v>
      </c>
      <c r="C7" s="10">
        <f aca="true" t="shared" si="0" ref="C7:W7">SUM(C8+C12+C16)</f>
        <v>952</v>
      </c>
      <c r="D7" s="10">
        <f t="shared" si="0"/>
        <v>52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957</v>
      </c>
      <c r="O7" s="10">
        <f t="shared" si="0"/>
        <v>952</v>
      </c>
      <c r="P7" s="10">
        <f t="shared" si="0"/>
        <v>52</v>
      </c>
      <c r="Q7" s="10">
        <f t="shared" si="0"/>
        <v>52600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69760</v>
      </c>
    </row>
    <row r="8" spans="1:23" ht="30" customHeight="1">
      <c r="A8" s="11" t="s">
        <v>28</v>
      </c>
      <c r="B8" s="10">
        <f>SUM(B9:B11)</f>
        <v>38988</v>
      </c>
      <c r="C8" s="10">
        <f aca="true" t="shared" si="1" ref="C8:W8">SUM(C9:C11)</f>
        <v>663</v>
      </c>
      <c r="D8" s="10">
        <f t="shared" si="1"/>
        <v>42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668</v>
      </c>
      <c r="O8" s="10">
        <f t="shared" si="1"/>
        <v>663</v>
      </c>
      <c r="P8" s="10">
        <f t="shared" si="1"/>
        <v>42</v>
      </c>
      <c r="Q8" s="10">
        <f t="shared" si="1"/>
        <v>38320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55520</v>
      </c>
    </row>
    <row r="9" spans="1:23" ht="30" customHeight="1">
      <c r="A9" s="11" t="s">
        <v>29</v>
      </c>
      <c r="B9" s="10">
        <f aca="true" t="shared" si="2" ref="B9:D11">SUM(E9+H9+K9+N9+Q9+T9)</f>
        <v>8700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8700</v>
      </c>
      <c r="R9" s="10"/>
      <c r="S9" s="10"/>
      <c r="T9" s="31"/>
      <c r="U9" s="31"/>
      <c r="V9" s="31"/>
      <c r="W9" s="41">
        <v>8100</v>
      </c>
    </row>
    <row r="10" spans="1:23" ht="30" customHeight="1">
      <c r="A10" s="10" t="s">
        <v>30</v>
      </c>
      <c r="B10" s="10">
        <f t="shared" si="2"/>
        <v>16805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>
        <v>5</v>
      </c>
      <c r="O10" s="10"/>
      <c r="P10" s="10"/>
      <c r="Q10" s="10">
        <v>16800</v>
      </c>
      <c r="R10" s="10"/>
      <c r="S10" s="10"/>
      <c r="T10" s="31"/>
      <c r="U10" s="31"/>
      <c r="V10" s="31"/>
      <c r="W10" s="41">
        <v>34600</v>
      </c>
    </row>
    <row r="11" spans="1:23" ht="30" customHeight="1">
      <c r="A11" s="10" t="s">
        <v>31</v>
      </c>
      <c r="B11" s="10">
        <f t="shared" si="2"/>
        <v>13483</v>
      </c>
      <c r="C11" s="10">
        <f t="shared" si="2"/>
        <v>663</v>
      </c>
      <c r="D11" s="10">
        <f t="shared" si="2"/>
        <v>42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663</v>
      </c>
      <c r="O11" s="10">
        <v>663</v>
      </c>
      <c r="P11" s="10">
        <v>42</v>
      </c>
      <c r="Q11" s="10">
        <v>12820</v>
      </c>
      <c r="R11" s="10"/>
      <c r="S11" s="10"/>
      <c r="T11" s="31"/>
      <c r="U11" s="31"/>
      <c r="V11" s="31"/>
      <c r="W11" s="41">
        <v>12820</v>
      </c>
    </row>
    <row r="12" spans="1:23" ht="30" customHeight="1">
      <c r="A12" s="11" t="s">
        <v>32</v>
      </c>
      <c r="B12" s="10">
        <f>SUM(B13:B15)</f>
        <v>14569</v>
      </c>
      <c r="C12" s="10">
        <f aca="true" t="shared" si="3" ref="C12:W12">SUM(C13:C15)</f>
        <v>289</v>
      </c>
      <c r="D12" s="10">
        <f t="shared" si="3"/>
        <v>10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289</v>
      </c>
      <c r="O12" s="10">
        <f t="shared" si="3"/>
        <v>289</v>
      </c>
      <c r="P12" s="10">
        <f t="shared" si="3"/>
        <v>10</v>
      </c>
      <c r="Q12" s="10">
        <f t="shared" si="3"/>
        <v>14280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14240</v>
      </c>
    </row>
    <row r="13" spans="1:23" ht="30" customHeight="1">
      <c r="A13" s="11" t="s">
        <v>33</v>
      </c>
      <c r="B13" s="10">
        <f aca="true" t="shared" si="4" ref="B13:D16">SUM(E13+H13+K13+N13+Q13+T13)</f>
        <v>11989</v>
      </c>
      <c r="C13" s="10">
        <f t="shared" si="4"/>
        <v>89</v>
      </c>
      <c r="D13" s="10">
        <f t="shared" si="4"/>
        <v>10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89</v>
      </c>
      <c r="O13" s="10">
        <v>89</v>
      </c>
      <c r="P13" s="10">
        <v>10</v>
      </c>
      <c r="Q13" s="10">
        <v>11900</v>
      </c>
      <c r="R13" s="10"/>
      <c r="S13" s="10"/>
      <c r="T13" s="31"/>
      <c r="U13" s="31"/>
      <c r="V13" s="31"/>
      <c r="W13" s="41">
        <v>11400</v>
      </c>
    </row>
    <row r="14" spans="1:23" ht="30" customHeight="1">
      <c r="A14" s="10" t="s">
        <v>34</v>
      </c>
      <c r="B14" s="10">
        <f t="shared" si="4"/>
        <v>2569</v>
      </c>
      <c r="C14" s="10">
        <f t="shared" si="4"/>
        <v>189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>
        <v>189</v>
      </c>
      <c r="O14" s="10">
        <v>189</v>
      </c>
      <c r="P14" s="10">
        <v>0</v>
      </c>
      <c r="Q14" s="10">
        <v>2380</v>
      </c>
      <c r="R14" s="10"/>
      <c r="S14" s="10"/>
      <c r="T14" s="31"/>
      <c r="U14" s="31"/>
      <c r="V14" s="31"/>
      <c r="W14" s="41">
        <v>2840</v>
      </c>
    </row>
    <row r="15" spans="1:23" ht="30" customHeight="1">
      <c r="A15" s="10" t="s">
        <v>31</v>
      </c>
      <c r="B15" s="10">
        <f t="shared" si="4"/>
        <v>11</v>
      </c>
      <c r="C15" s="10">
        <f t="shared" si="4"/>
        <v>11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11</v>
      </c>
      <c r="O15" s="10">
        <v>11</v>
      </c>
      <c r="P15" s="10"/>
      <c r="Q15" s="10"/>
      <c r="R15" s="10"/>
      <c r="S15" s="10"/>
      <c r="T15" s="31"/>
      <c r="U15" s="31"/>
      <c r="V15" s="31"/>
      <c r="W15" s="4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4"/>
    </sheetView>
  </sheetViews>
  <sheetFormatPr defaultColWidth="9.00390625" defaultRowHeight="14.25"/>
  <cols>
    <col min="1" max="16" width="5.375" style="0" customWidth="1"/>
    <col min="17" max="17" width="5.875" style="0" customWidth="1"/>
    <col min="18" max="18" width="4.625" style="0" customWidth="1"/>
    <col min="19" max="19" width="4.75390625" style="0" customWidth="1"/>
    <col min="20" max="20" width="6.375" style="0" customWidth="1"/>
    <col min="21" max="21" width="5.00390625" style="0" customWidth="1"/>
    <col min="22" max="22" width="4.75390625" style="0" customWidth="1"/>
    <col min="23" max="23" width="7.25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J3" s="28" t="s">
        <v>39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8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8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8"/>
    </row>
    <row r="7" spans="1:23" ht="14.25">
      <c r="A7" s="10" t="s">
        <v>22</v>
      </c>
      <c r="B7" s="10">
        <f>SUM(B8+B12+B16)</f>
        <v>21590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21590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41">
        <f>W8+W12+W16</f>
        <v>22160</v>
      </c>
    </row>
    <row r="8" spans="1:23" ht="30" customHeight="1">
      <c r="A8" s="11" t="s">
        <v>28</v>
      </c>
      <c r="B8" s="10">
        <f>SUM(B9:B11)</f>
        <v>15740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15740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41">
        <f>W9+W10+W11</f>
        <v>15740</v>
      </c>
    </row>
    <row r="9" spans="1:23" ht="30" customHeight="1">
      <c r="A9" s="11" t="s">
        <v>29</v>
      </c>
      <c r="B9" s="10">
        <f aca="true" t="shared" si="2" ref="B9:D11">SUM(E9+H9+K9+N9+Q9+T9)</f>
        <v>5200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5200</v>
      </c>
      <c r="R9" s="10"/>
      <c r="S9" s="10"/>
      <c r="T9" s="31"/>
      <c r="U9" s="31"/>
      <c r="V9" s="31"/>
      <c r="W9" s="41">
        <v>5200</v>
      </c>
    </row>
    <row r="10" spans="1:23" ht="30" customHeight="1">
      <c r="A10" s="10" t="s">
        <v>30</v>
      </c>
      <c r="B10" s="10">
        <f t="shared" si="2"/>
        <v>3300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3300</v>
      </c>
      <c r="R10" s="10"/>
      <c r="S10" s="10"/>
      <c r="T10" s="31"/>
      <c r="U10" s="31"/>
      <c r="V10" s="31"/>
      <c r="W10" s="41">
        <v>3300</v>
      </c>
    </row>
    <row r="11" spans="1:23" ht="30" customHeight="1">
      <c r="A11" s="10" t="s">
        <v>31</v>
      </c>
      <c r="B11" s="10">
        <f t="shared" si="2"/>
        <v>7240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7240</v>
      </c>
      <c r="R11" s="10"/>
      <c r="S11" s="10"/>
      <c r="T11" s="31"/>
      <c r="U11" s="31"/>
      <c r="V11" s="31"/>
      <c r="W11" s="41">
        <v>7240</v>
      </c>
    </row>
    <row r="12" spans="1:23" ht="30" customHeight="1">
      <c r="A12" s="11" t="s">
        <v>32</v>
      </c>
      <c r="B12" s="10">
        <f>SUM(B13:B15)</f>
        <v>5850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5850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41">
        <f>W13+W14+W15</f>
        <v>6420</v>
      </c>
    </row>
    <row r="13" spans="1:23" ht="30" customHeight="1">
      <c r="A13" s="11" t="s">
        <v>33</v>
      </c>
      <c r="B13" s="10">
        <f aca="true" t="shared" si="4" ref="B13:D16">SUM(E13+H13+K13+N13+Q13+T13)</f>
        <v>1670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1670</v>
      </c>
      <c r="R13" s="10"/>
      <c r="S13" s="10"/>
      <c r="T13" s="31"/>
      <c r="U13" s="31"/>
      <c r="V13" s="31"/>
      <c r="W13" s="41">
        <v>2240</v>
      </c>
    </row>
    <row r="14" spans="1:23" ht="30" customHeight="1">
      <c r="A14" s="10" t="s">
        <v>34</v>
      </c>
      <c r="B14" s="10">
        <f t="shared" si="4"/>
        <v>4180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4180</v>
      </c>
      <c r="R14" s="10"/>
      <c r="S14" s="10"/>
      <c r="T14" s="31"/>
      <c r="U14" s="31"/>
      <c r="V14" s="31"/>
      <c r="W14" s="41">
        <v>4180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31"/>
      <c r="W15" s="41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Z9" sqref="Z9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42</v>
      </c>
      <c r="J3" s="28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42"/>
      <c r="W4" s="43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4"/>
      <c r="W5" s="43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5" t="s">
        <v>24</v>
      </c>
      <c r="W6" s="43"/>
    </row>
    <row r="7" spans="1:23" ht="30" customHeight="1">
      <c r="A7" s="10" t="s">
        <v>22</v>
      </c>
      <c r="B7" s="10">
        <f>SUM(B8+B12+B16)</f>
        <v>35541</v>
      </c>
      <c r="C7" s="10">
        <f aca="true" t="shared" si="0" ref="C7:V7">SUM(C8+C12+C16)</f>
        <v>2307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34325</v>
      </c>
      <c r="R7" s="10">
        <f t="shared" si="0"/>
        <v>1464</v>
      </c>
      <c r="S7" s="10">
        <f t="shared" si="0"/>
        <v>0</v>
      </c>
      <c r="T7" s="10">
        <f t="shared" si="0"/>
        <v>1216</v>
      </c>
      <c r="U7" s="10">
        <f t="shared" si="0"/>
        <v>843</v>
      </c>
      <c r="V7" s="46">
        <f t="shared" si="0"/>
        <v>0</v>
      </c>
      <c r="W7" s="33">
        <f>W8+W12+W16</f>
        <v>52418</v>
      </c>
    </row>
    <row r="8" spans="1:23" ht="30" customHeight="1">
      <c r="A8" s="11" t="s">
        <v>28</v>
      </c>
      <c r="B8" s="10">
        <f>SUM(B9:B11)</f>
        <v>29166</v>
      </c>
      <c r="C8" s="10">
        <f aca="true" t="shared" si="1" ref="C8:V8">SUM(C9:C11)</f>
        <v>962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28556</v>
      </c>
      <c r="R8" s="10">
        <f t="shared" si="1"/>
        <v>531</v>
      </c>
      <c r="S8" s="10">
        <f t="shared" si="1"/>
        <v>0</v>
      </c>
      <c r="T8" s="10">
        <f t="shared" si="1"/>
        <v>610</v>
      </c>
      <c r="U8" s="10">
        <f t="shared" si="1"/>
        <v>431</v>
      </c>
      <c r="V8" s="46">
        <f t="shared" si="1"/>
        <v>0</v>
      </c>
      <c r="W8" s="33">
        <f>W9+W10+W11</f>
        <v>42985</v>
      </c>
    </row>
    <row r="9" spans="1:23" ht="30" customHeight="1">
      <c r="A9" s="11" t="s">
        <v>29</v>
      </c>
      <c r="B9" s="10">
        <f aca="true" t="shared" si="2" ref="B9:D11">SUM(E9+H9+K9+N9+Q9+T9)</f>
        <v>15328</v>
      </c>
      <c r="C9" s="10">
        <f t="shared" si="2"/>
        <v>546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15002</v>
      </c>
      <c r="R9" s="10">
        <v>241</v>
      </c>
      <c r="S9" s="10"/>
      <c r="T9" s="31">
        <v>326</v>
      </c>
      <c r="U9" s="31">
        <v>305</v>
      </c>
      <c r="V9" s="47"/>
      <c r="W9" s="33">
        <v>16000</v>
      </c>
    </row>
    <row r="10" spans="1:23" ht="30" customHeight="1">
      <c r="A10" s="10" t="s">
        <v>30</v>
      </c>
      <c r="B10" s="10">
        <f t="shared" si="2"/>
        <v>3611</v>
      </c>
      <c r="C10" s="10">
        <f t="shared" si="2"/>
        <v>136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3611</v>
      </c>
      <c r="R10" s="10">
        <v>136</v>
      </c>
      <c r="S10" s="10"/>
      <c r="T10" s="31"/>
      <c r="U10" s="31"/>
      <c r="V10" s="47"/>
      <c r="W10" s="33">
        <v>3789</v>
      </c>
    </row>
    <row r="11" spans="1:23" ht="30" customHeight="1">
      <c r="A11" s="10" t="s">
        <v>31</v>
      </c>
      <c r="B11" s="10">
        <f t="shared" si="2"/>
        <v>10227</v>
      </c>
      <c r="C11" s="10">
        <f t="shared" si="2"/>
        <v>280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9943</v>
      </c>
      <c r="R11" s="10">
        <v>154</v>
      </c>
      <c r="S11" s="10"/>
      <c r="T11" s="31">
        <v>284</v>
      </c>
      <c r="U11" s="31">
        <v>126</v>
      </c>
      <c r="V11" s="47"/>
      <c r="W11" s="33">
        <v>23196</v>
      </c>
    </row>
    <row r="12" spans="1:23" ht="30" customHeight="1">
      <c r="A12" s="11" t="s">
        <v>32</v>
      </c>
      <c r="B12" s="10">
        <f>SUM(B13:B15)</f>
        <v>6375</v>
      </c>
      <c r="C12" s="10">
        <f aca="true" t="shared" si="3" ref="C12:V12">SUM(C13:C15)</f>
        <v>1345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5769</v>
      </c>
      <c r="R12" s="10">
        <f t="shared" si="3"/>
        <v>933</v>
      </c>
      <c r="S12" s="10">
        <f t="shared" si="3"/>
        <v>0</v>
      </c>
      <c r="T12" s="10">
        <f t="shared" si="3"/>
        <v>606</v>
      </c>
      <c r="U12" s="10">
        <f t="shared" si="3"/>
        <v>412</v>
      </c>
      <c r="V12" s="46">
        <f t="shared" si="3"/>
        <v>0</v>
      </c>
      <c r="W12" s="33">
        <f>W13+W14+W15</f>
        <v>9433</v>
      </c>
    </row>
    <row r="13" spans="1:23" ht="30" customHeight="1">
      <c r="A13" s="11" t="s">
        <v>33</v>
      </c>
      <c r="B13" s="10">
        <f aca="true" t="shared" si="4" ref="B13:D16">SUM(E13+H13+K13+N13+Q13+T13)</f>
        <v>987</v>
      </c>
      <c r="C13" s="10">
        <f t="shared" si="4"/>
        <v>128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987</v>
      </c>
      <c r="R13" s="10">
        <v>128</v>
      </c>
      <c r="S13" s="10"/>
      <c r="T13" s="31"/>
      <c r="U13" s="31"/>
      <c r="V13" s="47"/>
      <c r="W13" s="33">
        <v>1304</v>
      </c>
    </row>
    <row r="14" spans="1:23" ht="30" customHeight="1">
      <c r="A14" s="10" t="s">
        <v>34</v>
      </c>
      <c r="B14" s="10">
        <f t="shared" si="4"/>
        <v>5388</v>
      </c>
      <c r="C14" s="10">
        <f t="shared" si="4"/>
        <v>1217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4782</v>
      </c>
      <c r="R14" s="10">
        <v>805</v>
      </c>
      <c r="S14" s="10"/>
      <c r="T14" s="31">
        <v>606</v>
      </c>
      <c r="U14" s="31">
        <v>412</v>
      </c>
      <c r="V14" s="47"/>
      <c r="W14" s="33">
        <v>8129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47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47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Q13" sqref="Q13:W15"/>
    </sheetView>
  </sheetViews>
  <sheetFormatPr defaultColWidth="9.00390625" defaultRowHeight="14.25"/>
  <cols>
    <col min="1" max="22" width="5.37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45</v>
      </c>
      <c r="J3" s="28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40" t="s">
        <v>47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0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0"/>
    </row>
    <row r="7" spans="1:23" ht="30" customHeight="1">
      <c r="A7" s="10" t="s">
        <v>22</v>
      </c>
      <c r="B7" s="10">
        <f>SUM(B8+B12+B16)</f>
        <v>1720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1650</v>
      </c>
      <c r="R7" s="10">
        <f t="shared" si="0"/>
        <v>0</v>
      </c>
      <c r="S7" s="10">
        <f t="shared" si="0"/>
        <v>0</v>
      </c>
      <c r="T7" s="10">
        <f t="shared" si="0"/>
        <v>70</v>
      </c>
      <c r="U7" s="10">
        <f t="shared" si="0"/>
        <v>0</v>
      </c>
      <c r="V7" s="10">
        <f t="shared" si="0"/>
        <v>0</v>
      </c>
      <c r="W7" s="41">
        <f>W8+W12+W16</f>
        <v>305103</v>
      </c>
    </row>
    <row r="8" spans="1:23" ht="30" customHeight="1">
      <c r="A8" s="11" t="s">
        <v>28</v>
      </c>
      <c r="B8" s="10">
        <f>SUM(B9:B11)</f>
        <v>1148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1078</v>
      </c>
      <c r="R8" s="10">
        <f t="shared" si="1"/>
        <v>0</v>
      </c>
      <c r="S8" s="10">
        <f t="shared" si="1"/>
        <v>0</v>
      </c>
      <c r="T8" s="10">
        <f t="shared" si="1"/>
        <v>70</v>
      </c>
      <c r="U8" s="10">
        <f t="shared" si="1"/>
        <v>0</v>
      </c>
      <c r="V8" s="10">
        <f t="shared" si="1"/>
        <v>0</v>
      </c>
      <c r="W8" s="41">
        <f>W9+W10+W11</f>
        <v>247583</v>
      </c>
    </row>
    <row r="9" spans="1:23" ht="30" customHeight="1">
      <c r="A9" s="11" t="s">
        <v>29</v>
      </c>
      <c r="B9" s="10">
        <f aca="true" t="shared" si="2" ref="B9:D11">SUM(E9+H9+K9+N9+Q9+T9)</f>
        <v>773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>
        <v>703</v>
      </c>
      <c r="R9" s="10">
        <v>0</v>
      </c>
      <c r="S9" s="10">
        <v>0</v>
      </c>
      <c r="T9" s="10">
        <v>70</v>
      </c>
      <c r="U9" s="31">
        <v>0</v>
      </c>
      <c r="V9" s="31">
        <v>0</v>
      </c>
      <c r="W9" s="41">
        <v>132579</v>
      </c>
    </row>
    <row r="10" spans="1:23" ht="30" customHeight="1">
      <c r="A10" s="10" t="s">
        <v>30</v>
      </c>
      <c r="B10" s="10">
        <f t="shared" si="2"/>
        <v>325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>
        <v>325</v>
      </c>
      <c r="R10" s="10">
        <v>0</v>
      </c>
      <c r="S10" s="10">
        <v>0</v>
      </c>
      <c r="T10" s="10">
        <v>0</v>
      </c>
      <c r="U10" s="31">
        <v>0</v>
      </c>
      <c r="V10" s="31">
        <v>0</v>
      </c>
      <c r="W10" s="41">
        <v>36873</v>
      </c>
    </row>
    <row r="11" spans="1:23" ht="30" customHeight="1">
      <c r="A11" s="10" t="s">
        <v>31</v>
      </c>
      <c r="B11" s="10">
        <f t="shared" si="2"/>
        <v>50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50</v>
      </c>
      <c r="R11" s="10">
        <v>0</v>
      </c>
      <c r="S11" s="10">
        <v>0</v>
      </c>
      <c r="T11" s="10">
        <v>0</v>
      </c>
      <c r="U11" s="31">
        <v>0</v>
      </c>
      <c r="V11" s="31">
        <v>0</v>
      </c>
      <c r="W11" s="41">
        <v>78131</v>
      </c>
    </row>
    <row r="12" spans="1:23" ht="30" customHeight="1">
      <c r="A12" s="11" t="s">
        <v>32</v>
      </c>
      <c r="B12" s="10">
        <f>SUM(B13:B15)</f>
        <v>572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572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41">
        <f>W13+W14+W15</f>
        <v>57520</v>
      </c>
    </row>
    <row r="13" spans="1:23" ht="30" customHeight="1">
      <c r="A13" s="11" t="s">
        <v>33</v>
      </c>
      <c r="B13" s="10">
        <f aca="true" t="shared" si="4" ref="B13:D16">SUM(E13+H13+K13+N13+Q13+T13)</f>
        <v>400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400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41">
        <v>22462</v>
      </c>
    </row>
    <row r="14" spans="1:23" ht="30" customHeight="1">
      <c r="A14" s="10" t="s">
        <v>34</v>
      </c>
      <c r="B14" s="10">
        <f t="shared" si="4"/>
        <v>172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172</v>
      </c>
      <c r="R14" s="10">
        <v>0</v>
      </c>
      <c r="S14" s="10">
        <v>0</v>
      </c>
      <c r="T14" s="10">
        <v>0</v>
      </c>
      <c r="U14" s="31">
        <v>0</v>
      </c>
      <c r="V14" s="31">
        <v>0</v>
      </c>
      <c r="W14" s="41">
        <v>32218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</v>
      </c>
      <c r="R15" s="10">
        <v>0</v>
      </c>
      <c r="S15" s="10">
        <v>0</v>
      </c>
      <c r="T15" s="10">
        <v>0</v>
      </c>
      <c r="U15" s="31">
        <v>0</v>
      </c>
      <c r="V15" s="31">
        <v>0</v>
      </c>
      <c r="W15" s="41">
        <v>2840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41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4" sqref="Y14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48</v>
      </c>
      <c r="J3" s="28" t="s">
        <v>49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35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6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6" t="s">
        <v>50</v>
      </c>
    </row>
    <row r="7" spans="1:23" ht="30" customHeight="1">
      <c r="A7" s="10" t="s">
        <v>22</v>
      </c>
      <c r="B7" s="10">
        <f>SUM(B8+B12+B16)</f>
        <v>5563</v>
      </c>
      <c r="C7" s="10">
        <f aca="true" t="shared" si="0" ref="C7:V7">SUM(C8+C12+C16)</f>
        <v>1943</v>
      </c>
      <c r="D7" s="10">
        <f t="shared" si="0"/>
        <v>0</v>
      </c>
      <c r="E7" s="10">
        <f t="shared" si="0"/>
        <v>840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980</v>
      </c>
      <c r="L7" s="10">
        <f t="shared" si="0"/>
        <v>13</v>
      </c>
      <c r="M7" s="10">
        <f t="shared" si="0"/>
        <v>0</v>
      </c>
      <c r="N7" s="10">
        <f t="shared" si="0"/>
        <v>730</v>
      </c>
      <c r="O7" s="10">
        <f t="shared" si="0"/>
        <v>730</v>
      </c>
      <c r="P7" s="10">
        <f t="shared" si="0"/>
        <v>0</v>
      </c>
      <c r="Q7" s="10">
        <f t="shared" si="0"/>
        <v>2430</v>
      </c>
      <c r="R7" s="10">
        <f t="shared" si="0"/>
        <v>1200</v>
      </c>
      <c r="S7" s="10">
        <f t="shared" si="0"/>
        <v>0</v>
      </c>
      <c r="T7" s="10">
        <f t="shared" si="0"/>
        <v>583</v>
      </c>
      <c r="U7" s="10">
        <f t="shared" si="0"/>
        <v>0</v>
      </c>
      <c r="V7" s="10">
        <f t="shared" si="0"/>
        <v>0</v>
      </c>
      <c r="W7" s="37">
        <f>W8+W12+W16</f>
        <v>205573</v>
      </c>
    </row>
    <row r="8" spans="1:23" ht="30" customHeight="1">
      <c r="A8" s="11" t="s">
        <v>28</v>
      </c>
      <c r="B8" s="10">
        <f>SUM(B9:B11)</f>
        <v>2138</v>
      </c>
      <c r="C8" s="10">
        <f aca="true" t="shared" si="1" ref="C8:V8">SUM(C9:C11)</f>
        <v>1108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432</v>
      </c>
      <c r="L8" s="10">
        <f t="shared" si="1"/>
        <v>8</v>
      </c>
      <c r="M8" s="10">
        <f t="shared" si="1"/>
        <v>0</v>
      </c>
      <c r="N8" s="10">
        <f t="shared" si="1"/>
        <v>400</v>
      </c>
      <c r="O8" s="10">
        <f t="shared" si="1"/>
        <v>400</v>
      </c>
      <c r="P8" s="10">
        <f t="shared" si="1"/>
        <v>0</v>
      </c>
      <c r="Q8" s="10">
        <f t="shared" si="1"/>
        <v>830</v>
      </c>
      <c r="R8" s="10">
        <f t="shared" si="1"/>
        <v>700</v>
      </c>
      <c r="S8" s="10">
        <f t="shared" si="1"/>
        <v>0</v>
      </c>
      <c r="T8" s="10">
        <f t="shared" si="1"/>
        <v>476</v>
      </c>
      <c r="U8" s="10">
        <f t="shared" si="1"/>
        <v>0</v>
      </c>
      <c r="V8" s="10">
        <f t="shared" si="1"/>
        <v>0</v>
      </c>
      <c r="W8" s="10">
        <f>W9+W10+W11</f>
        <v>134169</v>
      </c>
    </row>
    <row r="9" spans="1:23" ht="30" customHeight="1">
      <c r="A9" s="11" t="s">
        <v>29</v>
      </c>
      <c r="B9" s="10">
        <f aca="true" t="shared" si="2" ref="B9:D11">SUM(E9+H9+K9+N9+Q9+T9)</f>
        <v>1462</v>
      </c>
      <c r="C9" s="10">
        <f t="shared" si="2"/>
        <v>808</v>
      </c>
      <c r="D9" s="10">
        <f t="shared" si="2"/>
        <v>0</v>
      </c>
      <c r="E9" s="10"/>
      <c r="F9" s="10"/>
      <c r="G9" s="10"/>
      <c r="H9" s="10"/>
      <c r="I9" s="10"/>
      <c r="J9" s="10"/>
      <c r="K9" s="10">
        <v>412</v>
      </c>
      <c r="L9" s="10">
        <v>8</v>
      </c>
      <c r="M9" s="10"/>
      <c r="N9" s="29">
        <v>300</v>
      </c>
      <c r="O9" s="10">
        <v>300</v>
      </c>
      <c r="P9" s="10"/>
      <c r="Q9" s="10">
        <v>500</v>
      </c>
      <c r="R9" s="10">
        <v>500</v>
      </c>
      <c r="S9" s="10"/>
      <c r="T9" s="38">
        <v>250</v>
      </c>
      <c r="U9" s="38"/>
      <c r="V9" s="38"/>
      <c r="W9" s="10">
        <v>97536</v>
      </c>
    </row>
    <row r="10" spans="1:23" ht="30" customHeight="1">
      <c r="A10" s="10" t="s">
        <v>30</v>
      </c>
      <c r="B10" s="10">
        <f t="shared" si="2"/>
        <v>296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>
        <v>20</v>
      </c>
      <c r="L10" s="10"/>
      <c r="M10" s="10"/>
      <c r="N10" s="29"/>
      <c r="O10" s="10"/>
      <c r="P10" s="10"/>
      <c r="Q10" s="10">
        <v>130</v>
      </c>
      <c r="R10" s="10"/>
      <c r="S10" s="10"/>
      <c r="T10" s="38">
        <v>146</v>
      </c>
      <c r="U10" s="38"/>
      <c r="V10" s="38"/>
      <c r="W10" s="10">
        <v>24065</v>
      </c>
    </row>
    <row r="11" spans="1:23" ht="30" customHeight="1">
      <c r="A11" s="10" t="s">
        <v>31</v>
      </c>
      <c r="B11" s="10">
        <f t="shared" si="2"/>
        <v>380</v>
      </c>
      <c r="C11" s="10">
        <f t="shared" si="2"/>
        <v>300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100</v>
      </c>
      <c r="O11" s="10">
        <v>100</v>
      </c>
      <c r="P11" s="10"/>
      <c r="Q11" s="10">
        <v>200</v>
      </c>
      <c r="R11" s="10">
        <v>200</v>
      </c>
      <c r="S11" s="10"/>
      <c r="T11" s="38">
        <v>80</v>
      </c>
      <c r="U11" s="38"/>
      <c r="V11" s="38"/>
      <c r="W11" s="10">
        <v>12568</v>
      </c>
    </row>
    <row r="12" spans="1:23" ht="30" customHeight="1">
      <c r="A12" s="11" t="s">
        <v>32</v>
      </c>
      <c r="B12" s="10">
        <f>SUM(B13:B15)</f>
        <v>3120</v>
      </c>
      <c r="C12" s="10">
        <f aca="true" t="shared" si="3" ref="C12:V12">SUM(C13:C15)</f>
        <v>835</v>
      </c>
      <c r="D12" s="10">
        <f t="shared" si="3"/>
        <v>0</v>
      </c>
      <c r="E12" s="10">
        <f t="shared" si="3"/>
        <v>640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508</v>
      </c>
      <c r="L12" s="10">
        <f t="shared" si="3"/>
        <v>5</v>
      </c>
      <c r="M12" s="10">
        <f t="shared" si="3"/>
        <v>0</v>
      </c>
      <c r="N12" s="10">
        <f t="shared" si="3"/>
        <v>330</v>
      </c>
      <c r="O12" s="10">
        <f t="shared" si="3"/>
        <v>330</v>
      </c>
      <c r="P12" s="10">
        <f t="shared" si="3"/>
        <v>0</v>
      </c>
      <c r="Q12" s="10">
        <f t="shared" si="3"/>
        <v>1560</v>
      </c>
      <c r="R12" s="10">
        <f t="shared" si="3"/>
        <v>500</v>
      </c>
      <c r="S12" s="10">
        <f t="shared" si="3"/>
        <v>0</v>
      </c>
      <c r="T12" s="10">
        <f t="shared" si="3"/>
        <v>82</v>
      </c>
      <c r="U12" s="10">
        <f t="shared" si="3"/>
        <v>0</v>
      </c>
      <c r="V12" s="10">
        <f t="shared" si="3"/>
        <v>0</v>
      </c>
      <c r="W12" s="10">
        <f>W13+W14+W15</f>
        <v>59844</v>
      </c>
    </row>
    <row r="13" spans="1:23" ht="30" customHeight="1">
      <c r="A13" s="11" t="s">
        <v>33</v>
      </c>
      <c r="B13" s="10">
        <f aca="true" t="shared" si="4" ref="B13:D16">SUM(E13+H13+K13+N13+Q13+T13)</f>
        <v>1952</v>
      </c>
      <c r="C13" s="10">
        <f t="shared" si="4"/>
        <v>700</v>
      </c>
      <c r="D13" s="10">
        <f t="shared" si="4"/>
        <v>0</v>
      </c>
      <c r="E13" s="34">
        <v>600</v>
      </c>
      <c r="F13" s="34"/>
      <c r="G13" s="34"/>
      <c r="H13" s="34"/>
      <c r="I13" s="34"/>
      <c r="J13" s="34"/>
      <c r="K13" s="34">
        <v>400</v>
      </c>
      <c r="L13" s="34"/>
      <c r="M13" s="34"/>
      <c r="N13" s="34">
        <v>200</v>
      </c>
      <c r="O13" s="34">
        <v>200</v>
      </c>
      <c r="P13" s="34"/>
      <c r="Q13" s="39">
        <v>700</v>
      </c>
      <c r="R13" s="39">
        <v>500</v>
      </c>
      <c r="S13" s="39"/>
      <c r="T13" s="39">
        <v>52</v>
      </c>
      <c r="U13" s="39"/>
      <c r="V13" s="39"/>
      <c r="W13" s="39">
        <v>30598</v>
      </c>
    </row>
    <row r="14" spans="1:23" ht="30" customHeight="1">
      <c r="A14" s="10" t="s">
        <v>34</v>
      </c>
      <c r="B14" s="10">
        <f t="shared" si="4"/>
        <v>960</v>
      </c>
      <c r="C14" s="10">
        <f t="shared" si="4"/>
        <v>0</v>
      </c>
      <c r="D14" s="10">
        <f t="shared" si="4"/>
        <v>0</v>
      </c>
      <c r="E14" s="34">
        <v>40</v>
      </c>
      <c r="F14" s="34"/>
      <c r="G14" s="34"/>
      <c r="H14" s="34"/>
      <c r="I14" s="34"/>
      <c r="J14" s="34"/>
      <c r="K14" s="34">
        <v>60</v>
      </c>
      <c r="L14" s="34"/>
      <c r="M14" s="34"/>
      <c r="N14" s="34"/>
      <c r="O14" s="34"/>
      <c r="P14" s="34"/>
      <c r="Q14" s="39">
        <v>860</v>
      </c>
      <c r="R14" s="39"/>
      <c r="S14" s="39"/>
      <c r="T14" s="39"/>
      <c r="U14" s="39"/>
      <c r="V14" s="39"/>
      <c r="W14" s="39">
        <v>17709</v>
      </c>
    </row>
    <row r="15" spans="1:23" ht="30" customHeight="1">
      <c r="A15" s="10" t="s">
        <v>31</v>
      </c>
      <c r="B15" s="10">
        <f t="shared" si="4"/>
        <v>208</v>
      </c>
      <c r="C15" s="10">
        <f t="shared" si="4"/>
        <v>135</v>
      </c>
      <c r="D15" s="10">
        <f t="shared" si="4"/>
        <v>0</v>
      </c>
      <c r="E15" s="34">
        <v>0</v>
      </c>
      <c r="F15" s="34"/>
      <c r="G15" s="34"/>
      <c r="H15" s="34"/>
      <c r="I15" s="34"/>
      <c r="J15" s="34"/>
      <c r="K15" s="34">
        <v>48</v>
      </c>
      <c r="L15" s="34">
        <v>5</v>
      </c>
      <c r="M15" s="34"/>
      <c r="N15" s="34">
        <v>130</v>
      </c>
      <c r="O15" s="34">
        <v>130</v>
      </c>
      <c r="P15" s="34"/>
      <c r="Q15" s="39"/>
      <c r="R15" s="39"/>
      <c r="S15" s="39"/>
      <c r="T15" s="39">
        <v>30</v>
      </c>
      <c r="U15" s="39"/>
      <c r="V15" s="39"/>
      <c r="W15" s="39">
        <v>11537</v>
      </c>
    </row>
    <row r="16" spans="1:23" ht="30" customHeight="1">
      <c r="A16" s="11" t="s">
        <v>35</v>
      </c>
      <c r="B16" s="10">
        <f t="shared" si="4"/>
        <v>305</v>
      </c>
      <c r="C16" s="10">
        <f t="shared" si="4"/>
        <v>0</v>
      </c>
      <c r="D16" s="10">
        <f t="shared" si="4"/>
        <v>0</v>
      </c>
      <c r="E16" s="34">
        <v>200</v>
      </c>
      <c r="F16" s="34"/>
      <c r="G16" s="34"/>
      <c r="H16" s="34"/>
      <c r="I16" s="34"/>
      <c r="J16" s="34"/>
      <c r="K16" s="34">
        <v>40</v>
      </c>
      <c r="L16" s="34"/>
      <c r="M16" s="34"/>
      <c r="N16" s="34"/>
      <c r="O16" s="34"/>
      <c r="P16" s="34"/>
      <c r="Q16" s="39">
        <v>40</v>
      </c>
      <c r="R16" s="39"/>
      <c r="S16" s="39"/>
      <c r="T16" s="39">
        <v>25</v>
      </c>
      <c r="U16" s="39"/>
      <c r="V16" s="39"/>
      <c r="W16" s="39">
        <v>11560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4" t="s">
        <v>51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 t="s">
        <v>52</v>
      </c>
      <c r="B3" s="3" t="s">
        <v>2</v>
      </c>
      <c r="C3" s="3"/>
      <c r="D3" s="3"/>
      <c r="E3" t="s">
        <v>53</v>
      </c>
      <c r="J3" s="28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30" t="s">
        <v>54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55</v>
      </c>
      <c r="U5" s="18"/>
      <c r="V5" s="18"/>
      <c r="W5" s="30" t="s">
        <v>56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57</v>
      </c>
      <c r="U6" s="21" t="s">
        <v>23</v>
      </c>
      <c r="V6" s="21" t="s">
        <v>24</v>
      </c>
      <c r="W6" s="30" t="s">
        <v>58</v>
      </c>
    </row>
    <row r="7" spans="1:23" ht="30" customHeight="1">
      <c r="A7" s="10" t="s">
        <v>22</v>
      </c>
      <c r="B7" s="10">
        <f>SUM(B8+B12+B16)</f>
        <v>620</v>
      </c>
      <c r="C7" s="10">
        <f aca="true" t="shared" si="0" ref="C7:W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620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74755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W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 t="shared" si="1"/>
        <v>7200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29"/>
      <c r="O9" s="10"/>
      <c r="P9" s="10"/>
      <c r="Q9" s="10"/>
      <c r="R9" s="10"/>
      <c r="S9" s="10"/>
      <c r="T9" s="31"/>
      <c r="U9" s="31"/>
      <c r="V9" s="31"/>
      <c r="W9" s="32">
        <v>2000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29"/>
      <c r="O10" s="10"/>
      <c r="P10" s="10"/>
      <c r="Q10" s="10"/>
      <c r="R10" s="10"/>
      <c r="S10" s="10"/>
      <c r="T10" s="31"/>
      <c r="U10" s="31"/>
      <c r="V10" s="31"/>
      <c r="W10" s="32">
        <v>3230</v>
      </c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31"/>
      <c r="W11" s="32">
        <v>1970</v>
      </c>
    </row>
    <row r="12" spans="1:23" ht="30" customHeight="1">
      <c r="A12" s="11" t="s">
        <v>32</v>
      </c>
      <c r="B12" s="10">
        <f>SUM(B13:B15)</f>
        <v>620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620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67555</v>
      </c>
    </row>
    <row r="13" spans="1:23" ht="30" customHeight="1">
      <c r="A13" s="11" t="s">
        <v>33</v>
      </c>
      <c r="B13" s="10">
        <f aca="true" t="shared" si="4" ref="B13:D16">SUM(E13+H13+K13+N13+Q13+T13)</f>
        <v>300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300</v>
      </c>
      <c r="R13" s="10"/>
      <c r="S13" s="10"/>
      <c r="T13" s="31"/>
      <c r="U13" s="31"/>
      <c r="V13" s="31"/>
      <c r="W13" s="33">
        <v>62805</v>
      </c>
    </row>
    <row r="14" spans="1:23" ht="30" customHeight="1">
      <c r="A14" s="10" t="s">
        <v>34</v>
      </c>
      <c r="B14" s="10">
        <f t="shared" si="4"/>
        <v>320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320</v>
      </c>
      <c r="R14" s="10"/>
      <c r="S14" s="10"/>
      <c r="T14" s="31"/>
      <c r="U14" s="31"/>
      <c r="V14" s="31"/>
      <c r="W14" s="33">
        <v>4750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1"/>
      <c r="U15" s="31"/>
      <c r="V15" s="31"/>
      <c r="W15" s="33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1"/>
      <c r="U16" s="31"/>
      <c r="V16" s="31"/>
      <c r="W16" s="33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J3" sqref="J3:N3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4"/>
      <c r="B3" s="3" t="s">
        <v>2</v>
      </c>
      <c r="C3" s="3"/>
      <c r="D3" s="3"/>
      <c r="E3" t="s">
        <v>59</v>
      </c>
      <c r="J3" s="2">
        <v>45322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6" t="s">
        <v>7</v>
      </c>
      <c r="V4" s="27"/>
      <c r="W4" s="16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137186</v>
      </c>
      <c r="C7" s="10">
        <f>SUM('临翔'!C7+'凤庆'!C7+'云县'!C7+'永德'!C7+'镇康'!C7+'双江'!C7+'耿马'!C7+'沧源'!C7)</f>
        <v>10499</v>
      </c>
      <c r="D7" s="10">
        <f>SUM('临翔'!D7+'凤庆'!D7+'云县'!D7+'永德'!D7+'镇康'!D7+'双江'!D7+'耿马'!D7+'沧源'!D7)</f>
        <v>408</v>
      </c>
      <c r="E7" s="10">
        <f>SUM('临翔'!E7+'凤庆'!E7+'云县'!E7+'永德'!E7+'镇康'!E7+'双江'!E7+'耿马'!E7+'沧源'!E7)</f>
        <v>1034</v>
      </c>
      <c r="F7" s="10">
        <f>SUM('临翔'!F7+'凤庆'!F7+'云县'!F7+'永德'!F7+'镇康'!F7+'双江'!F7+'耿马'!F7+'沧源'!F7)</f>
        <v>151</v>
      </c>
      <c r="G7" s="10">
        <f>SUM('临翔'!G7+'凤庆'!G7+'云县'!G7+'永德'!G7+'镇康'!G7+'双江'!G7+'耿马'!G7+'沧源'!G7)</f>
        <v>33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1190</v>
      </c>
      <c r="L7" s="10">
        <f>SUM('临翔'!L7+'凤庆'!L7+'云县'!L7+'永德'!L7+'镇康'!L7+'双江'!L7+'耿马'!L7+'沧源'!L7)</f>
        <v>223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8061</v>
      </c>
      <c r="O7" s="10">
        <f>SUM('临翔'!O7+'凤庆'!O7+'云县'!O7+'永德'!O7+'镇康'!O7+'双江'!O7+'耿马'!O7+'沧源'!O7)</f>
        <v>6016</v>
      </c>
      <c r="P7" s="10">
        <f>SUM('临翔'!P7+'凤庆'!P7+'云县'!P7+'永德'!P7+'镇康'!P7+'双江'!P7+'耿马'!P7+'沧源'!P7)</f>
        <v>367</v>
      </c>
      <c r="Q7" s="10">
        <f>SUM('临翔'!Q7+'凤庆'!Q7+'云县'!Q7+'永德'!Q7+'镇康'!Q7+'双江'!Q7+'耿马'!Q7+'沧源'!Q7)</f>
        <v>124825</v>
      </c>
      <c r="R7" s="10">
        <f>SUM('临翔'!R7+'凤庆'!R7+'云县'!R7+'永德'!R7+'镇康'!R7+'双江'!R7+'耿马'!R7+'沧源'!R7)</f>
        <v>3184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2076</v>
      </c>
      <c r="U7" s="10">
        <f>SUM('临翔'!U7+'凤庆'!U7+'云县'!U7+'永德'!U7+'镇康'!U7+'双江'!U7+'耿马'!U7+'沧源'!U7)</f>
        <v>925</v>
      </c>
      <c r="V7" s="10">
        <f>SUM('临翔'!V7+'凤庆'!V7+'云县'!V7+'永德'!V7+'镇康'!V7+'双江'!V7+'耿马'!V7+'沧源'!V7)</f>
        <v>8</v>
      </c>
      <c r="W7" s="10">
        <f>SUM('临翔'!W7+'凤庆'!W7+'云县'!W7+'永德'!W7+'镇康'!W7+'双江'!W7+'耿马'!W7+'沧源'!W7)</f>
        <v>903416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92241</v>
      </c>
      <c r="C8" s="10">
        <f>SUM('临翔'!C8+'凤庆'!C8+'云县'!C8+'永德'!C8+'镇康'!C8+'双江'!C8+'耿马'!C8+'沧源'!C8)</f>
        <v>6033</v>
      </c>
      <c r="D8" s="10">
        <f>SUM('临翔'!D8+'凤庆'!D8+'云县'!D8+'永德'!D8+'镇康'!D8+'双江'!D8+'耿马'!D8+'沧源'!D8)</f>
        <v>105</v>
      </c>
      <c r="E8" s="10">
        <f>SUM('临翔'!E8+'凤庆'!E8+'云县'!E8+'永德'!E8+'镇康'!E8+'双江'!E8+'耿马'!E8+'沧源'!E8)</f>
        <v>110</v>
      </c>
      <c r="F8" s="10">
        <f>SUM('临翔'!F8+'凤庆'!F8+'云县'!F8+'永德'!F8+'镇康'!F8+'双江'!F8+'耿马'!F8+'沧源'!F8)</f>
        <v>95</v>
      </c>
      <c r="G8" s="10">
        <f>SUM('临翔'!G8+'凤庆'!G8+'云县'!G8+'永德'!G8+'镇康'!G8+'双江'!G8+'耿马'!G8+'沧源'!G8)</f>
        <v>5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432</v>
      </c>
      <c r="L8" s="10">
        <f>SUM('临翔'!L8+'凤庆'!L8+'云县'!L8+'永德'!L8+'镇康'!L8+'双江'!L8+'耿马'!L8+'沧源'!L8)</f>
        <v>8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4184</v>
      </c>
      <c r="O8" s="10">
        <f>SUM('临翔'!O8+'凤庆'!O8+'云县'!O8+'永德'!O8+'镇康'!O8+'双江'!O8+'耿马'!O8+'沧源'!O8)</f>
        <v>4179</v>
      </c>
      <c r="P8" s="10">
        <f>SUM('临翔'!P8+'凤庆'!P8+'云县'!P8+'永德'!P8+'镇康'!P8+'双江'!P8+'耿马'!P8+'沧源'!P8)</f>
        <v>92</v>
      </c>
      <c r="Q8" s="10">
        <f>SUM('临翔'!Q8+'凤庆'!Q8+'云县'!Q8+'永德'!Q8+'镇康'!Q8+'双江'!Q8+'耿马'!Q8+'沧源'!Q8)</f>
        <v>86213</v>
      </c>
      <c r="R8" s="10">
        <f>SUM('临翔'!R8+'凤庆'!R8+'云县'!R8+'永德'!R8+'镇康'!R8+'双江'!R8+'耿马'!R8+'沧源'!R8)</f>
        <v>1299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1302</v>
      </c>
      <c r="U8" s="10">
        <f>SUM('临翔'!U8+'凤庆'!U8+'云县'!U8+'永德'!U8+'镇康'!U8+'双江'!U8+'耿马'!U8+'沧源'!U8)</f>
        <v>452</v>
      </c>
      <c r="V8" s="10">
        <f>SUM('临翔'!V8+'凤庆'!V8+'云县'!V8+'永德'!V8+'镇康'!V8+'双江'!V8+'耿马'!V8+'沧源'!V8)</f>
        <v>8</v>
      </c>
      <c r="W8" s="10">
        <f>SUM('临翔'!W8+'凤庆'!W8+'云县'!W8+'永德'!W8+'镇康'!W8+'双江'!W8+'耿马'!W8+'沧源'!W8)</f>
        <v>554245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31968</v>
      </c>
      <c r="C9" s="10">
        <f>SUM('临翔'!C9+'凤庆'!C9+'云县'!C9+'永德'!C9+'镇康'!C9+'双江'!C9+'耿马'!C9+'沧源'!C9)</f>
        <v>1449</v>
      </c>
      <c r="D9" s="10">
        <f>SUM('临翔'!D9+'凤庆'!D9+'云县'!D9+'永德'!D9+'镇康'!D9+'双江'!D9+'耿马'!D9+'沧源'!D9)</f>
        <v>5</v>
      </c>
      <c r="E9" s="10">
        <f>SUM('临翔'!E9+'凤庆'!E9+'云县'!E9+'永德'!E9+'镇康'!E9+'双江'!E9+'耿马'!E9+'沧源'!E9)</f>
        <v>110</v>
      </c>
      <c r="F9" s="10">
        <f>SUM('临翔'!F9+'凤庆'!F9+'云县'!F9+'永德'!F9+'镇康'!F9+'双江'!F9+'耿马'!F9+'沧源'!F9)</f>
        <v>95</v>
      </c>
      <c r="G9" s="10">
        <f>SUM('临翔'!G9+'凤庆'!G9+'云县'!G9+'永德'!G9+'镇康'!G9+'双江'!G9+'耿马'!G9+'沧源'!G9)</f>
        <v>5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412</v>
      </c>
      <c r="L9" s="10">
        <f>SUM('临翔'!L9+'凤庆'!L9+'云县'!L9+'永德'!L9+'镇康'!L9+'双江'!L9+'耿马'!L9+'沧源'!L9)</f>
        <v>8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300</v>
      </c>
      <c r="O9" s="10">
        <f>SUM('临翔'!O9+'凤庆'!O9+'云县'!O9+'永德'!O9+'镇康'!O9+'双江'!O9+'耿马'!O9+'沧源'!O9)</f>
        <v>300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30500</v>
      </c>
      <c r="R9" s="10">
        <f>SUM('临翔'!R9+'凤庆'!R9+'云县'!R9+'永德'!R9+'镇康'!R9+'双江'!R9+'耿马'!R9+'沧源'!R9)</f>
        <v>741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646</v>
      </c>
      <c r="U9" s="10">
        <f>SUM('临翔'!U9+'凤庆'!U9+'云县'!U9+'永德'!U9+'镇康'!U9+'双江'!U9+'耿马'!U9+'沧源'!U9)</f>
        <v>305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265256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24474</v>
      </c>
      <c r="C10" s="10">
        <f>SUM('临翔'!C10+'凤庆'!C10+'云县'!C10+'永德'!C10+'镇康'!C10+'双江'!C10+'耿马'!C10+'沧源'!C10)</f>
        <v>157</v>
      </c>
      <c r="D10" s="10">
        <f>SUM('临翔'!D10+'凤庆'!D10+'云县'!D10+'永德'!D10+'镇康'!D10+'双江'!D10+'耿马'!D10+'沧源'!D10)</f>
        <v>8</v>
      </c>
      <c r="E10" s="10">
        <f>SUM('临翔'!E10+'凤庆'!E10+'云县'!E10+'永德'!E10+'镇康'!E10+'双江'!E10+'耿马'!E10+'沧源'!E10)</f>
        <v>0</v>
      </c>
      <c r="F10" s="10">
        <f>SUM('临翔'!F10+'凤庆'!F10+'云县'!F10+'永德'!F10+'镇康'!F10+'双江'!F10+'耿马'!F10+'沧源'!F10)</f>
        <v>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20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5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24182</v>
      </c>
      <c r="R10" s="10">
        <f>SUM('临翔'!R10+'凤庆'!R10+'云县'!R10+'永德'!R10+'镇康'!R10+'双江'!R10+'耿马'!R10+'沧源'!R10)</f>
        <v>136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267</v>
      </c>
      <c r="U10" s="10">
        <f>SUM('临翔'!U10+'凤庆'!U10+'云县'!U10+'永德'!U10+'镇康'!U10+'双江'!U10+'耿马'!U10+'沧源'!U10)</f>
        <v>21</v>
      </c>
      <c r="V10" s="10">
        <f>SUM('临翔'!V10+'凤庆'!V10+'云县'!V10+'永德'!V10+'镇康'!V10+'双江'!V10+'耿马'!V10+'沧源'!V10)</f>
        <v>8</v>
      </c>
      <c r="W10" s="10">
        <f>SUM('临翔'!W10+'凤庆'!W10+'云县'!W10+'永德'!W10+'镇康'!W10+'双江'!W10+'耿马'!W10+'沧源'!W10)</f>
        <v>107224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35799</v>
      </c>
      <c r="C11" s="10">
        <f>SUM('临翔'!C11+'凤庆'!C11+'云县'!C11+'永德'!C11+'镇康'!C11+'双江'!C11+'耿马'!C11+'沧源'!C11)</f>
        <v>4427</v>
      </c>
      <c r="D11" s="10">
        <f>SUM('临翔'!D11+'凤庆'!D11+'云县'!D11+'永德'!D11+'镇康'!D11+'双江'!D11+'耿马'!D11+'沧源'!D11)</f>
        <v>92</v>
      </c>
      <c r="E11" s="10">
        <f>SUM('临翔'!E11+'凤庆'!E11+'云县'!E11+'永德'!E11+'镇康'!E11+'双江'!E11+'耿马'!E11+'沧源'!E11)</f>
        <v>0</v>
      </c>
      <c r="F11" s="10">
        <f>SUM('临翔'!F11+'凤庆'!F11+'云县'!F11+'永德'!F11+'镇康'!F11+'双江'!F11+'耿马'!F11+'沧源'!F11)</f>
        <v>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3879</v>
      </c>
      <c r="O11" s="10">
        <f>SUM('临翔'!O11+'凤庆'!O11+'云县'!O11+'永德'!O11+'镇康'!O11+'双江'!O11+'耿马'!O11+'沧源'!O11)</f>
        <v>3879</v>
      </c>
      <c r="P11" s="10">
        <f>SUM('临翔'!P11+'凤庆'!P11+'云县'!P11+'永德'!P11+'镇康'!P11+'双江'!P11+'耿马'!P11+'沧源'!P11)</f>
        <v>92</v>
      </c>
      <c r="Q11" s="10">
        <f>SUM('临翔'!Q11+'凤庆'!Q11+'云县'!Q11+'永德'!Q11+'镇康'!Q11+'双江'!Q11+'耿马'!Q11+'沧源'!Q11)</f>
        <v>31531</v>
      </c>
      <c r="R11" s="10">
        <f>SUM('临翔'!R11+'凤庆'!R11+'云县'!R11+'永德'!R11+'镇康'!R11+'双江'!R11+'耿马'!R11+'沧源'!R11)</f>
        <v>422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389</v>
      </c>
      <c r="U11" s="10">
        <f>SUM('临翔'!U11+'凤庆'!U11+'云县'!U11+'永德'!U11+'镇康'!U11+'双江'!U11+'耿马'!U11+'沧源'!U11)</f>
        <v>126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181765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44640</v>
      </c>
      <c r="C12" s="10">
        <f>SUM('临翔'!C12+'凤庆'!C12+'云县'!C12+'永德'!C12+'镇康'!C12+'双江'!C12+'耿马'!C12+'沧源'!C12)</f>
        <v>4466</v>
      </c>
      <c r="D12" s="10">
        <f>SUM('临翔'!D12+'凤庆'!D12+'云县'!D12+'永德'!D12+'镇康'!D12+'双江'!D12+'耿马'!D12+'沧源'!D12)</f>
        <v>303</v>
      </c>
      <c r="E12" s="10">
        <f>SUM('临翔'!E12+'凤庆'!E12+'云县'!E12+'永德'!E12+'镇康'!E12+'双江'!E12+'耿马'!E12+'沧源'!E12)</f>
        <v>724</v>
      </c>
      <c r="F12" s="10">
        <f>SUM('临翔'!F12+'凤庆'!F12+'云县'!F12+'永德'!F12+'镇康'!F12+'双江'!F12+'耿马'!F12+'沧源'!F12)</f>
        <v>56</v>
      </c>
      <c r="G12" s="10">
        <f>SUM('临翔'!G12+'凤庆'!G12+'云县'!G12+'永德'!G12+'镇康'!G12+'双江'!G12+'耿马'!G12+'沧源'!G12)</f>
        <v>28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718</v>
      </c>
      <c r="L12" s="10">
        <f>SUM('临翔'!L12+'凤庆'!L12+'云县'!L12+'永德'!L12+'镇康'!L12+'双江'!L12+'耿马'!L12+'沧源'!L12)</f>
        <v>215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3877</v>
      </c>
      <c r="O12" s="10">
        <f>SUM('临翔'!O12+'凤庆'!O12+'云县'!O12+'永德'!O12+'镇康'!O12+'双江'!O12+'耿马'!O12+'沧源'!O12)</f>
        <v>1837</v>
      </c>
      <c r="P12" s="10">
        <f>SUM('临翔'!P12+'凤庆'!P12+'云县'!P12+'永德'!P12+'镇康'!P12+'双江'!P12+'耿马'!P12+'沧源'!P12)</f>
        <v>275</v>
      </c>
      <c r="Q12" s="10">
        <f>SUM('临翔'!Q12+'凤庆'!Q12+'云县'!Q12+'永德'!Q12+'镇康'!Q12+'双江'!Q12+'耿马'!Q12+'沧源'!Q12)</f>
        <v>38572</v>
      </c>
      <c r="R12" s="10">
        <f>SUM('临翔'!R12+'凤庆'!R12+'云县'!R12+'永德'!R12+'镇康'!R12+'双江'!R12+'耿马'!R12+'沧源'!R12)</f>
        <v>1885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749</v>
      </c>
      <c r="U12" s="10">
        <f>SUM('临翔'!U12+'凤庆'!U12+'云县'!U12+'永德'!U12+'镇康'!U12+'双江'!U12+'耿马'!U12+'沧源'!U12)</f>
        <v>473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337611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19058</v>
      </c>
      <c r="C13" s="10">
        <f>SUM('临翔'!C13+'凤庆'!C13+'云县'!C13+'永德'!C13+'镇康'!C13+'双江'!C13+'耿马'!C13+'沧源'!C13)</f>
        <v>2007</v>
      </c>
      <c r="D13" s="10">
        <f>SUM('临翔'!D13+'凤庆'!D13+'云县'!D13+'永德'!D13+'镇康'!D13+'双江'!D13+'耿马'!D13+'沧源'!D13)</f>
        <v>303</v>
      </c>
      <c r="E13" s="10">
        <f>SUM('临翔'!E13+'凤庆'!E13+'云县'!E13+'永德'!E13+'镇康'!E13+'双江'!E13+'耿马'!E13+'沧源'!E13)</f>
        <v>684</v>
      </c>
      <c r="F13" s="10">
        <f>SUM('临翔'!F13+'凤庆'!F13+'云县'!F13+'永德'!F13+'镇康'!F13+'双江'!F13+'耿马'!F13+'沧源'!F13)</f>
        <v>56</v>
      </c>
      <c r="G13" s="10">
        <f>SUM('临翔'!G13+'凤庆'!G13+'云县'!G13+'永德'!G13+'镇康'!G13+'双江'!G13+'耿马'!G13+'沧源'!G13)</f>
        <v>28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400</v>
      </c>
      <c r="L13" s="10">
        <f>SUM('临翔'!L13+'凤庆'!L13+'云县'!L13+'永德'!L13+'镇康'!L13+'双江'!L13+'耿马'!L13+'沧源'!L13)</f>
        <v>0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1222</v>
      </c>
      <c r="O13" s="10">
        <f>SUM('临翔'!O13+'凤庆'!O13+'云县'!O13+'永德'!O13+'镇康'!O13+'双江'!O13+'耿马'!O13+'沧源'!O13)</f>
        <v>1202</v>
      </c>
      <c r="P13" s="10">
        <f>SUM('临翔'!P13+'凤庆'!P13+'云县'!P13+'永德'!P13+'镇康'!P13+'双江'!P13+'耿马'!P13+'沧源'!P13)</f>
        <v>275</v>
      </c>
      <c r="Q13" s="10">
        <f>SUM('临翔'!Q13+'凤庆'!Q13+'云县'!Q13+'永德'!Q13+'镇康'!Q13+'双江'!Q13+'耿马'!Q13+'沧源'!Q13)</f>
        <v>16700</v>
      </c>
      <c r="R13" s="10">
        <f>SUM('临翔'!R13+'凤庆'!R13+'云县'!R13+'永德'!R13+'镇康'!R13+'双江'!R13+'耿马'!R13+'沧源'!R13)</f>
        <v>749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52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143719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22772</v>
      </c>
      <c r="C14" s="10">
        <f>SUM('临翔'!C14+'凤庆'!C14+'云县'!C14+'永德'!C14+'镇康'!C14+'双江'!C14+'耿马'!C14+'沧源'!C14)</f>
        <v>1897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40</v>
      </c>
      <c r="F14" s="10">
        <f>SUM('临翔'!F14+'凤庆'!F14+'云县'!F14+'永德'!F14+'镇康'!F14+'双江'!F14+'耿马'!F14+'沧源'!F14)</f>
        <v>0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270</v>
      </c>
      <c r="L14" s="10">
        <f>SUM('临翔'!L14+'凤庆'!L14+'云县'!L14+'永德'!L14+'镇康'!L14+'双江'!L14+'耿马'!L14+'沧源'!L14)</f>
        <v>210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359</v>
      </c>
      <c r="O14" s="10">
        <f>SUM('临翔'!O14+'凤庆'!O14+'云县'!O14+'永德'!O14+'镇康'!O14+'双江'!O14+'耿马'!O14+'沧源'!O14)</f>
        <v>359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21497</v>
      </c>
      <c r="R14" s="10">
        <f>SUM('临翔'!R14+'凤庆'!R14+'云县'!R14+'永德'!R14+'镇康'!R14+'双江'!R14+'耿马'!R14+'沧源'!R14)</f>
        <v>916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606</v>
      </c>
      <c r="U14" s="10">
        <f>SUM('临翔'!U14+'凤庆'!U14+'云县'!U14+'永德'!U14+'镇康'!U14+'双江'!U14+'耿马'!U14+'沧源'!U14)</f>
        <v>412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172660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2810</v>
      </c>
      <c r="C15" s="10">
        <f>SUM('临翔'!C15+'凤庆'!C15+'云县'!C15+'永德'!C15+'镇康'!C15+'双江'!C15+'耿马'!C15+'沧源'!C15)</f>
        <v>562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48</v>
      </c>
      <c r="L15" s="10">
        <f>SUM('临翔'!L15+'凤庆'!L15+'云县'!L15+'永德'!L15+'镇康'!L15+'双江'!L15+'耿马'!L15+'沧源'!L15)</f>
        <v>5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2296</v>
      </c>
      <c r="O15" s="10">
        <f>SUM('临翔'!O15+'凤庆'!O15+'云县'!O15+'永德'!O15+'镇康'!O15+'双江'!O15+'耿马'!O15+'沧源'!O15)</f>
        <v>276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375</v>
      </c>
      <c r="R15" s="10">
        <f>SUM('临翔'!R15+'凤庆'!R15+'云县'!R15+'永德'!R15+'镇康'!R15+'双江'!R15+'耿马'!R15+'沧源'!R15)</f>
        <v>220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91</v>
      </c>
      <c r="U15" s="10">
        <f>SUM('临翔'!U15+'凤庆'!U15+'云县'!U15+'永德'!U15+'镇康'!U15+'双江'!U15+'耿马'!U15+'沧源'!U15)</f>
        <v>61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21232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305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200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40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40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25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11560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2024-01-31T02:00:56Z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8982DC225C344F74A0E54A263FADB5A3</vt:lpwstr>
  </property>
</Properties>
</file>