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夏收经济" sheetId="1" r:id="rId1"/>
    <sheet name="夏收粮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<sst xmlns="http://schemas.openxmlformats.org/spreadsheetml/2006/main" count="105" uniqueCount="80">
  <si>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夏　收　经　济　作　物　播　种　情　况　（二）</t>
  </si>
  <si>
    <t>表　　号：LCN004</t>
  </si>
  <si>
    <t>临沧市农业农村局</t>
  </si>
  <si>
    <t>单位：亩</t>
  </si>
  <si>
    <t>项　目</t>
  </si>
  <si>
    <t>油　菜</t>
  </si>
  <si>
    <t>蔬　菜</t>
  </si>
  <si>
    <t>种瓜果</t>
  </si>
  <si>
    <t>种　冬</t>
  </si>
  <si>
    <t>种　青</t>
  </si>
  <si>
    <t>冬季</t>
  </si>
  <si>
    <t>冬闲</t>
  </si>
  <si>
    <t>种香料烟</t>
  </si>
  <si>
    <t>种</t>
  </si>
  <si>
    <t>其中：</t>
  </si>
  <si>
    <t>大田</t>
  </si>
  <si>
    <t>田</t>
  </si>
  <si>
    <t>其他</t>
  </si>
  <si>
    <t>红花</t>
  </si>
  <si>
    <t>单　位</t>
  </si>
  <si>
    <t>育苗　</t>
  </si>
  <si>
    <t>已种</t>
  </si>
  <si>
    <t>优　质</t>
  </si>
  <si>
    <t>已　种</t>
  </si>
  <si>
    <t>冬早瓜菜</t>
  </si>
  <si>
    <t>合　计</t>
  </si>
  <si>
    <t>西　瓜</t>
  </si>
  <si>
    <t>绿　肥</t>
  </si>
  <si>
    <t>饲　料</t>
  </si>
  <si>
    <t>种草</t>
  </si>
  <si>
    <t>亚麻</t>
  </si>
  <si>
    <t>养殖</t>
  </si>
  <si>
    <t>作物</t>
  </si>
  <si>
    <t>全　市</t>
  </si>
  <si>
    <t>同比±</t>
  </si>
  <si>
    <r>
      <t>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翔</t>
    </r>
  </si>
  <si>
    <r>
      <t>凤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庆</t>
    </r>
    <r>
      <rPr>
        <sz val="11"/>
        <rFont val="Times New Roman"/>
        <family val="1"/>
      </rPr>
      <t xml:space="preserve"> </t>
    </r>
  </si>
  <si>
    <r>
      <t>云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县</t>
    </r>
  </si>
  <si>
    <t>永　德</t>
  </si>
  <si>
    <t>镇　康</t>
  </si>
  <si>
    <t>双　江</t>
  </si>
  <si>
    <t>耿　马</t>
  </si>
  <si>
    <t>沧　源</t>
  </si>
  <si>
    <t>填报人：陈家鹏                     负责人：高继武                                   填表日期：2022.10.10</t>
  </si>
  <si>
    <t>夏　收　粮　豆　作　物　播　种　情　况（一）</t>
  </si>
  <si>
    <t>制定机关：临沧市农业局</t>
  </si>
  <si>
    <t>批准机关：临沧市统计局</t>
  </si>
  <si>
    <t>批准文号：临政统函（2010）28号</t>
  </si>
  <si>
    <t>有 效 期：2013年12月</t>
  </si>
  <si>
    <t>项目</t>
  </si>
  <si>
    <t>统计员</t>
  </si>
  <si>
    <t>夏收</t>
  </si>
  <si>
    <r>
      <t>1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</si>
  <si>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</si>
  <si>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</si>
  <si>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</si>
  <si>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r>
      <t>5</t>
    </r>
    <r>
      <rPr>
        <sz val="12"/>
        <rFont val="宋体"/>
        <family val="0"/>
      </rPr>
      <t>、</t>
    </r>
  </si>
  <si>
    <r>
      <t>6</t>
    </r>
    <r>
      <rPr>
        <sz val="12"/>
        <rFont val="宋体"/>
        <family val="0"/>
      </rPr>
      <t>、</t>
    </r>
  </si>
  <si>
    <t>粮豆</t>
  </si>
  <si>
    <t>单位</t>
  </si>
  <si>
    <t>合计</t>
  </si>
  <si>
    <t>小　麦</t>
  </si>
  <si>
    <t>大　麦</t>
  </si>
  <si>
    <t>冬玉米</t>
  </si>
  <si>
    <r>
      <t>杂</t>
    </r>
    <r>
      <rPr>
        <sz val="10"/>
        <rFont val="Times New Roman"/>
        <family val="1"/>
      </rPr>
      <t xml:space="preserve">  </t>
    </r>
    <r>
      <rPr>
        <sz val="12"/>
        <rFont val="宋体"/>
        <family val="0"/>
      </rPr>
      <t>粮</t>
    </r>
  </si>
  <si>
    <r>
      <t>冬</t>
    </r>
    <r>
      <rPr>
        <sz val="10"/>
        <rFont val="Times New Roman"/>
        <family val="1"/>
      </rPr>
      <t xml:space="preserve"> </t>
    </r>
    <r>
      <rPr>
        <sz val="12"/>
        <rFont val="宋体"/>
        <family val="0"/>
      </rPr>
      <t>荞</t>
    </r>
  </si>
  <si>
    <r>
      <t>薯</t>
    </r>
    <r>
      <rPr>
        <sz val="10"/>
        <rFont val="Times New Roman"/>
        <family val="1"/>
      </rPr>
      <t xml:space="preserve">  </t>
    </r>
    <r>
      <rPr>
        <sz val="12"/>
        <rFont val="宋体"/>
        <family val="0"/>
      </rPr>
      <t>类</t>
    </r>
  </si>
  <si>
    <t>马铃薯　</t>
  </si>
  <si>
    <r>
      <t>豆</t>
    </r>
    <r>
      <rPr>
        <sz val="10"/>
        <rFont val="Times New Roman"/>
        <family val="1"/>
      </rPr>
      <t xml:space="preserve">   </t>
    </r>
    <r>
      <rPr>
        <sz val="12"/>
        <rFont val="宋体"/>
        <family val="0"/>
      </rPr>
      <t>类</t>
    </r>
  </si>
  <si>
    <r>
      <t>蚕</t>
    </r>
    <r>
      <rPr>
        <sz val="10"/>
        <rFont val="Times New Roman"/>
        <family val="1"/>
      </rPr>
      <t xml:space="preserve">  </t>
    </r>
    <r>
      <rPr>
        <sz val="12"/>
        <rFont val="宋体"/>
        <family val="0"/>
      </rPr>
      <t>豆</t>
    </r>
  </si>
  <si>
    <t>冬大豆</t>
  </si>
  <si>
    <t>陈家鹏</t>
  </si>
  <si>
    <t>涂永菊</t>
  </si>
  <si>
    <t>毛文芳</t>
  </si>
  <si>
    <t>刘子艳</t>
  </si>
  <si>
    <t>杨永芳</t>
  </si>
  <si>
    <t>鲁思珍</t>
  </si>
  <si>
    <t xml:space="preserve"> 肖  恋 </t>
  </si>
  <si>
    <t>王巧萍</t>
  </si>
  <si>
    <t>田　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</si>
</sst>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-PUA"/>
      <family val="0"/>
    </font>
    <font>
      <sz val="10"/>
      <name val="Times New Roman"/>
      <family val="1"/>
    </font>
    <font>
      <sz val="12"/>
      <name val="宋体-PUA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大春损失情况表" xfId="63"/>
    <cellStyle name="常规_Sheet7_3" xfId="64"/>
    <cellStyle name="常规_晚秋栽种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S15" sqref="S15"/>
    </sheetView>
  </sheetViews>
  <sheetFormatPr defaultColWidth="9.00390625" defaultRowHeight="14.25"/>
  <cols>
    <col min="1" max="16" width="7.625" style="0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3:16" ht="14.25">
      <c r="M2" s="36" t="s">
        <v>1</v>
      </c>
      <c r="N2" s="36"/>
      <c r="O2" s="36"/>
      <c r="P2" s="36"/>
    </row>
    <row r="3" spans="1:14" ht="14.25">
      <c r="A3" s="6" t="s">
        <v>2</v>
      </c>
      <c r="B3" s="6"/>
      <c r="C3" s="6"/>
      <c r="D3" s="28"/>
      <c r="E3" s="6"/>
      <c r="F3" s="6"/>
      <c r="H3" s="6"/>
      <c r="I3" s="6"/>
      <c r="J3" s="6"/>
      <c r="K3" s="6"/>
      <c r="L3" s="6"/>
      <c r="M3" s="6"/>
      <c r="N3" s="6"/>
    </row>
    <row r="4" spans="8:15" ht="14.25">
      <c r="H4" s="2"/>
      <c r="K4" s="37"/>
      <c r="L4" s="37"/>
      <c r="M4" s="37"/>
      <c r="N4" s="23" t="s">
        <v>3</v>
      </c>
      <c r="O4" s="23"/>
    </row>
    <row r="5" spans="1:16" ht="14.25">
      <c r="A5" s="29" t="s">
        <v>4</v>
      </c>
      <c r="B5" s="30" t="s">
        <v>5</v>
      </c>
      <c r="C5" s="31"/>
      <c r="D5" s="32"/>
      <c r="E5" s="30" t="s">
        <v>6</v>
      </c>
      <c r="F5" s="32"/>
      <c r="G5" s="30" t="s">
        <v>7</v>
      </c>
      <c r="H5" s="32"/>
      <c r="I5" s="29" t="s">
        <v>8</v>
      </c>
      <c r="J5" s="29" t="s">
        <v>9</v>
      </c>
      <c r="K5" s="29" t="s">
        <v>10</v>
      </c>
      <c r="L5" s="29" t="s">
        <v>10</v>
      </c>
      <c r="M5" s="29" t="s">
        <v>11</v>
      </c>
      <c r="N5" s="38" t="s">
        <v>12</v>
      </c>
      <c r="O5" s="29" t="s">
        <v>13</v>
      </c>
      <c r="P5" s="29" t="s">
        <v>14</v>
      </c>
    </row>
    <row r="6" spans="1:16" ht="14.25">
      <c r="A6" s="33"/>
      <c r="B6" s="29"/>
      <c r="C6" s="29"/>
      <c r="D6" s="29" t="s">
        <v>14</v>
      </c>
      <c r="E6" s="29"/>
      <c r="F6" s="29" t="s">
        <v>14</v>
      </c>
      <c r="G6" s="29"/>
      <c r="H6" s="29" t="s">
        <v>14</v>
      </c>
      <c r="I6" s="33"/>
      <c r="J6" s="33"/>
      <c r="K6" s="33" t="s">
        <v>15</v>
      </c>
      <c r="L6" s="33" t="s">
        <v>13</v>
      </c>
      <c r="M6" s="33" t="s">
        <v>16</v>
      </c>
      <c r="N6" s="39"/>
      <c r="O6" s="33" t="s">
        <v>17</v>
      </c>
      <c r="P6" s="33" t="s">
        <v>18</v>
      </c>
    </row>
    <row r="7" spans="1:16" ht="14.25">
      <c r="A7" s="34" t="s">
        <v>19</v>
      </c>
      <c r="B7" s="34" t="s">
        <v>20</v>
      </c>
      <c r="C7" s="34" t="s">
        <v>21</v>
      </c>
      <c r="D7" s="34" t="s">
        <v>22</v>
      </c>
      <c r="E7" s="34" t="s">
        <v>23</v>
      </c>
      <c r="F7" s="34" t="s">
        <v>24</v>
      </c>
      <c r="G7" s="35" t="s">
        <v>25</v>
      </c>
      <c r="H7" s="35" t="s">
        <v>26</v>
      </c>
      <c r="I7" s="35" t="s">
        <v>27</v>
      </c>
      <c r="J7" s="35" t="s">
        <v>28</v>
      </c>
      <c r="K7" s="35" t="s">
        <v>29</v>
      </c>
      <c r="L7" s="35" t="s">
        <v>30</v>
      </c>
      <c r="M7" s="35" t="s">
        <v>31</v>
      </c>
      <c r="N7" s="40"/>
      <c r="O7" s="35" t="s">
        <v>32</v>
      </c>
      <c r="P7" s="35"/>
    </row>
    <row r="8" spans="1:16" ht="22.5" customHeight="1">
      <c r="A8" s="15" t="s">
        <v>33</v>
      </c>
      <c r="B8" s="18">
        <f>SUM(B10:B17)</f>
        <v>5687.7</v>
      </c>
      <c r="C8" s="18">
        <f aca="true" t="shared" si="0" ref="C8:P8">SUM(C10:C17)</f>
        <v>7677</v>
      </c>
      <c r="D8" s="18">
        <f t="shared" si="0"/>
        <v>6235</v>
      </c>
      <c r="E8" s="18">
        <f t="shared" si="0"/>
        <v>23469</v>
      </c>
      <c r="F8" s="18">
        <f t="shared" si="0"/>
        <v>6994</v>
      </c>
      <c r="G8" s="18">
        <f t="shared" si="0"/>
        <v>310</v>
      </c>
      <c r="H8" s="18">
        <f t="shared" si="0"/>
        <v>130</v>
      </c>
      <c r="I8" s="18">
        <f t="shared" si="0"/>
        <v>220</v>
      </c>
      <c r="J8" s="18">
        <f t="shared" si="0"/>
        <v>5072</v>
      </c>
      <c r="K8" s="18">
        <f t="shared" si="0"/>
        <v>690</v>
      </c>
      <c r="L8" s="18">
        <f t="shared" si="0"/>
        <v>100</v>
      </c>
      <c r="M8" s="18">
        <f t="shared" si="0"/>
        <v>20</v>
      </c>
      <c r="N8" s="18">
        <f t="shared" si="0"/>
        <v>690</v>
      </c>
      <c r="O8" s="18">
        <f t="shared" si="0"/>
        <v>787</v>
      </c>
      <c r="P8" s="18">
        <f t="shared" si="0"/>
        <v>520</v>
      </c>
    </row>
    <row r="9" spans="1:16" ht="22.5" customHeight="1">
      <c r="A9" s="15" t="s">
        <v>34</v>
      </c>
      <c r="B9" s="18">
        <f>B8-7098.2</f>
        <v>-1410.5</v>
      </c>
      <c r="C9" s="18">
        <f>C8-3500</f>
        <v>4177</v>
      </c>
      <c r="D9" s="18">
        <f>D8-2635</f>
        <v>3600</v>
      </c>
      <c r="E9" s="18">
        <f>E8-19166</f>
        <v>4303</v>
      </c>
      <c r="F9" s="18">
        <f>F8-6169</f>
        <v>825</v>
      </c>
      <c r="G9" s="18">
        <f>G8-95</f>
        <v>215</v>
      </c>
      <c r="H9" s="18">
        <f>H8-0</f>
        <v>130</v>
      </c>
      <c r="I9" s="18">
        <f>I8-200</f>
        <v>20</v>
      </c>
      <c r="J9" s="18">
        <f>J8-3183</f>
        <v>1889</v>
      </c>
      <c r="K9" s="18">
        <f>K8-1020</f>
        <v>-330</v>
      </c>
      <c r="L9" s="18">
        <v>0</v>
      </c>
      <c r="M9" s="18">
        <f>M8-0</f>
        <v>20</v>
      </c>
      <c r="N9" s="18">
        <f>N8-150</f>
        <v>540</v>
      </c>
      <c r="O9" s="18">
        <f>O8-370</f>
        <v>417</v>
      </c>
      <c r="P9" s="18">
        <f>P8-190</f>
        <v>330</v>
      </c>
    </row>
    <row r="10" spans="1:16" ht="22.5" customHeight="1">
      <c r="A10" s="15" t="s">
        <v>35</v>
      </c>
      <c r="B10" s="18">
        <v>5338.7</v>
      </c>
      <c r="C10" s="18">
        <v>3395</v>
      </c>
      <c r="D10" s="18">
        <v>2835</v>
      </c>
      <c r="E10" s="18">
        <v>7066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41">
        <v>600</v>
      </c>
      <c r="L10" s="41">
        <v>100</v>
      </c>
      <c r="M10" s="41">
        <v>0</v>
      </c>
      <c r="N10" s="41">
        <v>0</v>
      </c>
      <c r="O10" s="41">
        <v>0</v>
      </c>
      <c r="P10" s="41">
        <v>0</v>
      </c>
    </row>
    <row r="11" spans="1:16" ht="22.5" customHeight="1">
      <c r="A11" s="15" t="s">
        <v>36</v>
      </c>
      <c r="B11" s="18">
        <v>20</v>
      </c>
      <c r="C11" s="18">
        <v>1270</v>
      </c>
      <c r="D11" s="18">
        <v>1150</v>
      </c>
      <c r="E11" s="18">
        <v>4084</v>
      </c>
      <c r="F11" s="18">
        <v>1510</v>
      </c>
      <c r="G11" s="18">
        <v>180</v>
      </c>
      <c r="H11" s="18">
        <v>0</v>
      </c>
      <c r="I11" s="18">
        <v>220</v>
      </c>
      <c r="J11" s="18">
        <v>1380</v>
      </c>
      <c r="K11" s="18">
        <v>90</v>
      </c>
      <c r="L11" s="18">
        <v>0</v>
      </c>
      <c r="M11" s="18">
        <v>20</v>
      </c>
      <c r="N11" s="18">
        <v>690</v>
      </c>
      <c r="O11" s="18">
        <v>787</v>
      </c>
      <c r="P11" s="18">
        <v>520</v>
      </c>
    </row>
    <row r="12" spans="1:16" ht="22.5" customHeight="1">
      <c r="A12" s="15" t="s">
        <v>37</v>
      </c>
      <c r="B12" s="18">
        <v>20</v>
      </c>
      <c r="C12" s="18">
        <v>860</v>
      </c>
      <c r="D12" s="18">
        <v>750</v>
      </c>
      <c r="E12" s="18">
        <v>2086</v>
      </c>
      <c r="F12" s="18">
        <v>135</v>
      </c>
      <c r="G12" s="18">
        <v>5</v>
      </c>
      <c r="H12" s="18">
        <v>5</v>
      </c>
      <c r="I12" s="18">
        <v>0</v>
      </c>
      <c r="J12" s="18">
        <v>1240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22.5" customHeight="1">
      <c r="A13" s="15" t="s">
        <v>38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22.5" customHeight="1">
      <c r="A14" s="15" t="s">
        <v>39</v>
      </c>
      <c r="B14" s="18">
        <v>300</v>
      </c>
      <c r="C14" s="18">
        <v>1500</v>
      </c>
      <c r="D14" s="18">
        <v>1500</v>
      </c>
      <c r="E14" s="18">
        <v>1000</v>
      </c>
      <c r="F14" s="18">
        <v>480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22.5" customHeight="1">
      <c r="A15" s="15" t="s">
        <v>40</v>
      </c>
      <c r="B15" s="18">
        <v>9</v>
      </c>
      <c r="C15" s="18"/>
      <c r="D15" s="18"/>
      <c r="E15" s="18">
        <v>380</v>
      </c>
      <c r="F15" s="18">
        <v>380</v>
      </c>
      <c r="G15" s="18">
        <v>125</v>
      </c>
      <c r="H15" s="18">
        <v>125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ht="22.5" customHeight="1">
      <c r="A16" s="15" t="s">
        <v>41</v>
      </c>
      <c r="B16" s="18">
        <v>0</v>
      </c>
      <c r="C16" s="18">
        <v>652</v>
      </c>
      <c r="D16" s="18"/>
      <c r="E16" s="18">
        <v>4268</v>
      </c>
      <c r="F16" s="18">
        <v>4268</v>
      </c>
      <c r="G16" s="18"/>
      <c r="H16" s="18"/>
      <c r="I16" s="18"/>
      <c r="J16" s="18">
        <v>52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22.5" customHeight="1">
      <c r="A17" s="15" t="s">
        <v>42</v>
      </c>
      <c r="B17" s="18">
        <v>0</v>
      </c>
      <c r="C17" s="18">
        <v>0</v>
      </c>
      <c r="D17" s="18">
        <v>0</v>
      </c>
      <c r="E17" s="18">
        <v>4585</v>
      </c>
      <c r="F17" s="18">
        <v>221</v>
      </c>
      <c r="G17" s="18"/>
      <c r="H17" s="18"/>
      <c r="I17" s="18"/>
      <c r="J17" s="18">
        <v>2400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9" spans="1:16" ht="14.25">
      <c r="A19" s="4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1">
    <mergeCell ref="A1:O1"/>
    <mergeCell ref="M2:P2"/>
    <mergeCell ref="A3:C3"/>
    <mergeCell ref="D3:F3"/>
    <mergeCell ref="H3:J3"/>
    <mergeCell ref="N4:O4"/>
    <mergeCell ref="B5:D5"/>
    <mergeCell ref="E5:F5"/>
    <mergeCell ref="G5:H5"/>
    <mergeCell ref="A19:P19"/>
    <mergeCell ref="N5:N7"/>
  </mergeCells>
  <printOptions horizontalCentered="1"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P17" sqref="P17"/>
    </sheetView>
  </sheetViews>
  <sheetFormatPr defaultColWidth="9.00390625" defaultRowHeight="14.25"/>
  <cols>
    <col min="2" max="14" width="7.625" style="0" customWidth="1"/>
  </cols>
  <sheetData>
    <row r="1" spans="1:14" ht="2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1</v>
      </c>
      <c r="L2" s="22"/>
      <c r="M2" s="22"/>
      <c r="N2" s="22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2" t="s">
        <v>45</v>
      </c>
      <c r="L3" s="22"/>
      <c r="M3" s="22"/>
      <c r="N3" s="22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2" t="s">
        <v>46</v>
      </c>
      <c r="L4" s="22"/>
      <c r="M4" s="22"/>
      <c r="N4" s="22"/>
    </row>
    <row r="5" spans="1:14" ht="14.25">
      <c r="A5" s="2"/>
      <c r="B5" s="2"/>
      <c r="C5" s="2"/>
      <c r="D5" s="2"/>
      <c r="E5" s="2"/>
      <c r="F5" s="2"/>
      <c r="G5" s="2"/>
      <c r="H5" s="2"/>
      <c r="I5" s="2"/>
      <c r="J5" s="2"/>
      <c r="K5" s="22" t="s">
        <v>47</v>
      </c>
      <c r="L5" s="22"/>
      <c r="M5" s="22"/>
      <c r="N5" s="22"/>
    </row>
    <row r="6" spans="1:14" ht="14.25">
      <c r="A6" s="3" t="s">
        <v>2</v>
      </c>
      <c r="B6" s="4"/>
      <c r="C6" s="4"/>
      <c r="D6" s="4"/>
      <c r="E6" s="5"/>
      <c r="F6" s="6"/>
      <c r="G6" s="2"/>
      <c r="H6" s="2"/>
      <c r="I6" s="2"/>
      <c r="J6" s="2"/>
      <c r="K6" s="22" t="s">
        <v>48</v>
      </c>
      <c r="L6" s="22"/>
      <c r="M6" s="22"/>
      <c r="N6" s="22"/>
    </row>
    <row r="7" spans="1:14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3" t="s">
        <v>3</v>
      </c>
      <c r="N7" s="23"/>
    </row>
    <row r="8" spans="1:14" ht="16.5" customHeight="1">
      <c r="A8" s="7" t="s">
        <v>49</v>
      </c>
      <c r="B8" s="8" t="s">
        <v>50</v>
      </c>
      <c r="C8" s="8" t="s">
        <v>51</v>
      </c>
      <c r="D8" s="9" t="s">
        <v>52</v>
      </c>
      <c r="E8" s="8" t="s">
        <v>14</v>
      </c>
      <c r="F8" s="9" t="s">
        <v>53</v>
      </c>
      <c r="G8" s="10" t="s">
        <v>54</v>
      </c>
      <c r="H8" s="10" t="s">
        <v>55</v>
      </c>
      <c r="I8" s="24" t="s">
        <v>14</v>
      </c>
      <c r="J8" s="10" t="s">
        <v>56</v>
      </c>
      <c r="K8" s="25" t="s">
        <v>14</v>
      </c>
      <c r="L8" s="10" t="s">
        <v>57</v>
      </c>
      <c r="M8" s="26" t="s">
        <v>14</v>
      </c>
      <c r="N8" s="27"/>
    </row>
    <row r="9" spans="1:14" ht="14.25">
      <c r="A9" s="11"/>
      <c r="B9" s="12"/>
      <c r="C9" s="12" t="s">
        <v>58</v>
      </c>
      <c r="D9" s="12"/>
      <c r="E9" s="12" t="s">
        <v>22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ht="14.25">
      <c r="A10" s="13" t="s">
        <v>59</v>
      </c>
      <c r="B10" s="14"/>
      <c r="C10" s="14" t="s">
        <v>60</v>
      </c>
      <c r="D10" s="14" t="s">
        <v>61</v>
      </c>
      <c r="E10" s="14" t="s">
        <v>61</v>
      </c>
      <c r="F10" s="14" t="s">
        <v>62</v>
      </c>
      <c r="G10" s="14" t="s">
        <v>63</v>
      </c>
      <c r="H10" s="14" t="s">
        <v>64</v>
      </c>
      <c r="I10" s="14" t="s">
        <v>65</v>
      </c>
      <c r="J10" s="14" t="s">
        <v>66</v>
      </c>
      <c r="K10" s="14" t="s">
        <v>67</v>
      </c>
      <c r="L10" s="14" t="s">
        <v>68</v>
      </c>
      <c r="M10" s="14" t="s">
        <v>69</v>
      </c>
      <c r="N10" s="14" t="s">
        <v>70</v>
      </c>
    </row>
    <row r="11" spans="1:14" ht="19.5" customHeight="1">
      <c r="A11" s="15" t="s">
        <v>33</v>
      </c>
      <c r="B11" s="16" t="s">
        <v>71</v>
      </c>
      <c r="C11" s="17">
        <f>SUM(C13:C20)</f>
        <v>52555</v>
      </c>
      <c r="D11" s="17">
        <f aca="true" t="shared" si="0" ref="D11:N11">SUM(D13:D20)</f>
        <v>7236</v>
      </c>
      <c r="E11" s="17">
        <f t="shared" si="0"/>
        <v>6716</v>
      </c>
      <c r="F11" s="17">
        <f t="shared" si="0"/>
        <v>1230</v>
      </c>
      <c r="G11" s="17">
        <f t="shared" si="0"/>
        <v>5870</v>
      </c>
      <c r="H11" s="17">
        <f t="shared" si="0"/>
        <v>1051</v>
      </c>
      <c r="I11" s="17">
        <f t="shared" si="0"/>
        <v>1041</v>
      </c>
      <c r="J11" s="17">
        <f t="shared" si="0"/>
        <v>3015</v>
      </c>
      <c r="K11" s="17">
        <f t="shared" si="0"/>
        <v>2346</v>
      </c>
      <c r="L11" s="17">
        <f t="shared" si="0"/>
        <v>34153</v>
      </c>
      <c r="M11" s="17">
        <f t="shared" si="0"/>
        <v>22810</v>
      </c>
      <c r="N11" s="17">
        <f t="shared" si="0"/>
        <v>845</v>
      </c>
    </row>
    <row r="12" spans="1:14" ht="19.5" customHeight="1">
      <c r="A12" s="15" t="s">
        <v>34</v>
      </c>
      <c r="B12" s="16"/>
      <c r="C12" s="17">
        <f>C11-31040</f>
        <v>21515</v>
      </c>
      <c r="D12" s="17">
        <f>D11-1851</f>
        <v>5385</v>
      </c>
      <c r="E12" s="17">
        <f>E11-1144</f>
        <v>5572</v>
      </c>
      <c r="F12" s="17">
        <f>F11-360</f>
        <v>870</v>
      </c>
      <c r="G12" s="17">
        <f>G11-4276</f>
        <v>1594</v>
      </c>
      <c r="H12" s="17">
        <f>H11-170</f>
        <v>881</v>
      </c>
      <c r="I12" s="17">
        <f>I11-38</f>
        <v>1003</v>
      </c>
      <c r="J12" s="17">
        <f>J11-1572</f>
        <v>1443</v>
      </c>
      <c r="K12" s="17">
        <f>K11-903</f>
        <v>1443</v>
      </c>
      <c r="L12" s="17">
        <f>L11-22812</f>
        <v>11341</v>
      </c>
      <c r="M12" s="17">
        <f>M11-12276</f>
        <v>10534</v>
      </c>
      <c r="N12" s="17">
        <f>N11-697</f>
        <v>148</v>
      </c>
    </row>
    <row r="13" spans="1:14" ht="19.5" customHeight="1">
      <c r="A13" s="15" t="s">
        <v>35</v>
      </c>
      <c r="B13" s="16" t="s">
        <v>72</v>
      </c>
      <c r="C13" s="17">
        <f>SUM(D13+F13+G13+H13+J13+L13)</f>
        <v>4126</v>
      </c>
      <c r="D13" s="17">
        <v>660</v>
      </c>
      <c r="E13" s="17">
        <v>560</v>
      </c>
      <c r="F13" s="17">
        <v>30</v>
      </c>
      <c r="G13" s="17">
        <v>70</v>
      </c>
      <c r="H13" s="17">
        <v>60</v>
      </c>
      <c r="I13" s="17">
        <v>50</v>
      </c>
      <c r="J13" s="17">
        <v>486</v>
      </c>
      <c r="K13" s="17">
        <v>486</v>
      </c>
      <c r="L13" s="17">
        <v>2820</v>
      </c>
      <c r="M13" s="17">
        <v>2350</v>
      </c>
      <c r="N13" s="17">
        <v>0</v>
      </c>
    </row>
    <row r="14" spans="1:14" ht="19.5" customHeight="1">
      <c r="A14" s="15" t="s">
        <v>36</v>
      </c>
      <c r="B14" s="16" t="s">
        <v>73</v>
      </c>
      <c r="C14" s="17">
        <f aca="true" t="shared" si="1" ref="C14:C20">SUM(D14+F14+G14+H14+J14+L14)</f>
        <v>14427</v>
      </c>
      <c r="D14" s="17">
        <v>5285</v>
      </c>
      <c r="E14" s="17">
        <v>5115</v>
      </c>
      <c r="F14" s="17">
        <v>300</v>
      </c>
      <c r="G14" s="17">
        <v>282</v>
      </c>
      <c r="H14" s="17">
        <v>0</v>
      </c>
      <c r="I14" s="17">
        <v>0</v>
      </c>
      <c r="J14" s="17">
        <v>930</v>
      </c>
      <c r="K14" s="17">
        <v>930</v>
      </c>
      <c r="L14" s="17">
        <v>7630</v>
      </c>
      <c r="M14" s="17">
        <v>6018</v>
      </c>
      <c r="N14" s="17"/>
    </row>
    <row r="15" spans="1:14" ht="19.5" customHeight="1">
      <c r="A15" s="15" t="s">
        <v>37</v>
      </c>
      <c r="B15" s="16" t="s">
        <v>74</v>
      </c>
      <c r="C15" s="17">
        <f t="shared" si="1"/>
        <v>11895</v>
      </c>
      <c r="D15" s="18">
        <v>1050</v>
      </c>
      <c r="E15" s="18">
        <v>800</v>
      </c>
      <c r="F15" s="18">
        <v>900</v>
      </c>
      <c r="G15" s="18">
        <v>910</v>
      </c>
      <c r="H15" s="18">
        <v>230</v>
      </c>
      <c r="I15" s="18">
        <v>230</v>
      </c>
      <c r="J15" s="18">
        <v>630</v>
      </c>
      <c r="K15" s="18">
        <v>630</v>
      </c>
      <c r="L15" s="18">
        <v>8175</v>
      </c>
      <c r="M15" s="18">
        <v>6745</v>
      </c>
      <c r="N15" s="17">
        <v>405</v>
      </c>
    </row>
    <row r="16" spans="1:14" ht="19.5" customHeight="1">
      <c r="A16" s="15" t="s">
        <v>38</v>
      </c>
      <c r="B16" s="16" t="s">
        <v>75</v>
      </c>
      <c r="C16" s="17">
        <f t="shared" si="1"/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19.5" customHeight="1">
      <c r="A17" s="15" t="s">
        <v>39</v>
      </c>
      <c r="B17" s="16" t="s">
        <v>76</v>
      </c>
      <c r="C17" s="17">
        <f t="shared" si="1"/>
        <v>3098</v>
      </c>
      <c r="D17" s="17">
        <v>0</v>
      </c>
      <c r="E17" s="17">
        <v>0</v>
      </c>
      <c r="F17" s="17">
        <v>0</v>
      </c>
      <c r="G17" s="17">
        <v>198</v>
      </c>
      <c r="H17" s="17">
        <v>0</v>
      </c>
      <c r="I17" s="17">
        <v>0</v>
      </c>
      <c r="J17" s="17">
        <v>0</v>
      </c>
      <c r="K17" s="17">
        <v>0</v>
      </c>
      <c r="L17" s="17">
        <v>2900</v>
      </c>
      <c r="M17" s="17">
        <v>1940</v>
      </c>
      <c r="N17" s="17">
        <v>0</v>
      </c>
    </row>
    <row r="18" spans="1:14" ht="19.5" customHeight="1">
      <c r="A18" s="15" t="s">
        <v>40</v>
      </c>
      <c r="B18" s="16" t="s">
        <v>77</v>
      </c>
      <c r="C18" s="17">
        <f t="shared" si="1"/>
        <v>1203</v>
      </c>
      <c r="D18" s="17"/>
      <c r="E18" s="17"/>
      <c r="F18" s="17"/>
      <c r="G18" s="17">
        <v>230</v>
      </c>
      <c r="H18" s="17"/>
      <c r="I18" s="17"/>
      <c r="J18" s="17">
        <v>80</v>
      </c>
      <c r="K18" s="17">
        <v>80</v>
      </c>
      <c r="L18" s="17">
        <v>893</v>
      </c>
      <c r="M18" s="17">
        <v>563</v>
      </c>
      <c r="N18" s="17"/>
    </row>
    <row r="19" spans="1:14" ht="19.5" customHeight="1">
      <c r="A19" s="15" t="s">
        <v>41</v>
      </c>
      <c r="B19" s="16" t="s">
        <v>78</v>
      </c>
      <c r="C19" s="17">
        <f t="shared" si="1"/>
        <v>3727</v>
      </c>
      <c r="D19" s="17">
        <v>241</v>
      </c>
      <c r="E19" s="17">
        <v>241</v>
      </c>
      <c r="F19" s="17"/>
      <c r="G19" s="17">
        <v>660</v>
      </c>
      <c r="H19" s="17"/>
      <c r="I19" s="17"/>
      <c r="J19" s="17">
        <v>230</v>
      </c>
      <c r="K19" s="17">
        <v>220</v>
      </c>
      <c r="L19" s="17">
        <v>2596</v>
      </c>
      <c r="M19" s="17">
        <v>1209</v>
      </c>
      <c r="N19" s="17">
        <v>440</v>
      </c>
    </row>
    <row r="20" spans="1:14" ht="19.5" customHeight="1">
      <c r="A20" s="15" t="s">
        <v>42</v>
      </c>
      <c r="B20" s="16" t="s">
        <v>79</v>
      </c>
      <c r="C20" s="17">
        <f t="shared" si="1"/>
        <v>14079</v>
      </c>
      <c r="D20" s="17"/>
      <c r="E20" s="17"/>
      <c r="F20" s="17"/>
      <c r="G20" s="17">
        <v>3520</v>
      </c>
      <c r="H20" s="17">
        <v>761</v>
      </c>
      <c r="I20" s="17">
        <v>761</v>
      </c>
      <c r="J20" s="17">
        <v>659</v>
      </c>
      <c r="K20" s="17"/>
      <c r="L20" s="17">
        <v>9139</v>
      </c>
      <c r="M20" s="17">
        <v>3985</v>
      </c>
      <c r="N20" s="17">
        <v>0</v>
      </c>
    </row>
    <row r="21" ht="14.25">
      <c r="A21" s="19"/>
    </row>
    <row r="22" spans="1:14" ht="14.25">
      <c r="A22" s="20" t="s">
        <v>43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sheetProtection/>
  <mergeCells count="12">
    <mergeCell ref="A1:N1"/>
    <mergeCell ref="K2:N2"/>
    <mergeCell ref="K3:N3"/>
    <mergeCell ref="K4:N4"/>
    <mergeCell ref="K5:N5"/>
    <mergeCell ref="A6:D6"/>
    <mergeCell ref="E6:F6"/>
    <mergeCell ref="K6:N6"/>
    <mergeCell ref="M7:N7"/>
    <mergeCell ref="M8:N8"/>
    <mergeCell ref="A22:N22"/>
    <mergeCell ref="B8:B10"/>
  </mergeCells>
  <printOptions horizontalCentered="1"/>
  <pageMargins left="0.75" right="0.7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2020-09-29T07:13:10Z</cp:lastPrinted>
  <dcterms:created xsi:type="dcterms:W3CDTF">2011-09-29T06:45:17Z</dcterms:created>
  <dcterms:modified xsi:type="dcterms:W3CDTF">2022-10-10T01:49:50Z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