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tabRatio="737" activeTab="0"/>
  </bookViews>
  <sheets>
    <sheet name="春耕农资供需调查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<sst xmlns="http://schemas.openxmlformats.org/spreadsheetml/2006/main" count="62" uniqueCount="30">
  <si>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春　耕　农　资　供　需　调　查　表</t>
  </si>
  <si>
    <t>2024.2.10</t>
  </si>
  <si>
    <t>单位：吨（化肥实物吨）</t>
  </si>
  <si>
    <t>临沧市农业农村局</t>
  </si>
  <si>
    <t>项目</t>
  </si>
  <si>
    <t>一、化　肥</t>
  </si>
  <si>
    <t>其中：氮　肥</t>
  </si>
  <si>
    <t>其中：磷　肥</t>
  </si>
  <si>
    <t>其中：钾　肥</t>
  </si>
  <si>
    <t>单位</t>
  </si>
  <si>
    <t>总需求</t>
  </si>
  <si>
    <t>总资源</t>
  </si>
  <si>
    <t>供求余缺</t>
  </si>
  <si>
    <r>
      <t>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市</t>
    </r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</si>
  <si>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</si>
  <si>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</si>
  <si>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</si>
  <si>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</si>
  <si>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</si>
  <si>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</si>
  <si>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</si>
  <si>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</si>
  <si>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</si>
  <si>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续　上　表</t>
  </si>
  <si>
    <t>单位：吨</t>
  </si>
  <si>
    <t>农　药</t>
  </si>
  <si>
    <t>农　膜</t>
  </si>
  <si>
    <t>杂交稻种子</t>
  </si>
  <si>
    <t>杂交玉米种子</t>
  </si>
  <si>
    <t>全市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</si>
</sst>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1" fontId="2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63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Q21" sqref="Q21"/>
    </sheetView>
  </sheetViews>
  <sheetFormatPr defaultColWidth="9.00390625" defaultRowHeight="14.25"/>
  <cols>
    <col min="1" max="1" width="7.75390625" style="0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6:13" ht="15.75" customHeight="1">
      <c r="F2" s="2" t="s">
        <v>1</v>
      </c>
      <c r="G2" s="1"/>
      <c r="H2" s="1"/>
      <c r="J2" s="22" t="s">
        <v>2</v>
      </c>
      <c r="K2" s="22"/>
      <c r="L2" s="22"/>
      <c r="M2" s="22"/>
    </row>
    <row r="3" spans="1:3" ht="12.75" customHeight="1">
      <c r="A3" s="3" t="s">
        <v>3</v>
      </c>
      <c r="B3" s="3"/>
      <c r="C3" s="3"/>
    </row>
    <row r="4" spans="1:13" ht="12.75" customHeight="1">
      <c r="A4" s="4" t="s">
        <v>4</v>
      </c>
      <c r="B4" s="5" t="s">
        <v>5</v>
      </c>
      <c r="C4" s="6"/>
      <c r="D4" s="7"/>
      <c r="E4" s="5" t="s">
        <v>6</v>
      </c>
      <c r="F4" s="6"/>
      <c r="G4" s="7"/>
      <c r="H4" s="5" t="s">
        <v>7</v>
      </c>
      <c r="I4" s="6"/>
      <c r="J4" s="7"/>
      <c r="K4" s="5" t="s">
        <v>8</v>
      </c>
      <c r="L4" s="6"/>
      <c r="M4" s="7"/>
    </row>
    <row r="5" spans="1:13" ht="15.75" customHeight="1">
      <c r="A5" s="8" t="s">
        <v>9</v>
      </c>
      <c r="B5" s="9" t="s">
        <v>10</v>
      </c>
      <c r="C5" s="9" t="s">
        <v>11</v>
      </c>
      <c r="D5" s="9" t="s">
        <v>12</v>
      </c>
      <c r="E5" s="9" t="s">
        <v>10</v>
      </c>
      <c r="F5" s="9" t="s">
        <v>11</v>
      </c>
      <c r="G5" s="9" t="s">
        <v>12</v>
      </c>
      <c r="H5" s="9" t="s">
        <v>10</v>
      </c>
      <c r="I5" s="9" t="s">
        <v>11</v>
      </c>
      <c r="J5" s="9" t="s">
        <v>12</v>
      </c>
      <c r="K5" s="9" t="s">
        <v>10</v>
      </c>
      <c r="L5" s="9" t="s">
        <v>11</v>
      </c>
      <c r="M5" s="9" t="s">
        <v>12</v>
      </c>
    </row>
    <row r="6" spans="1:13" ht="15.75" customHeight="1">
      <c r="A6" s="10" t="s">
        <v>13</v>
      </c>
      <c r="B6" s="11">
        <f>B8+B9+B10+B11+B12+B13+B14+B15</f>
        <v>453038</v>
      </c>
      <c r="C6" s="11">
        <f aca="true" t="shared" si="0" ref="C6:L6">C8+C9+C10+C11+C12+C13+C14+C15</f>
        <v>173806</v>
      </c>
      <c r="D6" s="11">
        <f>C6-B6</f>
        <v>-279232</v>
      </c>
      <c r="E6" s="11">
        <f t="shared" si="0"/>
        <v>154367</v>
      </c>
      <c r="F6" s="11">
        <f t="shared" si="0"/>
        <v>49786</v>
      </c>
      <c r="G6" s="11">
        <f>F6-E6</f>
        <v>-104581</v>
      </c>
      <c r="H6" s="11">
        <f t="shared" si="0"/>
        <v>45953</v>
      </c>
      <c r="I6" s="11">
        <f t="shared" si="0"/>
        <v>17233</v>
      </c>
      <c r="J6" s="11">
        <f>I6-H6</f>
        <v>-28720</v>
      </c>
      <c r="K6" s="11">
        <f>K8+K9+K10+K11+K12+K13+K14+K15</f>
        <v>33572</v>
      </c>
      <c r="L6" s="11">
        <f t="shared" si="0"/>
        <v>7142</v>
      </c>
      <c r="M6" s="11">
        <f>L6-K6</f>
        <v>-26430</v>
      </c>
    </row>
    <row r="7" spans="1:13" ht="15.75" customHeight="1">
      <c r="A7" s="12" t="s">
        <v>14</v>
      </c>
      <c r="B7" s="11">
        <f>B6-425131</f>
        <v>27907</v>
      </c>
      <c r="C7" s="11">
        <f>C6-153563</f>
        <v>20243</v>
      </c>
      <c r="D7" s="11">
        <f>D6-(-271568)</f>
        <v>-7664</v>
      </c>
      <c r="E7" s="11">
        <f>E6-155588</f>
        <v>-1221</v>
      </c>
      <c r="F7" s="11">
        <f>F6-49897</f>
        <v>-111</v>
      </c>
      <c r="G7" s="11">
        <f>G6-(-105691)</f>
        <v>1110</v>
      </c>
      <c r="H7" s="11">
        <f>H6-50369</f>
        <v>-4416</v>
      </c>
      <c r="I7" s="11">
        <f>I6-18853</f>
        <v>-1620</v>
      </c>
      <c r="J7" s="11">
        <f>J6-(-31516)</f>
        <v>2796</v>
      </c>
      <c r="K7" s="11">
        <f>K6-33397</f>
        <v>175</v>
      </c>
      <c r="L7" s="11">
        <f>L6-8065</f>
        <v>-923</v>
      </c>
      <c r="M7" s="11">
        <f>M6-(-25332)</f>
        <v>-1098</v>
      </c>
    </row>
    <row r="8" spans="1:13" ht="15.75" customHeight="1">
      <c r="A8" s="10" t="s">
        <v>15</v>
      </c>
      <c r="B8" s="13">
        <v>38110</v>
      </c>
      <c r="C8" s="13">
        <v>40000</v>
      </c>
      <c r="D8" s="11">
        <f>C8-B8</f>
        <v>1890</v>
      </c>
      <c r="E8" s="13">
        <v>10870</v>
      </c>
      <c r="F8" s="13">
        <v>11500</v>
      </c>
      <c r="G8" s="11">
        <f>F8-E8</f>
        <v>630</v>
      </c>
      <c r="H8" s="13">
        <v>6503</v>
      </c>
      <c r="I8" s="13">
        <v>7000</v>
      </c>
      <c r="J8" s="11">
        <f>I8-H8</f>
        <v>497</v>
      </c>
      <c r="K8" s="13">
        <v>2745</v>
      </c>
      <c r="L8" s="13">
        <v>3000</v>
      </c>
      <c r="M8" s="11">
        <f>L8-K8</f>
        <v>255</v>
      </c>
    </row>
    <row r="9" spans="1:13" ht="15.75" customHeight="1">
      <c r="A9" s="10" t="s">
        <v>16</v>
      </c>
      <c r="B9" s="13">
        <v>33300</v>
      </c>
      <c r="C9" s="13">
        <v>3437</v>
      </c>
      <c r="D9" s="11">
        <f>C9-B9</f>
        <v>-29863</v>
      </c>
      <c r="E9" s="13">
        <v>19200</v>
      </c>
      <c r="F9" s="13">
        <v>2728</v>
      </c>
      <c r="G9" s="11">
        <f aca="true" t="shared" si="1" ref="G9:G15">F9-E9</f>
        <v>-16472</v>
      </c>
      <c r="H9" s="13">
        <v>6120</v>
      </c>
      <c r="I9" s="13">
        <v>374</v>
      </c>
      <c r="J9" s="11">
        <f aca="true" t="shared" si="2" ref="J9:J15">I9-H9</f>
        <v>-5746</v>
      </c>
      <c r="K9" s="13">
        <v>8000</v>
      </c>
      <c r="L9" s="13">
        <v>335</v>
      </c>
      <c r="M9" s="11">
        <f aca="true" t="shared" si="3" ref="M9:M15">L9-K9</f>
        <v>-7665</v>
      </c>
    </row>
    <row r="10" spans="1:13" ht="15.75" customHeight="1">
      <c r="A10" s="10" t="s">
        <v>17</v>
      </c>
      <c r="B10" s="11">
        <v>95600</v>
      </c>
      <c r="C10" s="11">
        <v>36900</v>
      </c>
      <c r="D10" s="11">
        <f>C10-B10</f>
        <v>-58700</v>
      </c>
      <c r="E10" s="11">
        <v>35500</v>
      </c>
      <c r="F10" s="11">
        <v>10600</v>
      </c>
      <c r="G10" s="11">
        <f t="shared" si="1"/>
        <v>-24900</v>
      </c>
      <c r="H10" s="11">
        <v>9500</v>
      </c>
      <c r="I10" s="11">
        <v>3500</v>
      </c>
      <c r="J10" s="11">
        <f t="shared" si="2"/>
        <v>-6000</v>
      </c>
      <c r="K10" s="11">
        <v>2940</v>
      </c>
      <c r="L10" s="11">
        <v>1100</v>
      </c>
      <c r="M10" s="11">
        <f t="shared" si="3"/>
        <v>-1840</v>
      </c>
    </row>
    <row r="11" spans="1:13" ht="15.75" customHeight="1">
      <c r="A11" s="10" t="s">
        <v>18</v>
      </c>
      <c r="B11" s="14">
        <v>40099</v>
      </c>
      <c r="C11" s="14">
        <v>30174</v>
      </c>
      <c r="D11" s="11">
        <f>C11-B11</f>
        <v>-9925</v>
      </c>
      <c r="E11" s="14">
        <v>13556</v>
      </c>
      <c r="F11" s="14">
        <v>10114</v>
      </c>
      <c r="G11" s="11">
        <f t="shared" si="1"/>
        <v>-3442</v>
      </c>
      <c r="H11" s="14">
        <v>3125</v>
      </c>
      <c r="I11" s="14">
        <v>2896</v>
      </c>
      <c r="J11" s="11">
        <f t="shared" si="2"/>
        <v>-229</v>
      </c>
      <c r="K11" s="14">
        <v>2827</v>
      </c>
      <c r="L11" s="14">
        <v>494</v>
      </c>
      <c r="M11" s="11">
        <f t="shared" si="3"/>
        <v>-2333</v>
      </c>
    </row>
    <row r="12" spans="1:13" ht="15.75" customHeight="1">
      <c r="A12" s="10" t="s">
        <v>19</v>
      </c>
      <c r="B12" s="15">
        <v>54250</v>
      </c>
      <c r="C12" s="15">
        <v>3580</v>
      </c>
      <c r="D12" s="11">
        <f>C12-B12</f>
        <v>-50670</v>
      </c>
      <c r="E12" s="15">
        <v>15295</v>
      </c>
      <c r="F12" s="15">
        <v>980</v>
      </c>
      <c r="G12" s="11">
        <f t="shared" si="1"/>
        <v>-14315</v>
      </c>
      <c r="H12" s="15">
        <v>3165</v>
      </c>
      <c r="I12" s="15">
        <v>185</v>
      </c>
      <c r="J12" s="11">
        <f t="shared" si="2"/>
        <v>-2980</v>
      </c>
      <c r="K12" s="15">
        <v>1385</v>
      </c>
      <c r="L12" s="15">
        <v>322</v>
      </c>
      <c r="M12" s="11">
        <f t="shared" si="3"/>
        <v>-1063</v>
      </c>
    </row>
    <row r="13" spans="1:13" ht="15.75" customHeight="1">
      <c r="A13" s="10" t="s">
        <v>20</v>
      </c>
      <c r="B13" s="11">
        <v>56133</v>
      </c>
      <c r="C13" s="11">
        <v>8187</v>
      </c>
      <c r="D13" s="11">
        <f>C13-B13</f>
        <v>-47946</v>
      </c>
      <c r="E13" s="11">
        <v>18536</v>
      </c>
      <c r="F13" s="11">
        <v>1183</v>
      </c>
      <c r="G13" s="11">
        <f t="shared" si="1"/>
        <v>-17353</v>
      </c>
      <c r="H13" s="11">
        <v>8432</v>
      </c>
      <c r="I13" s="11">
        <v>790</v>
      </c>
      <c r="J13" s="11">
        <f t="shared" si="2"/>
        <v>-7642</v>
      </c>
      <c r="K13" s="11">
        <v>6900</v>
      </c>
      <c r="L13" s="11">
        <v>136</v>
      </c>
      <c r="M13" s="11">
        <f t="shared" si="3"/>
        <v>-6764</v>
      </c>
    </row>
    <row r="14" spans="1:13" ht="15.75" customHeight="1">
      <c r="A14" s="10" t="s">
        <v>21</v>
      </c>
      <c r="B14" s="11">
        <v>109546</v>
      </c>
      <c r="C14" s="11">
        <v>50018</v>
      </c>
      <c r="D14" s="11">
        <f>C14-B14</f>
        <v>-59528</v>
      </c>
      <c r="E14" s="11">
        <v>35510</v>
      </c>
      <c r="F14" s="11">
        <v>12466</v>
      </c>
      <c r="G14" s="11">
        <f t="shared" si="1"/>
        <v>-23044</v>
      </c>
      <c r="H14" s="11">
        <v>7808</v>
      </c>
      <c r="I14" s="11">
        <v>2350</v>
      </c>
      <c r="J14" s="11">
        <f t="shared" si="2"/>
        <v>-5458</v>
      </c>
      <c r="K14" s="11">
        <v>7795</v>
      </c>
      <c r="L14" s="11">
        <v>1645</v>
      </c>
      <c r="M14" s="11">
        <f t="shared" si="3"/>
        <v>-6150</v>
      </c>
    </row>
    <row r="15" spans="1:13" ht="15.75" customHeight="1">
      <c r="A15" s="13" t="s">
        <v>22</v>
      </c>
      <c r="B15" s="11">
        <v>26000</v>
      </c>
      <c r="C15" s="11">
        <v>1510</v>
      </c>
      <c r="D15" s="11">
        <f>C15-B15</f>
        <v>-24490</v>
      </c>
      <c r="E15" s="11">
        <v>5900</v>
      </c>
      <c r="F15" s="11">
        <v>215</v>
      </c>
      <c r="G15" s="11">
        <f t="shared" si="1"/>
        <v>-5685</v>
      </c>
      <c r="H15" s="11">
        <v>1300</v>
      </c>
      <c r="I15" s="11">
        <v>138</v>
      </c>
      <c r="J15" s="11">
        <f t="shared" si="2"/>
        <v>-1162</v>
      </c>
      <c r="K15" s="11">
        <v>980</v>
      </c>
      <c r="L15" s="11">
        <v>110</v>
      </c>
      <c r="M15" s="11">
        <f t="shared" si="3"/>
        <v>-870</v>
      </c>
    </row>
    <row r="16" spans="1:13" ht="15.75" customHeight="1">
      <c r="A16" s="16"/>
      <c r="D16" s="17" t="s">
        <v>23</v>
      </c>
      <c r="E16" s="17"/>
      <c r="F16" s="17"/>
      <c r="G16" s="17"/>
      <c r="H16" s="17"/>
      <c r="K16" s="17" t="s">
        <v>24</v>
      </c>
      <c r="L16" s="17"/>
      <c r="M16" s="17"/>
    </row>
    <row r="17" spans="1:13" ht="14.25" customHeight="1">
      <c r="A17" s="4" t="s">
        <v>4</v>
      </c>
      <c r="B17" s="18" t="s">
        <v>25</v>
      </c>
      <c r="C17" s="19"/>
      <c r="D17" s="20"/>
      <c r="E17" s="18" t="s">
        <v>26</v>
      </c>
      <c r="F17" s="19"/>
      <c r="G17" s="20"/>
      <c r="H17" s="18" t="s">
        <v>27</v>
      </c>
      <c r="I17" s="19"/>
      <c r="J17" s="20"/>
      <c r="K17" s="18" t="s">
        <v>28</v>
      </c>
      <c r="L17" s="19"/>
      <c r="M17" s="20"/>
    </row>
    <row r="18" spans="1:13" ht="15.75" customHeight="1">
      <c r="A18" s="8" t="s">
        <v>9</v>
      </c>
      <c r="B18" s="4" t="s">
        <v>10</v>
      </c>
      <c r="C18" s="4" t="s">
        <v>11</v>
      </c>
      <c r="D18" s="4" t="s">
        <v>12</v>
      </c>
      <c r="E18" s="4" t="s">
        <v>10</v>
      </c>
      <c r="F18" s="4" t="s">
        <v>11</v>
      </c>
      <c r="G18" s="4" t="s">
        <v>12</v>
      </c>
      <c r="H18" s="4" t="s">
        <v>10</v>
      </c>
      <c r="I18" s="4" t="s">
        <v>11</v>
      </c>
      <c r="J18" s="4" t="s">
        <v>12</v>
      </c>
      <c r="K18" s="4" t="s">
        <v>10</v>
      </c>
      <c r="L18" s="4" t="s">
        <v>11</v>
      </c>
      <c r="M18" s="4" t="s">
        <v>12</v>
      </c>
    </row>
    <row r="19" spans="1:13" ht="15.75" customHeight="1">
      <c r="A19" s="10" t="s">
        <v>29</v>
      </c>
      <c r="B19" s="11">
        <f>B21+B22+B23+B24+B25+B26+B27+B28</f>
        <v>1717</v>
      </c>
      <c r="C19" s="11">
        <f aca="true" t="shared" si="4" ref="C19:L19">C21+C22+C23+C24+C25+C26+C27+C28</f>
        <v>520.76</v>
      </c>
      <c r="D19" s="11">
        <f>C19-B19</f>
        <v>-1196.24</v>
      </c>
      <c r="E19" s="11">
        <f t="shared" si="4"/>
        <v>3461</v>
      </c>
      <c r="F19" s="11">
        <f t="shared" si="4"/>
        <v>1262.2</v>
      </c>
      <c r="G19" s="11">
        <f>F19-E19</f>
        <v>-2198.8</v>
      </c>
      <c r="H19" s="11">
        <f>H21+H22+H23+H24+H25+H26+H27+H28</f>
        <v>900</v>
      </c>
      <c r="I19" s="11">
        <f t="shared" si="4"/>
        <v>235.64999999999998</v>
      </c>
      <c r="J19" s="11">
        <f>I19-H19</f>
        <v>-664.35</v>
      </c>
      <c r="K19" s="11">
        <f t="shared" si="4"/>
        <v>3554</v>
      </c>
      <c r="L19" s="11">
        <f t="shared" si="4"/>
        <v>2679.52</v>
      </c>
      <c r="M19" s="11">
        <f>L19-K19</f>
        <v>-874.48</v>
      </c>
    </row>
    <row r="20" spans="1:13" ht="15.75" customHeight="1">
      <c r="A20" s="12" t="s">
        <v>14</v>
      </c>
      <c r="B20" s="11">
        <f>B19-1934</f>
        <v>-217</v>
      </c>
      <c r="C20" s="11">
        <f>C19-484.2</f>
        <v>36.56</v>
      </c>
      <c r="D20" s="11">
        <f>D19-(-1033.8)</f>
        <v>-162.44000000000005</v>
      </c>
      <c r="E20" s="11">
        <f>E19-3069</f>
        <v>392</v>
      </c>
      <c r="F20" s="11">
        <f>F19-1220.8</f>
        <v>41.40000000000009</v>
      </c>
      <c r="G20" s="11">
        <f>G19-(-1848.2)</f>
        <v>-350.60000000000014</v>
      </c>
      <c r="H20" s="11">
        <f>H19-709.86</f>
        <v>190.14</v>
      </c>
      <c r="I20" s="11">
        <f>I19-212.48</f>
        <v>23.169999999999987</v>
      </c>
      <c r="J20" s="11">
        <f>J19-(-497.38)</f>
        <v>-166.97000000000003</v>
      </c>
      <c r="K20" s="11">
        <f>K19-3294</f>
        <v>260</v>
      </c>
      <c r="L20" s="11">
        <f>L19-2531.18</f>
        <v>148.34000000000015</v>
      </c>
      <c r="M20" s="11">
        <f>M19-(-762.82)</f>
        <v>-111.65999999999997</v>
      </c>
    </row>
    <row r="21" spans="1:13" ht="15.75" customHeight="1">
      <c r="A21" s="10" t="s">
        <v>15</v>
      </c>
      <c r="B21" s="13">
        <v>90</v>
      </c>
      <c r="C21" s="13">
        <v>91</v>
      </c>
      <c r="D21" s="11">
        <f>C21-B21</f>
        <v>1</v>
      </c>
      <c r="E21" s="13">
        <v>517</v>
      </c>
      <c r="F21" s="13">
        <v>413</v>
      </c>
      <c r="G21" s="11">
        <f>F21-E21</f>
        <v>-104</v>
      </c>
      <c r="H21" s="13">
        <v>60</v>
      </c>
      <c r="I21" s="13">
        <v>21.6</v>
      </c>
      <c r="J21" s="11">
        <f>I21-H21</f>
        <v>-38.4</v>
      </c>
      <c r="K21" s="13">
        <v>380</v>
      </c>
      <c r="L21" s="13">
        <v>430.8</v>
      </c>
      <c r="M21" s="11">
        <f>L21-K21</f>
        <v>50.80000000000001</v>
      </c>
    </row>
    <row r="22" spans="1:13" ht="15.75" customHeight="1">
      <c r="A22" s="10" t="s">
        <v>16</v>
      </c>
      <c r="B22" s="13">
        <v>125</v>
      </c>
      <c r="C22" s="13">
        <v>47.4</v>
      </c>
      <c r="D22" s="11">
        <f aca="true" t="shared" si="5" ref="D22:D28">C22-B22</f>
        <v>-77.6</v>
      </c>
      <c r="E22" s="13">
        <v>713</v>
      </c>
      <c r="F22" s="13">
        <v>96.2</v>
      </c>
      <c r="G22" s="11">
        <f aca="true" t="shared" si="6" ref="G22:G28">F22-E22</f>
        <v>-616.8</v>
      </c>
      <c r="H22" s="13">
        <v>75</v>
      </c>
      <c r="I22" s="13">
        <v>6.5</v>
      </c>
      <c r="J22" s="11">
        <f aca="true" t="shared" si="7" ref="J22:J28">I22-H22</f>
        <v>-68.5</v>
      </c>
      <c r="K22" s="13">
        <v>540</v>
      </c>
      <c r="L22" s="13">
        <v>114</v>
      </c>
      <c r="M22" s="11">
        <f aca="true" t="shared" si="8" ref="M22:M28">L22-K22</f>
        <v>-426</v>
      </c>
    </row>
    <row r="23" spans="1:13" ht="15.75" customHeight="1">
      <c r="A23" s="10" t="s">
        <v>17</v>
      </c>
      <c r="B23" s="11">
        <v>180</v>
      </c>
      <c r="C23" s="11">
        <v>50</v>
      </c>
      <c r="D23" s="11">
        <f t="shared" si="5"/>
        <v>-130</v>
      </c>
      <c r="E23" s="11">
        <v>270</v>
      </c>
      <c r="F23" s="11">
        <v>180</v>
      </c>
      <c r="G23" s="11">
        <f t="shared" si="6"/>
        <v>-90</v>
      </c>
      <c r="H23" s="11">
        <v>170</v>
      </c>
      <c r="I23" s="11">
        <v>97</v>
      </c>
      <c r="J23" s="11">
        <f t="shared" si="7"/>
        <v>-73</v>
      </c>
      <c r="K23" s="11">
        <v>765</v>
      </c>
      <c r="L23" s="11">
        <v>1321</v>
      </c>
      <c r="M23" s="11">
        <f t="shared" si="8"/>
        <v>556</v>
      </c>
    </row>
    <row r="24" spans="1:13" ht="15.75" customHeight="1">
      <c r="A24" s="10" t="s">
        <v>18</v>
      </c>
      <c r="B24" s="14">
        <v>194</v>
      </c>
      <c r="C24" s="14">
        <v>127</v>
      </c>
      <c r="D24" s="11">
        <f t="shared" si="5"/>
        <v>-67</v>
      </c>
      <c r="E24" s="14">
        <v>634</v>
      </c>
      <c r="F24" s="14">
        <v>196</v>
      </c>
      <c r="G24" s="11">
        <f t="shared" si="6"/>
        <v>-438</v>
      </c>
      <c r="H24" s="14">
        <v>20</v>
      </c>
      <c r="I24" s="14">
        <v>12</v>
      </c>
      <c r="J24" s="11">
        <f t="shared" si="7"/>
        <v>-8</v>
      </c>
      <c r="K24" s="14">
        <v>630</v>
      </c>
      <c r="L24" s="14">
        <v>520</v>
      </c>
      <c r="M24" s="11">
        <f t="shared" si="8"/>
        <v>-110</v>
      </c>
    </row>
    <row r="25" spans="1:13" ht="15.75" customHeight="1">
      <c r="A25" s="10" t="s">
        <v>19</v>
      </c>
      <c r="B25" s="15">
        <v>192</v>
      </c>
      <c r="C25" s="15">
        <v>26</v>
      </c>
      <c r="D25" s="11">
        <f t="shared" si="5"/>
        <v>-166</v>
      </c>
      <c r="E25" s="15">
        <v>270</v>
      </c>
      <c r="F25" s="15">
        <v>16</v>
      </c>
      <c r="G25" s="11">
        <f t="shared" si="6"/>
        <v>-254</v>
      </c>
      <c r="H25" s="15">
        <v>100</v>
      </c>
      <c r="I25" s="15">
        <v>0.1</v>
      </c>
      <c r="J25" s="11">
        <f t="shared" si="7"/>
        <v>-99.9</v>
      </c>
      <c r="K25" s="15">
        <v>286</v>
      </c>
      <c r="L25" s="15">
        <v>0.5</v>
      </c>
      <c r="M25" s="11">
        <f t="shared" si="8"/>
        <v>-285.5</v>
      </c>
    </row>
    <row r="26" spans="1:13" ht="15.75" customHeight="1">
      <c r="A26" s="10" t="s">
        <v>20</v>
      </c>
      <c r="B26" s="11">
        <v>209</v>
      </c>
      <c r="C26" s="11">
        <v>38.36</v>
      </c>
      <c r="D26" s="11">
        <f t="shared" si="5"/>
        <v>-170.64</v>
      </c>
      <c r="E26" s="11">
        <v>325</v>
      </c>
      <c r="F26" s="11">
        <v>88</v>
      </c>
      <c r="G26" s="11">
        <f t="shared" si="6"/>
        <v>-237</v>
      </c>
      <c r="H26" s="11">
        <v>18</v>
      </c>
      <c r="I26" s="11">
        <v>7.45</v>
      </c>
      <c r="J26" s="11">
        <f t="shared" si="7"/>
        <v>-10.55</v>
      </c>
      <c r="K26" s="11">
        <v>330</v>
      </c>
      <c r="L26" s="11">
        <v>130.22</v>
      </c>
      <c r="M26" s="11">
        <f t="shared" si="8"/>
        <v>-199.78</v>
      </c>
    </row>
    <row r="27" spans="1:13" ht="15.75" customHeight="1">
      <c r="A27" s="10" t="s">
        <v>21</v>
      </c>
      <c r="B27" s="11">
        <v>510</v>
      </c>
      <c r="C27" s="11">
        <v>120</v>
      </c>
      <c r="D27" s="11">
        <f t="shared" si="5"/>
        <v>-390</v>
      </c>
      <c r="E27" s="11">
        <v>462</v>
      </c>
      <c r="F27" s="11">
        <v>223</v>
      </c>
      <c r="G27" s="11">
        <f t="shared" si="6"/>
        <v>-239</v>
      </c>
      <c r="H27" s="11">
        <v>232</v>
      </c>
      <c r="I27" s="11">
        <v>71</v>
      </c>
      <c r="J27" s="11">
        <f t="shared" si="7"/>
        <v>-161</v>
      </c>
      <c r="K27" s="11">
        <v>423</v>
      </c>
      <c r="L27" s="11">
        <v>151</v>
      </c>
      <c r="M27" s="11">
        <f t="shared" si="8"/>
        <v>-272</v>
      </c>
    </row>
    <row r="28" spans="1:13" ht="15.75" customHeight="1">
      <c r="A28" s="21" t="s">
        <v>22</v>
      </c>
      <c r="B28" s="11">
        <v>217</v>
      </c>
      <c r="C28" s="11">
        <v>21</v>
      </c>
      <c r="D28" s="11">
        <f t="shared" si="5"/>
        <v>-196</v>
      </c>
      <c r="E28" s="11">
        <v>270</v>
      </c>
      <c r="F28" s="11">
        <v>50</v>
      </c>
      <c r="G28" s="11">
        <f t="shared" si="6"/>
        <v>-220</v>
      </c>
      <c r="H28" s="11">
        <v>225</v>
      </c>
      <c r="I28" s="11">
        <v>20</v>
      </c>
      <c r="J28" s="11">
        <f t="shared" si="7"/>
        <v>-205</v>
      </c>
      <c r="K28" s="11">
        <v>200</v>
      </c>
      <c r="L28" s="11">
        <v>12</v>
      </c>
      <c r="M28" s="11">
        <f t="shared" si="8"/>
        <v>-188</v>
      </c>
    </row>
  </sheetData>
  <sheetProtection/>
  <mergeCells count="14">
    <mergeCell ref="A1:M1"/>
    <mergeCell ref="F2:H2"/>
    <mergeCell ref="J2:M2"/>
    <mergeCell ref="A3:C3"/>
    <mergeCell ref="B4:D4"/>
    <mergeCell ref="E4:G4"/>
    <mergeCell ref="H4:J4"/>
    <mergeCell ref="K4:M4"/>
    <mergeCell ref="D16:H16"/>
    <mergeCell ref="K16:M16"/>
    <mergeCell ref="B17:D17"/>
    <mergeCell ref="E17:G17"/>
    <mergeCell ref="H17:J17"/>
    <mergeCell ref="K17:M1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2019-02-13T09:40:55Z</cp:lastPrinted>
  <dcterms:created xsi:type="dcterms:W3CDTF">2004-04-07T01:37:41Z</dcterms:created>
  <dcterms:modified xsi:type="dcterms:W3CDTF">2024-02-18T01:40:29Z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F123E0BB3F524D2A94C648E8B10CCF47</vt:lpwstr>
  </property>
</Properties>
</file>