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</sheets>
  <definedNames/>
  <calcPr fullCalcOnLoad="1"/>
</workbook>
</file>

<file path=xl/sharedStrings.xml><?xml version="1.0" encoding="utf-8"?>
<sst xmlns="http://schemas.openxmlformats.org/spreadsheetml/2006/main" count="631" uniqueCount="148">
  <si>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</si>
  <si>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</si>
  <si>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</si>
  <si>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</si>
  <si>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</si>
  <si>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</si>
  <si>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</si>
  <si>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</si>
  <si>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</si>
  <si>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</si>
  <si>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</si>
  <si>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</si>
  <si>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</si>
  <si>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</si>
  <si>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</si>
  <si>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</si>
  <si>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</si>
  <si>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</si>
  <si>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</si>
  <si>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</si>
  <si>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</si>
  <si>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</si>
  <si>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</si>
  <si>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</si>
  <si>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</si>
  <si>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</si>
  <si>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</si>
  <si>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</si>
  <si>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</si>
  <si>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</si>
  <si>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</si>
  <si>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</si>
  <si>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</si>
  <si>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</si>
  <si>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</si>
  <si>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</si>
  <si>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</si>
  <si>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</si>
  <si>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</si>
  <si>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</si>
  <si>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</si>
  <si>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</si>
  <si>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</si>
  <si>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</si>
  <si>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</si>
  <si>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</si>
  <si>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</si>
  <si>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</si>
  <si>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</si>
  <si>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</si>
  <si>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</si>
  <si>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</si>
  <si>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</si>
  <si>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</si>
  <si>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</si>
  <si>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</si>
  <si>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</si>
  <si>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</si>
  <si>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r>
      <t xml:space="preserve">                </t>
    </r>
    <r>
      <rPr>
        <sz val="12"/>
        <rFont val="宋体"/>
        <family val="0"/>
      </rPr>
      <t>填报单位：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</si>
  <si>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</si>
  <si>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</si>
  <si>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</si>
  <si>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</si>
  <si>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</si>
  <si>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</si>
  <si>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)</t>
    </r>
    <r>
      <rPr>
        <sz val="9"/>
        <rFont val="宋体"/>
        <family val="0"/>
      </rPr>
      <t>害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</si>
  <si>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</si>
  <si>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</si>
  <si>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</si>
  <si>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</si>
  <si>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</si>
  <si>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</si>
  <si>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</si>
  <si>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</si>
  <si>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</si>
  <si>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</si>
  <si>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</si>
  <si>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</si>
  <si>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r>
      <t>)</t>
    </r>
    <r>
      <rPr>
        <sz val="9"/>
        <rFont val="宋体"/>
        <family val="0"/>
      </rPr>
      <t>害</t>
    </r>
  </si>
  <si>
    <t>填报单位：</t>
  </si>
  <si>
    <t>沧源县</t>
  </si>
  <si>
    <t>项　目</t>
  </si>
  <si>
    <t>受灾</t>
  </si>
  <si>
    <t>其中：</t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</si>
  <si>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</si>
  <si>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</si>
  <si>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</si>
  <si>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</si>
  <si>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</si>
  <si>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</si>
  <si>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</si>
  <si>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</si>
  <si>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</si>
  <si>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</si>
  <si>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</si>
  <si>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</si>
  <si>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</si>
  <si>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</si>
  <si>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</si>
  <si>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</si>
  <si>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</si>
  <si>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</si>
  <si>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</si>
  <si>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</si>
  <si>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</si>
  <si>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</si>
  <si>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</si>
  <si>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</si>
  <si>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</si>
  <si>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</si>
  <si>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</si>
  <si>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t>双江县</t>
  </si>
  <si>
    <t>永德县</t>
  </si>
  <si>
    <t>薯类</t>
  </si>
  <si>
    <t>云县</t>
  </si>
  <si>
    <t>　烤烟</t>
  </si>
  <si>
    <t>凤庆县</t>
  </si>
  <si>
    <t>临翔区</t>
  </si>
  <si>
    <t>（鼠畜</t>
  </si>
  <si>
    <t>临沧市</t>
  </si>
  <si>
    <t>单位：亩</t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</si>
  <si>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</si>
  <si>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</si>
  <si>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</si>
  <si>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</si>
  <si>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</si>
  <si>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</si>
  <si>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</si>
  <si>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</si>
  <si>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</si>
  <si>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</si>
  <si>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</si>
  <si>
    <t>橡胶受灾8.6亩,经济损失2.58万元,香蕉受灾24645亩,成灾19871亩,经济损失10895万元。</t>
  </si>
  <si>
    <t>核桃受灾583亩，其中成灾294亩；茶叶受灾2145亩，其中成灾317亩，绝收25亩；柑橘受灾150亩。</t>
  </si>
  <si>
    <t>备注：茶叶受灾238亩，其中成灾154亩，绝收60亩；核桃受灾279亩，其中成灾119亩。</t>
  </si>
  <si>
    <t>表号：LCN004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</si>
  <si>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</si>
  <si>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</si>
  <si>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</si>
  <si>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</si>
  <si>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</si>
  <si>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</si>
  <si>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</si>
  <si>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</si>
  <si>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</si>
  <si>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</si>
  <si>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</si>
  <si>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7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</si>
</sst>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仿宋_GB2312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31" fontId="1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zoomScalePageLayoutView="0" workbookViewId="0" topLeftCell="A1">
      <selection activeCell="E14" sqref="E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1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80</v>
      </c>
      <c r="J3" s="35" t="s">
        <v>146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2</v>
      </c>
      <c r="F4" s="31" t="s">
        <v>83</v>
      </c>
      <c r="G4" s="32"/>
      <c r="H4" s="4" t="s">
        <v>3</v>
      </c>
      <c r="I4" s="31" t="s">
        <v>83</v>
      </c>
      <c r="J4" s="32"/>
      <c r="K4" s="4" t="s">
        <v>4</v>
      </c>
      <c r="L4" s="31" t="s">
        <v>83</v>
      </c>
      <c r="M4" s="32"/>
      <c r="N4" s="4" t="s">
        <v>5</v>
      </c>
      <c r="O4" s="31" t="s">
        <v>83</v>
      </c>
      <c r="P4" s="32"/>
      <c r="Q4" s="4" t="s">
        <v>6</v>
      </c>
      <c r="R4" s="31" t="s">
        <v>83</v>
      </c>
      <c r="S4" s="32"/>
      <c r="T4" s="5" t="s">
        <v>7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17072</v>
      </c>
      <c r="C7" s="11">
        <f t="shared" si="0"/>
        <v>0</v>
      </c>
      <c r="D7" s="11">
        <f t="shared" si="0"/>
        <v>0</v>
      </c>
      <c r="E7" s="11">
        <f t="shared" si="0"/>
        <v>7127</v>
      </c>
      <c r="F7" s="11">
        <f t="shared" si="0"/>
        <v>0</v>
      </c>
      <c r="G7" s="11">
        <f t="shared" si="0"/>
        <v>0</v>
      </c>
      <c r="H7" s="11">
        <f t="shared" si="0"/>
        <v>1435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8380</v>
      </c>
      <c r="R7" s="11">
        <f t="shared" si="0"/>
        <v>0</v>
      </c>
      <c r="S7" s="11">
        <f t="shared" si="0"/>
        <v>0</v>
      </c>
      <c r="T7" s="11">
        <f t="shared" si="0"/>
        <v>130</v>
      </c>
      <c r="U7" s="11">
        <f t="shared" si="0"/>
        <v>0</v>
      </c>
      <c r="V7" s="11">
        <f t="shared" si="0"/>
        <v>0</v>
      </c>
      <c r="W7" s="11">
        <f t="shared" si="0"/>
        <v>7708</v>
      </c>
    </row>
    <row r="8" spans="1:23" ht="30" customHeight="1">
      <c r="A8" s="12" t="s">
        <v>100</v>
      </c>
      <c r="B8" s="11">
        <f aca="true" t="shared" si="1" ref="B8:W8">SUM(B9:B12)</f>
        <v>7498</v>
      </c>
      <c r="C8" s="11">
        <f t="shared" si="1"/>
        <v>0</v>
      </c>
      <c r="D8" s="11">
        <f t="shared" si="1"/>
        <v>0</v>
      </c>
      <c r="E8" s="11">
        <f t="shared" si="1"/>
        <v>3575</v>
      </c>
      <c r="F8" s="11">
        <f t="shared" si="1"/>
        <v>0</v>
      </c>
      <c r="G8" s="11">
        <f t="shared" si="1"/>
        <v>0</v>
      </c>
      <c r="H8" s="11">
        <f t="shared" si="1"/>
        <v>358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3435</v>
      </c>
      <c r="R8" s="11">
        <f t="shared" si="1"/>
        <v>0</v>
      </c>
      <c r="S8" s="11">
        <f t="shared" si="1"/>
        <v>0</v>
      </c>
      <c r="T8" s="11">
        <f t="shared" si="1"/>
        <v>130</v>
      </c>
      <c r="U8" s="11">
        <f t="shared" si="1"/>
        <v>0</v>
      </c>
      <c r="V8" s="11">
        <f t="shared" si="1"/>
        <v>0</v>
      </c>
      <c r="W8" s="11">
        <f t="shared" si="1"/>
        <v>3435</v>
      </c>
    </row>
    <row r="9" spans="1:23" ht="30" customHeight="1">
      <c r="A9" s="12" t="s">
        <v>101</v>
      </c>
      <c r="B9" s="11">
        <f aca="true" t="shared" si="2" ref="B9:D12">SUM(E9+H9+K9+N9+Q9+T9)</f>
        <v>2605</v>
      </c>
      <c r="C9" s="11">
        <f t="shared" si="2"/>
        <v>0</v>
      </c>
      <c r="D9" s="11">
        <f t="shared" si="2"/>
        <v>0</v>
      </c>
      <c r="E9" s="18"/>
      <c r="F9" s="18"/>
      <c r="G9" s="18"/>
      <c r="H9" s="18">
        <v>230</v>
      </c>
      <c r="I9" s="18"/>
      <c r="J9" s="18"/>
      <c r="K9" s="18"/>
      <c r="L9" s="18"/>
      <c r="M9" s="18"/>
      <c r="N9" s="19"/>
      <c r="O9" s="18"/>
      <c r="P9" s="18"/>
      <c r="Q9" s="18">
        <v>2375</v>
      </c>
      <c r="R9" s="18"/>
      <c r="S9" s="18"/>
      <c r="T9" s="21"/>
      <c r="U9" s="21"/>
      <c r="V9" s="21"/>
      <c r="W9" s="21">
        <v>2375</v>
      </c>
    </row>
    <row r="10" spans="1:23" ht="30" customHeight="1">
      <c r="A10" s="12" t="s">
        <v>102</v>
      </c>
      <c r="B10" s="11">
        <f t="shared" si="2"/>
        <v>4893</v>
      </c>
      <c r="C10" s="11">
        <f t="shared" si="2"/>
        <v>0</v>
      </c>
      <c r="D10" s="11">
        <f t="shared" si="2"/>
        <v>0</v>
      </c>
      <c r="E10" s="18">
        <v>3575</v>
      </c>
      <c r="F10" s="18"/>
      <c r="G10" s="18"/>
      <c r="H10" s="18">
        <v>128</v>
      </c>
      <c r="I10" s="18"/>
      <c r="J10" s="18"/>
      <c r="K10" s="18"/>
      <c r="L10" s="18"/>
      <c r="M10" s="18"/>
      <c r="N10" s="19"/>
      <c r="O10" s="18"/>
      <c r="P10" s="18"/>
      <c r="Q10" s="18">
        <v>1060</v>
      </c>
      <c r="R10" s="18"/>
      <c r="S10" s="18"/>
      <c r="T10" s="21">
        <v>130</v>
      </c>
      <c r="U10" s="21"/>
      <c r="V10" s="21"/>
      <c r="W10" s="21">
        <v>1060</v>
      </c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18"/>
      <c r="Q11" s="18"/>
      <c r="R11" s="18"/>
      <c r="S11" s="18"/>
      <c r="T11" s="21"/>
      <c r="U11" s="21"/>
      <c r="V11" s="21"/>
      <c r="W11" s="21"/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1"/>
      <c r="U12" s="21"/>
      <c r="V12" s="21"/>
      <c r="W12" s="21"/>
    </row>
    <row r="13" spans="1:23" ht="30" customHeight="1">
      <c r="A13" s="12" t="s">
        <v>105</v>
      </c>
      <c r="B13" s="11">
        <f>SUM(B14:B17)</f>
        <v>9574</v>
      </c>
      <c r="C13" s="11">
        <f>SUM(C14:C17)</f>
        <v>0</v>
      </c>
      <c r="D13" s="11">
        <f aca="true" t="shared" si="3" ref="D13:W13">SUM(D14:D17)</f>
        <v>0</v>
      </c>
      <c r="E13" s="11">
        <f t="shared" si="3"/>
        <v>3552</v>
      </c>
      <c r="F13" s="11">
        <f t="shared" si="3"/>
        <v>0</v>
      </c>
      <c r="G13" s="11">
        <f t="shared" si="3"/>
        <v>0</v>
      </c>
      <c r="H13" s="11">
        <f t="shared" si="3"/>
        <v>1077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4945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4273</v>
      </c>
    </row>
    <row r="14" spans="1:23" ht="30" customHeight="1">
      <c r="A14" s="12" t="s">
        <v>106</v>
      </c>
      <c r="B14" s="11">
        <f aca="true" t="shared" si="4" ref="B14:D18">SUM(E14+H14+K14+N14+Q14+T14)</f>
        <v>6455</v>
      </c>
      <c r="C14" s="11">
        <f t="shared" si="4"/>
        <v>0</v>
      </c>
      <c r="D14" s="11">
        <f t="shared" si="4"/>
        <v>0</v>
      </c>
      <c r="E14" s="18">
        <v>2731</v>
      </c>
      <c r="F14" s="18"/>
      <c r="G14" s="18"/>
      <c r="H14" s="18">
        <v>160</v>
      </c>
      <c r="I14" s="18"/>
      <c r="J14" s="18"/>
      <c r="K14" s="18"/>
      <c r="L14" s="18"/>
      <c r="M14" s="18"/>
      <c r="N14" s="18"/>
      <c r="O14" s="18"/>
      <c r="P14" s="18"/>
      <c r="Q14" s="18">
        <v>3564</v>
      </c>
      <c r="R14" s="18"/>
      <c r="S14" s="18"/>
      <c r="T14" s="21"/>
      <c r="U14" s="21"/>
      <c r="V14" s="21"/>
      <c r="W14" s="21">
        <v>3564</v>
      </c>
    </row>
    <row r="15" spans="1:23" ht="30" customHeight="1">
      <c r="A15" s="12" t="s">
        <v>107</v>
      </c>
      <c r="B15" s="11">
        <f t="shared" si="4"/>
        <v>525</v>
      </c>
      <c r="C15" s="11">
        <f t="shared" si="4"/>
        <v>0</v>
      </c>
      <c r="D15" s="11">
        <f t="shared" si="4"/>
        <v>0</v>
      </c>
      <c r="E15" s="18"/>
      <c r="F15" s="18"/>
      <c r="G15" s="18"/>
      <c r="H15" s="18">
        <v>346</v>
      </c>
      <c r="I15" s="18"/>
      <c r="J15" s="18"/>
      <c r="K15" s="18"/>
      <c r="L15" s="18"/>
      <c r="M15" s="18"/>
      <c r="N15" s="18"/>
      <c r="O15" s="18"/>
      <c r="P15" s="18"/>
      <c r="Q15" s="18">
        <v>179</v>
      </c>
      <c r="R15" s="18"/>
      <c r="S15" s="18"/>
      <c r="T15" s="21"/>
      <c r="U15" s="21"/>
      <c r="V15" s="21"/>
      <c r="W15" s="21">
        <v>179</v>
      </c>
    </row>
    <row r="16" spans="1:23" ht="30" customHeight="1">
      <c r="A16" s="11" t="s">
        <v>108</v>
      </c>
      <c r="B16" s="11">
        <f t="shared" si="4"/>
        <v>2594</v>
      </c>
      <c r="C16" s="11">
        <f t="shared" si="4"/>
        <v>0</v>
      </c>
      <c r="D16" s="11">
        <f t="shared" si="4"/>
        <v>0</v>
      </c>
      <c r="E16" s="18">
        <v>821</v>
      </c>
      <c r="F16" s="18"/>
      <c r="G16" s="18"/>
      <c r="H16" s="18">
        <v>571</v>
      </c>
      <c r="I16" s="18"/>
      <c r="J16" s="18"/>
      <c r="K16" s="18"/>
      <c r="L16" s="18"/>
      <c r="M16" s="18"/>
      <c r="N16" s="18"/>
      <c r="O16" s="18"/>
      <c r="P16" s="18"/>
      <c r="Q16" s="18">
        <v>1202</v>
      </c>
      <c r="R16" s="18"/>
      <c r="S16" s="18"/>
      <c r="T16" s="21"/>
      <c r="U16" s="21"/>
      <c r="V16" s="21"/>
      <c r="W16" s="21">
        <v>530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1"/>
      <c r="U17" s="21"/>
      <c r="V17" s="21"/>
      <c r="W17" s="21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1"/>
      <c r="U18" s="21"/>
      <c r="V18" s="21"/>
      <c r="W18" s="21"/>
    </row>
    <row r="19" spans="5:23" ht="14.25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tabSelected="1" showOutlineSymbols="0" zoomScalePageLayoutView="0" workbookViewId="0" topLeftCell="A1">
      <selection activeCell="W8" sqref="W8"/>
    </sheetView>
  </sheetViews>
  <sheetFormatPr defaultColWidth="9.00390625" defaultRowHeight="14.25"/>
  <cols>
    <col min="1" max="1" width="4.125" style="1" customWidth="1"/>
    <col min="2" max="2" width="6.50390625" style="1" customWidth="1"/>
    <col min="3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00390625" style="1" customWidth="1"/>
    <col min="11" max="11" width="5.25390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8" width="5.625" style="1" customWidth="1"/>
    <col min="19" max="19" width="4.875" style="1" customWidth="1"/>
    <col min="20" max="20" width="5.375" style="1" customWidth="1"/>
    <col min="21" max="21" width="5.25390625" style="1" customWidth="1"/>
    <col min="22" max="22" width="4.875" style="1" customWidth="1"/>
    <col min="23" max="23" width="6.625" style="1" customWidth="1"/>
  </cols>
  <sheetData>
    <row r="1" spans="1:23" ht="19.5" customHeight="1">
      <c r="A1" s="39" t="s">
        <v>136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8:23" ht="19.5" customHeight="1">
      <c r="R2" s="38" t="s">
        <v>135</v>
      </c>
      <c r="S2" s="38"/>
      <c r="T2" s="38"/>
      <c r="U2" s="38"/>
      <c r="V2" s="38"/>
      <c r="W2" s="38"/>
    </row>
    <row r="3" spans="1:23" ht="19.5" customHeight="1">
      <c r="A3" s="45">
        <v>43312</v>
      </c>
      <c r="B3" s="34"/>
      <c r="C3" s="34"/>
      <c r="D3" s="34"/>
      <c r="T3" s="37" t="s">
        <v>120</v>
      </c>
      <c r="U3" s="37"/>
      <c r="V3" s="37"/>
      <c r="W3" s="37"/>
    </row>
    <row r="4" spans="1:23" ht="19.5" customHeight="1">
      <c r="A4" s="3" t="s">
        <v>81</v>
      </c>
      <c r="B4" s="3" t="s">
        <v>82</v>
      </c>
      <c r="C4" s="31" t="s">
        <v>83</v>
      </c>
      <c r="D4" s="32"/>
      <c r="E4" s="4" t="s">
        <v>72</v>
      </c>
      <c r="F4" s="31" t="s">
        <v>83</v>
      </c>
      <c r="G4" s="32"/>
      <c r="H4" s="24" t="s">
        <v>73</v>
      </c>
      <c r="I4" s="42" t="s">
        <v>83</v>
      </c>
      <c r="J4" s="42"/>
      <c r="K4" s="29" t="s">
        <v>74</v>
      </c>
      <c r="L4" s="42" t="s">
        <v>83</v>
      </c>
      <c r="M4" s="42"/>
      <c r="N4" s="26" t="s">
        <v>75</v>
      </c>
      <c r="O4" s="31" t="s">
        <v>83</v>
      </c>
      <c r="P4" s="32"/>
      <c r="Q4" s="4" t="s">
        <v>76</v>
      </c>
      <c r="R4" s="31" t="s">
        <v>83</v>
      </c>
      <c r="S4" s="32"/>
      <c r="T4" s="5" t="s">
        <v>77</v>
      </c>
      <c r="U4" s="40" t="s">
        <v>83</v>
      </c>
      <c r="V4" s="41"/>
      <c r="W4" s="6" t="s">
        <v>89</v>
      </c>
    </row>
    <row r="5" spans="1:23" ht="19.5" customHeight="1">
      <c r="A5" s="7"/>
      <c r="B5" s="7"/>
      <c r="C5" s="3"/>
      <c r="D5" s="3"/>
      <c r="E5" s="7" t="s">
        <v>85</v>
      </c>
      <c r="F5" s="3"/>
      <c r="G5" s="3"/>
      <c r="H5" s="25" t="s">
        <v>86</v>
      </c>
      <c r="I5" s="28"/>
      <c r="J5" s="28"/>
      <c r="K5" s="28" t="s">
        <v>87</v>
      </c>
      <c r="L5" s="46" t="s">
        <v>94</v>
      </c>
      <c r="M5" s="46" t="s">
        <v>95</v>
      </c>
      <c r="N5" s="27" t="s">
        <v>88</v>
      </c>
      <c r="O5" s="3"/>
      <c r="P5" s="3"/>
      <c r="Q5" s="7" t="s">
        <v>89</v>
      </c>
      <c r="R5" s="3"/>
      <c r="S5" s="3"/>
      <c r="T5" s="8" t="s">
        <v>118</v>
      </c>
      <c r="U5" s="6"/>
      <c r="V5" s="6"/>
      <c r="W5" s="8" t="s">
        <v>121</v>
      </c>
    </row>
    <row r="6" spans="1:23" ht="19.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47"/>
      <c r="M6" s="47"/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17" t="s">
        <v>78</v>
      </c>
      <c r="U6" s="9" t="s">
        <v>94</v>
      </c>
      <c r="V6" s="9" t="s">
        <v>95</v>
      </c>
      <c r="W6" s="10" t="s">
        <v>122</v>
      </c>
    </row>
    <row r="7" spans="1:23" ht="25.5" customHeight="1">
      <c r="A7" s="11" t="s">
        <v>123</v>
      </c>
      <c r="B7" s="11">
        <f aca="true" t="shared" si="0" ref="B7:W7">SUM(B9:B16)</f>
        <v>601713.7</v>
      </c>
      <c r="C7" s="11">
        <f t="shared" si="0"/>
        <v>37666.4</v>
      </c>
      <c r="D7" s="11">
        <f t="shared" si="0"/>
        <v>4614.2</v>
      </c>
      <c r="E7" s="11">
        <f t="shared" si="0"/>
        <v>12347</v>
      </c>
      <c r="F7" s="11">
        <f t="shared" si="0"/>
        <v>20</v>
      </c>
      <c r="G7" s="11">
        <f t="shared" si="0"/>
        <v>0</v>
      </c>
      <c r="H7" s="11">
        <f t="shared" si="0"/>
        <v>62832.7</v>
      </c>
      <c r="I7" s="11">
        <f t="shared" si="0"/>
        <v>27743.4</v>
      </c>
      <c r="J7" s="11">
        <f t="shared" si="0"/>
        <v>4339.2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15053</v>
      </c>
      <c r="O7" s="11">
        <f t="shared" si="0"/>
        <v>3106</v>
      </c>
      <c r="P7" s="11">
        <f t="shared" si="0"/>
        <v>275</v>
      </c>
      <c r="Q7" s="11">
        <f t="shared" si="0"/>
        <v>504806</v>
      </c>
      <c r="R7" s="11">
        <f t="shared" si="0"/>
        <v>6764</v>
      </c>
      <c r="S7" s="11">
        <f t="shared" si="0"/>
        <v>0</v>
      </c>
      <c r="T7" s="11">
        <f t="shared" si="0"/>
        <v>6675</v>
      </c>
      <c r="U7" s="11">
        <f t="shared" si="0"/>
        <v>33</v>
      </c>
      <c r="V7" s="11">
        <f t="shared" si="0"/>
        <v>0</v>
      </c>
      <c r="W7" s="11">
        <f t="shared" si="0"/>
        <v>1846597.7</v>
      </c>
    </row>
    <row r="8" spans="1:23" ht="24.75" customHeight="1">
      <c r="A8" s="12" t="s">
        <v>124</v>
      </c>
      <c r="B8" s="11">
        <f>B7-529490</f>
        <v>72223.69999999995</v>
      </c>
      <c r="C8" s="11">
        <f>C7-48018</f>
        <v>-10351.599999999999</v>
      </c>
      <c r="D8" s="11">
        <f>D7-5791</f>
        <v>-1176.8000000000002</v>
      </c>
      <c r="E8" s="11">
        <f>E7-12585</f>
        <v>-238</v>
      </c>
      <c r="F8" s="11">
        <f>F7-2170</f>
        <v>-2150</v>
      </c>
      <c r="G8" s="11">
        <f>G7-1000</f>
        <v>-1000</v>
      </c>
      <c r="H8" s="11">
        <f>H7-38456</f>
        <v>24376.699999999997</v>
      </c>
      <c r="I8" s="11">
        <f>I7-17493</f>
        <v>10250.400000000001</v>
      </c>
      <c r="J8" s="11">
        <f>J7-3441</f>
        <v>898.1999999999998</v>
      </c>
      <c r="K8" s="11">
        <v>0</v>
      </c>
      <c r="L8" s="11">
        <v>0</v>
      </c>
      <c r="M8" s="11">
        <v>0</v>
      </c>
      <c r="N8" s="11">
        <f>N7-28229</f>
        <v>-13176</v>
      </c>
      <c r="O8" s="11">
        <f>O7-6504</f>
        <v>-3398</v>
      </c>
      <c r="P8" s="11">
        <f>P7-1350</f>
        <v>-1075</v>
      </c>
      <c r="Q8" s="11">
        <f>Q7-443025</f>
        <v>61781</v>
      </c>
      <c r="R8" s="11">
        <f>R7-21651</f>
        <v>-14887</v>
      </c>
      <c r="S8" s="11">
        <v>0</v>
      </c>
      <c r="T8" s="14">
        <f>T7-7195</f>
        <v>-520</v>
      </c>
      <c r="U8" s="14">
        <f>U7-200</f>
        <v>-167</v>
      </c>
      <c r="V8" s="11">
        <v>0</v>
      </c>
      <c r="W8" s="11">
        <f>W7-3091008</f>
        <v>-1244410.3</v>
      </c>
    </row>
    <row r="9" spans="1:23" ht="24" customHeight="1">
      <c r="A9" s="11" t="s">
        <v>125</v>
      </c>
      <c r="B9" s="11">
        <f aca="true" t="shared" si="1" ref="B9:B16">SUM(E9+H9+K9+N9+Q9+T9)</f>
        <v>9518.4</v>
      </c>
      <c r="C9" s="11">
        <f aca="true" t="shared" si="2" ref="C9:D16">F9+I9+L9+O9+R9+U9</f>
        <v>681.1</v>
      </c>
      <c r="D9" s="11">
        <f t="shared" si="2"/>
        <v>378.3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2301.4</v>
      </c>
      <c r="I9" s="11">
        <f>'临翔'!I7</f>
        <v>606.1</v>
      </c>
      <c r="J9" s="11">
        <f>'临翔'!J7</f>
        <v>378.3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0</v>
      </c>
      <c r="O9" s="11">
        <f>'临翔'!O7</f>
        <v>0</v>
      </c>
      <c r="P9" s="11">
        <f>'临翔'!P7</f>
        <v>0</v>
      </c>
      <c r="Q9" s="11">
        <f>'临翔'!Q7</f>
        <v>7217</v>
      </c>
      <c r="R9" s="11">
        <f>'临翔'!R7</f>
        <v>75</v>
      </c>
      <c r="S9" s="11">
        <f>'临翔'!S7</f>
        <v>0</v>
      </c>
      <c r="T9" s="11">
        <f>'临翔'!T7</f>
        <v>0</v>
      </c>
      <c r="U9" s="11">
        <f>'临翔'!U7</f>
        <v>0</v>
      </c>
      <c r="V9" s="11">
        <f>'临翔'!V7</f>
        <v>0</v>
      </c>
      <c r="W9" s="11">
        <f>'临翔'!W7</f>
        <v>0</v>
      </c>
    </row>
    <row r="10" spans="1:23" ht="24" customHeight="1">
      <c r="A10" s="11" t="s">
        <v>126</v>
      </c>
      <c r="B10" s="11">
        <f t="shared" si="1"/>
        <v>223385.3</v>
      </c>
      <c r="C10" s="11">
        <f t="shared" si="2"/>
        <v>530.3</v>
      </c>
      <c r="D10" s="11">
        <f t="shared" si="2"/>
        <v>203.3</v>
      </c>
      <c r="E10" s="11">
        <f>'凤庆'!E7</f>
        <v>1520</v>
      </c>
      <c r="F10" s="11">
        <f>'凤庆'!F7</f>
        <v>0</v>
      </c>
      <c r="G10" s="11">
        <f>'凤庆'!G7</f>
        <v>0</v>
      </c>
      <c r="H10" s="11">
        <f>'凤庆'!H7</f>
        <v>233.3</v>
      </c>
      <c r="I10" s="11">
        <f>'凤庆'!I7</f>
        <v>209.3</v>
      </c>
      <c r="J10" s="11">
        <f>'凤庆'!J7</f>
        <v>203.3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0</v>
      </c>
      <c r="O10" s="11">
        <f>'凤庆'!O7</f>
        <v>0</v>
      </c>
      <c r="P10" s="11">
        <f>'凤庆'!P7</f>
        <v>0</v>
      </c>
      <c r="Q10" s="11">
        <f>'凤庆'!Q7</f>
        <v>220032</v>
      </c>
      <c r="R10" s="11">
        <f>'凤庆'!R7</f>
        <v>288</v>
      </c>
      <c r="S10" s="11">
        <f>'凤庆'!S7</f>
        <v>0</v>
      </c>
      <c r="T10" s="11">
        <f>'凤庆'!T7</f>
        <v>1600</v>
      </c>
      <c r="U10" s="11">
        <f>'凤庆'!U7</f>
        <v>33</v>
      </c>
      <c r="V10" s="11">
        <f>'凤庆'!V7</f>
        <v>0</v>
      </c>
      <c r="W10" s="11">
        <f>'凤庆'!W7</f>
        <v>800500</v>
      </c>
    </row>
    <row r="11" spans="1:23" ht="24" customHeight="1">
      <c r="A11" s="11" t="s">
        <v>114</v>
      </c>
      <c r="B11" s="11">
        <f t="shared" si="1"/>
        <v>42416</v>
      </c>
      <c r="C11" s="11">
        <f t="shared" si="2"/>
        <v>3471</v>
      </c>
      <c r="D11" s="11">
        <f t="shared" si="2"/>
        <v>961.6</v>
      </c>
      <c r="E11" s="11">
        <f>'云县'!E7</f>
        <v>3700</v>
      </c>
      <c r="F11" s="11">
        <f>'云县'!F7</f>
        <v>20</v>
      </c>
      <c r="G11" s="11">
        <f>'云县'!G7</f>
        <v>0</v>
      </c>
      <c r="H11" s="11">
        <f>'云县'!H7</f>
        <v>7291</v>
      </c>
      <c r="I11" s="11">
        <f>'云县'!I7</f>
        <v>2086</v>
      </c>
      <c r="J11" s="11">
        <f>'云县'!J7</f>
        <v>686.6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10440</v>
      </c>
      <c r="O11" s="11">
        <f>'云县'!O7</f>
        <v>1365</v>
      </c>
      <c r="P11" s="11">
        <f>'云县'!P7</f>
        <v>275</v>
      </c>
      <c r="Q11" s="11">
        <f>'云县'!Q7</f>
        <v>19465</v>
      </c>
      <c r="R11" s="11">
        <f>'云县'!R7</f>
        <v>0</v>
      </c>
      <c r="S11" s="11">
        <f>'云县'!S7</f>
        <v>0</v>
      </c>
      <c r="T11" s="11">
        <f>'云县'!T7</f>
        <v>1520</v>
      </c>
      <c r="U11" s="11">
        <f>'云县'!U7</f>
        <v>0</v>
      </c>
      <c r="V11" s="11">
        <f>'云县'!V7</f>
        <v>0</v>
      </c>
      <c r="W11" s="11">
        <f>'云县'!W7</f>
        <v>403967.7</v>
      </c>
    </row>
    <row r="12" spans="1:23" ht="24" customHeight="1">
      <c r="A12" s="11" t="s">
        <v>127</v>
      </c>
      <c r="B12" s="11">
        <f t="shared" si="1"/>
        <v>79084</v>
      </c>
      <c r="C12" s="11">
        <f t="shared" si="2"/>
        <v>31084</v>
      </c>
      <c r="D12" s="11">
        <f t="shared" si="2"/>
        <v>2972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48299</v>
      </c>
      <c r="I12" s="11">
        <f>'永德'!I7</f>
        <v>23029</v>
      </c>
      <c r="J12" s="11">
        <f>'永德'!J7</f>
        <v>2972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4413</v>
      </c>
      <c r="O12" s="11">
        <f>'永德'!O7</f>
        <v>1741</v>
      </c>
      <c r="P12" s="11">
        <f>'永德'!P7</f>
        <v>0</v>
      </c>
      <c r="Q12" s="11">
        <f>'永德'!Q7</f>
        <v>26372</v>
      </c>
      <c r="R12" s="11">
        <f>'永德'!R7</f>
        <v>6314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101222</v>
      </c>
    </row>
    <row r="13" spans="1:23" ht="24" customHeight="1">
      <c r="A13" s="11" t="s">
        <v>128</v>
      </c>
      <c r="B13" s="11">
        <f t="shared" si="1"/>
        <v>96965</v>
      </c>
      <c r="C13" s="11">
        <f t="shared" si="2"/>
        <v>1216</v>
      </c>
      <c r="D13" s="11">
        <f t="shared" si="2"/>
        <v>99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1886</v>
      </c>
      <c r="I13" s="11">
        <f>'镇康'!I7</f>
        <v>1216</v>
      </c>
      <c r="J13" s="11">
        <f>'镇康'!J7</f>
        <v>99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200</v>
      </c>
      <c r="O13" s="11">
        <f>'镇康'!O7</f>
        <v>0</v>
      </c>
      <c r="P13" s="11">
        <f>'镇康'!P7</f>
        <v>0</v>
      </c>
      <c r="Q13" s="11">
        <f>'镇康'!Q7</f>
        <v>92679</v>
      </c>
      <c r="R13" s="11">
        <f>'镇康'!R7</f>
        <v>0</v>
      </c>
      <c r="S13" s="11">
        <f>'镇康'!S7</f>
        <v>0</v>
      </c>
      <c r="T13" s="11">
        <f>'镇康'!T7</f>
        <v>2200</v>
      </c>
      <c r="U13" s="11">
        <f>'镇康'!U7</f>
        <v>0</v>
      </c>
      <c r="V13" s="11">
        <f>'镇康'!V7</f>
        <v>0</v>
      </c>
      <c r="W13" s="11">
        <f>'镇康'!W7</f>
        <v>375400</v>
      </c>
    </row>
    <row r="14" spans="1:23" ht="24" customHeight="1">
      <c r="A14" s="11" t="s">
        <v>129</v>
      </c>
      <c r="B14" s="11">
        <f t="shared" si="1"/>
        <v>130558</v>
      </c>
      <c r="C14" s="11">
        <f t="shared" si="2"/>
        <v>114</v>
      </c>
      <c r="D14" s="11">
        <f t="shared" si="2"/>
        <v>0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778</v>
      </c>
      <c r="I14" s="11">
        <f>'双江'!I7</f>
        <v>114</v>
      </c>
      <c r="J14" s="11">
        <f>'双江'!J7</f>
        <v>0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0</v>
      </c>
      <c r="O14" s="11">
        <f>'双江'!O7</f>
        <v>0</v>
      </c>
      <c r="P14" s="11">
        <f>'双江'!P7</f>
        <v>0</v>
      </c>
      <c r="Q14" s="11">
        <f>'双江'!Q7</f>
        <v>129780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117800</v>
      </c>
    </row>
    <row r="15" spans="1:23" ht="24" customHeight="1">
      <c r="A15" s="11" t="s">
        <v>130</v>
      </c>
      <c r="B15" s="11">
        <f t="shared" si="1"/>
        <v>2715</v>
      </c>
      <c r="C15" s="11">
        <f t="shared" si="2"/>
        <v>570</v>
      </c>
      <c r="D15" s="11">
        <f t="shared" si="2"/>
        <v>0</v>
      </c>
      <c r="E15" s="11">
        <f>'耿马'!E7</f>
        <v>0</v>
      </c>
      <c r="F15" s="11">
        <f>'耿马'!F7</f>
        <v>0</v>
      </c>
      <c r="G15" s="11">
        <f>'耿马'!G7</f>
        <v>0</v>
      </c>
      <c r="H15" s="11">
        <f>'耿马'!H7</f>
        <v>609</v>
      </c>
      <c r="I15" s="11">
        <f>'耿马'!I7</f>
        <v>483</v>
      </c>
      <c r="J15" s="11">
        <f>'耿马'!J7</f>
        <v>0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0</v>
      </c>
      <c r="O15" s="11">
        <f>'耿马'!O7</f>
        <v>0</v>
      </c>
      <c r="P15" s="11">
        <f>'耿马'!P7</f>
        <v>0</v>
      </c>
      <c r="Q15" s="11">
        <f>'耿马'!Q7</f>
        <v>881</v>
      </c>
      <c r="R15" s="11">
        <f>'耿马'!R7</f>
        <v>87</v>
      </c>
      <c r="S15" s="11">
        <f>'耿马'!S7</f>
        <v>0</v>
      </c>
      <c r="T15" s="11">
        <f>'耿马'!T7</f>
        <v>1225</v>
      </c>
      <c r="U15" s="11">
        <f>'耿马'!U7</f>
        <v>0</v>
      </c>
      <c r="V15" s="11">
        <f>'耿马'!V7</f>
        <v>0</v>
      </c>
      <c r="W15" s="11">
        <f>'耿马'!W7</f>
        <v>40000</v>
      </c>
    </row>
    <row r="16" spans="1:23" ht="24" customHeight="1">
      <c r="A16" s="11" t="s">
        <v>131</v>
      </c>
      <c r="B16" s="11">
        <f t="shared" si="1"/>
        <v>17072</v>
      </c>
      <c r="C16" s="11">
        <f t="shared" si="2"/>
        <v>0</v>
      </c>
      <c r="D16" s="11">
        <f t="shared" si="2"/>
        <v>0</v>
      </c>
      <c r="E16" s="11">
        <f>'沧源'!E7</f>
        <v>7127</v>
      </c>
      <c r="F16" s="11">
        <f>'沧源'!F7</f>
        <v>0</v>
      </c>
      <c r="G16" s="11">
        <f>'沧源'!G7</f>
        <v>0</v>
      </c>
      <c r="H16" s="11">
        <f>'沧源'!H7</f>
        <v>1435</v>
      </c>
      <c r="I16" s="11">
        <f>'沧源'!I7</f>
        <v>0</v>
      </c>
      <c r="J16" s="11">
        <f>'沧源'!J7</f>
        <v>0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0</v>
      </c>
      <c r="O16" s="11">
        <f>'沧源'!O7</f>
        <v>0</v>
      </c>
      <c r="P16" s="11">
        <f>'沧源'!P7</f>
        <v>0</v>
      </c>
      <c r="Q16" s="11">
        <f>'沧源'!Q7</f>
        <v>8380</v>
      </c>
      <c r="R16" s="11">
        <f>'沧源'!R7</f>
        <v>0</v>
      </c>
      <c r="S16" s="11">
        <f>'沧源'!S7</f>
        <v>0</v>
      </c>
      <c r="T16" s="11">
        <f>'沧源'!T7</f>
        <v>130</v>
      </c>
      <c r="U16" s="11">
        <f>'沧源'!U7</f>
        <v>0</v>
      </c>
      <c r="V16" s="11">
        <f>'沧源'!V7</f>
        <v>0</v>
      </c>
      <c r="W16" s="11">
        <f>'沧源'!W7</f>
        <v>7708</v>
      </c>
    </row>
    <row r="18" spans="1:23" ht="20.2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</sheetData>
  <sheetProtection/>
  <mergeCells count="14">
    <mergeCell ref="A18:W18"/>
    <mergeCell ref="T3:W3"/>
    <mergeCell ref="A3:D3"/>
    <mergeCell ref="R2:W2"/>
    <mergeCell ref="L5:L6"/>
    <mergeCell ref="M5:M6"/>
    <mergeCell ref="A1:W1"/>
    <mergeCell ref="U4:V4"/>
    <mergeCell ref="R4:S4"/>
    <mergeCell ref="O4:P4"/>
    <mergeCell ref="L4:M4"/>
    <mergeCell ref="I4:J4"/>
    <mergeCell ref="F4:G4"/>
    <mergeCell ref="C4:D4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1">
      <selection activeCell="E14" sqref="E14:W17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"/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9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110</v>
      </c>
      <c r="J3" s="35" t="s">
        <v>144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10</v>
      </c>
      <c r="F4" s="31" t="s">
        <v>83</v>
      </c>
      <c r="G4" s="32"/>
      <c r="H4" s="4" t="s">
        <v>11</v>
      </c>
      <c r="I4" s="31" t="s">
        <v>83</v>
      </c>
      <c r="J4" s="32"/>
      <c r="K4" s="4" t="s">
        <v>12</v>
      </c>
      <c r="L4" s="31" t="s">
        <v>83</v>
      </c>
      <c r="M4" s="32"/>
      <c r="N4" s="4" t="s">
        <v>13</v>
      </c>
      <c r="O4" s="31" t="s">
        <v>83</v>
      </c>
      <c r="P4" s="32"/>
      <c r="Q4" s="4" t="s">
        <v>14</v>
      </c>
      <c r="R4" s="31" t="s">
        <v>83</v>
      </c>
      <c r="S4" s="32"/>
      <c r="T4" s="5" t="s">
        <v>15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2715</v>
      </c>
      <c r="C7" s="11">
        <f t="shared" si="0"/>
        <v>570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609</v>
      </c>
      <c r="I7" s="11">
        <f t="shared" si="0"/>
        <v>483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881</v>
      </c>
      <c r="R7" s="11">
        <f t="shared" si="0"/>
        <v>87</v>
      </c>
      <c r="S7" s="11">
        <f t="shared" si="0"/>
        <v>0</v>
      </c>
      <c r="T7" s="11">
        <f t="shared" si="0"/>
        <v>1225</v>
      </c>
      <c r="U7" s="11">
        <f t="shared" si="0"/>
        <v>0</v>
      </c>
      <c r="V7" s="11">
        <f t="shared" si="0"/>
        <v>0</v>
      </c>
      <c r="W7" s="11">
        <f t="shared" si="0"/>
        <v>40000</v>
      </c>
    </row>
    <row r="8" spans="1:23" ht="30" customHeight="1">
      <c r="A8" s="12" t="s">
        <v>100</v>
      </c>
      <c r="B8" s="11">
        <f aca="true" t="shared" si="1" ref="B8:W8">SUM(B9:B12)</f>
        <v>659</v>
      </c>
      <c r="C8" s="11">
        <f t="shared" si="1"/>
        <v>453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559</v>
      </c>
      <c r="I8" s="11">
        <f t="shared" si="1"/>
        <v>433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100</v>
      </c>
      <c r="R8" s="11">
        <f t="shared" si="1"/>
        <v>20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101</v>
      </c>
      <c r="B9" s="11">
        <f aca="true" t="shared" si="2" ref="B9:D12">SUM(E9+H9+K9+N9+Q9+T9)</f>
        <v>320</v>
      </c>
      <c r="C9" s="11">
        <f t="shared" si="2"/>
        <v>240</v>
      </c>
      <c r="D9" s="11">
        <f t="shared" si="2"/>
        <v>0</v>
      </c>
      <c r="E9" s="11"/>
      <c r="F9" s="11"/>
      <c r="G9" s="11"/>
      <c r="H9" s="11">
        <v>220</v>
      </c>
      <c r="I9" s="11">
        <v>220</v>
      </c>
      <c r="J9" s="11"/>
      <c r="K9" s="11"/>
      <c r="L9" s="11"/>
      <c r="M9" s="11"/>
      <c r="N9" s="13"/>
      <c r="O9" s="11"/>
      <c r="P9" s="11"/>
      <c r="Q9" s="11">
        <v>100</v>
      </c>
      <c r="R9" s="11">
        <v>20</v>
      </c>
      <c r="S9" s="11"/>
      <c r="T9" s="14"/>
      <c r="U9" s="14"/>
      <c r="V9" s="14"/>
      <c r="W9" s="14"/>
    </row>
    <row r="10" spans="1:23" ht="30" customHeight="1">
      <c r="A10" s="12" t="s">
        <v>102</v>
      </c>
      <c r="B10" s="11">
        <f t="shared" si="2"/>
        <v>339</v>
      </c>
      <c r="C10" s="11">
        <f t="shared" si="2"/>
        <v>213</v>
      </c>
      <c r="D10" s="11">
        <f t="shared" si="2"/>
        <v>0</v>
      </c>
      <c r="E10" s="11"/>
      <c r="F10" s="11"/>
      <c r="G10" s="11"/>
      <c r="H10" s="11">
        <v>339</v>
      </c>
      <c r="I10" s="11">
        <v>213</v>
      </c>
      <c r="J10" s="11"/>
      <c r="K10" s="11"/>
      <c r="L10" s="11"/>
      <c r="M10" s="11"/>
      <c r="N10" s="13"/>
      <c r="O10" s="11"/>
      <c r="P10" s="11"/>
      <c r="Q10" s="11"/>
      <c r="R10" s="11"/>
      <c r="S10" s="11"/>
      <c r="T10" s="14"/>
      <c r="U10" s="14"/>
      <c r="V10" s="14"/>
      <c r="W10" s="14"/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4"/>
      <c r="U11" s="14"/>
      <c r="V11" s="14"/>
      <c r="W11" s="14"/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 aca="true" t="shared" si="3" ref="B13:W13">SUM(B14:B17)</f>
        <v>2056</v>
      </c>
      <c r="C13" s="11">
        <f t="shared" si="3"/>
        <v>117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50</v>
      </c>
      <c r="I13" s="11">
        <f t="shared" si="3"/>
        <v>50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781</v>
      </c>
      <c r="R13" s="11">
        <f t="shared" si="3"/>
        <v>67</v>
      </c>
      <c r="S13" s="11">
        <f t="shared" si="3"/>
        <v>0</v>
      </c>
      <c r="T13" s="11">
        <f t="shared" si="3"/>
        <v>1225</v>
      </c>
      <c r="U13" s="11">
        <f t="shared" si="3"/>
        <v>0</v>
      </c>
      <c r="V13" s="11">
        <f t="shared" si="3"/>
        <v>0</v>
      </c>
      <c r="W13" s="11">
        <f t="shared" si="3"/>
        <v>40000</v>
      </c>
    </row>
    <row r="14" spans="1:23" ht="30" customHeight="1">
      <c r="A14" s="12" t="s">
        <v>106</v>
      </c>
      <c r="B14" s="11">
        <f aca="true" t="shared" si="4" ref="B14:D18">SUM(E14+H14+K14+N14+Q14+T14)</f>
        <v>1200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>
        <v>1200</v>
      </c>
      <c r="U14" s="14"/>
      <c r="V14" s="14"/>
      <c r="W14" s="14">
        <v>20000</v>
      </c>
    </row>
    <row r="15" spans="1:23" ht="30" customHeight="1">
      <c r="A15" s="12" t="s">
        <v>107</v>
      </c>
      <c r="B15" s="11">
        <f t="shared" si="4"/>
        <v>251</v>
      </c>
      <c r="C15" s="11">
        <f t="shared" si="4"/>
        <v>31</v>
      </c>
      <c r="D15" s="11">
        <f t="shared" si="4"/>
        <v>0</v>
      </c>
      <c r="E15" s="11"/>
      <c r="F15" s="11"/>
      <c r="G15" s="11"/>
      <c r="H15" s="11">
        <v>20</v>
      </c>
      <c r="I15" s="11">
        <v>20</v>
      </c>
      <c r="J15" s="11"/>
      <c r="K15" s="11"/>
      <c r="L15" s="11"/>
      <c r="M15" s="11"/>
      <c r="N15" s="11"/>
      <c r="O15" s="11"/>
      <c r="P15" s="11"/>
      <c r="Q15" s="11">
        <v>231</v>
      </c>
      <c r="R15" s="11">
        <v>11</v>
      </c>
      <c r="S15" s="11"/>
      <c r="T15" s="14"/>
      <c r="U15" s="14"/>
      <c r="V15" s="14"/>
      <c r="W15" s="14">
        <v>10000</v>
      </c>
    </row>
    <row r="16" spans="1:23" ht="30" customHeight="1">
      <c r="A16" s="11" t="s">
        <v>108</v>
      </c>
      <c r="B16" s="11">
        <f t="shared" si="4"/>
        <v>605</v>
      </c>
      <c r="C16" s="11">
        <f t="shared" si="4"/>
        <v>86</v>
      </c>
      <c r="D16" s="11">
        <f t="shared" si="4"/>
        <v>0</v>
      </c>
      <c r="E16" s="11"/>
      <c r="F16" s="11"/>
      <c r="G16" s="11"/>
      <c r="H16" s="11">
        <v>30</v>
      </c>
      <c r="I16" s="11">
        <v>30</v>
      </c>
      <c r="J16" s="11"/>
      <c r="K16" s="11"/>
      <c r="L16" s="11"/>
      <c r="M16" s="11"/>
      <c r="N16" s="11"/>
      <c r="O16" s="11"/>
      <c r="P16" s="11"/>
      <c r="Q16" s="11">
        <v>550</v>
      </c>
      <c r="R16" s="11">
        <v>56</v>
      </c>
      <c r="S16" s="11"/>
      <c r="T16" s="14">
        <v>25</v>
      </c>
      <c r="U16" s="14"/>
      <c r="V16" s="14"/>
      <c r="W16" s="14">
        <v>10000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  <c r="W17" s="14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  <c r="W18" s="14"/>
    </row>
    <row r="20" spans="3:21" ht="14.25">
      <c r="C20" s="36" t="s">
        <v>132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3">
    <mergeCell ref="B1:T1"/>
    <mergeCell ref="L4:M4"/>
    <mergeCell ref="I4:J4"/>
    <mergeCell ref="F4:G4"/>
    <mergeCell ref="C4:D4"/>
    <mergeCell ref="T3:V3"/>
    <mergeCell ref="J3:N3"/>
    <mergeCell ref="B3:D3"/>
    <mergeCell ref="R2:V2"/>
    <mergeCell ref="C20:U20"/>
    <mergeCell ref="U4:V4"/>
    <mergeCell ref="R4:S4"/>
    <mergeCell ref="O4:P4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E14" sqref="E14:W17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"/>
      <c r="B1" s="33" t="s">
        <v>16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17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111</v>
      </c>
      <c r="J3" s="35" t="s">
        <v>143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18</v>
      </c>
      <c r="F4" s="31" t="s">
        <v>83</v>
      </c>
      <c r="G4" s="32"/>
      <c r="H4" s="4" t="s">
        <v>19</v>
      </c>
      <c r="I4" s="31" t="s">
        <v>83</v>
      </c>
      <c r="J4" s="32"/>
      <c r="K4" s="4" t="s">
        <v>20</v>
      </c>
      <c r="L4" s="31" t="s">
        <v>83</v>
      </c>
      <c r="M4" s="32"/>
      <c r="N4" s="4" t="s">
        <v>21</v>
      </c>
      <c r="O4" s="31" t="s">
        <v>83</v>
      </c>
      <c r="P4" s="32"/>
      <c r="Q4" s="4" t="s">
        <v>22</v>
      </c>
      <c r="R4" s="31" t="s">
        <v>83</v>
      </c>
      <c r="S4" s="32"/>
      <c r="T4" s="5" t="s">
        <v>23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130558</v>
      </c>
      <c r="C7" s="11">
        <f>F7+I7+L7+O7+R7+U7</f>
        <v>114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778</v>
      </c>
      <c r="I7" s="11">
        <f t="shared" si="0"/>
        <v>114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129780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117800</v>
      </c>
    </row>
    <row r="8" spans="1:23" ht="30" customHeight="1">
      <c r="A8" s="12" t="s">
        <v>100</v>
      </c>
      <c r="B8" s="11">
        <f aca="true" t="shared" si="1" ref="B8:W8">SUM(B9:B12)</f>
        <v>126272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692</v>
      </c>
      <c r="I8" s="11">
        <f t="shared" si="1"/>
        <v>109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125580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113800</v>
      </c>
    </row>
    <row r="9" spans="1:23" ht="30" customHeight="1">
      <c r="A9" s="12" t="s">
        <v>101</v>
      </c>
      <c r="B9" s="11">
        <f>SUM(E9+H9+K9+N9+Q9+T9)</f>
        <v>63620</v>
      </c>
      <c r="C9" s="11">
        <v>0</v>
      </c>
      <c r="D9" s="11">
        <v>0</v>
      </c>
      <c r="E9" s="18">
        <v>0</v>
      </c>
      <c r="F9" s="18"/>
      <c r="G9" s="18"/>
      <c r="H9" s="18">
        <v>20</v>
      </c>
      <c r="I9" s="18"/>
      <c r="J9" s="18"/>
      <c r="K9" s="18"/>
      <c r="L9" s="18"/>
      <c r="M9" s="18"/>
      <c r="N9" s="19"/>
      <c r="O9" s="18"/>
      <c r="P9" s="18"/>
      <c r="Q9" s="18">
        <v>63600</v>
      </c>
      <c r="R9" s="18"/>
      <c r="S9" s="18"/>
      <c r="T9" s="20"/>
      <c r="U9" s="18"/>
      <c r="V9" s="18"/>
      <c r="W9" s="18">
        <v>57000</v>
      </c>
    </row>
    <row r="10" spans="1:23" ht="30" customHeight="1">
      <c r="A10" s="12" t="s">
        <v>102</v>
      </c>
      <c r="B10" s="11">
        <f>SUM(E10+H10+K10+N10+Q10+T10)</f>
        <v>60642</v>
      </c>
      <c r="C10" s="11">
        <v>0</v>
      </c>
      <c r="D10" s="11">
        <v>0</v>
      </c>
      <c r="E10" s="18"/>
      <c r="F10" s="11"/>
      <c r="G10" s="11"/>
      <c r="H10" s="11">
        <v>642</v>
      </c>
      <c r="I10" s="11">
        <v>109</v>
      </c>
      <c r="J10" s="11"/>
      <c r="K10" s="11"/>
      <c r="L10" s="11"/>
      <c r="M10" s="11"/>
      <c r="N10" s="13"/>
      <c r="O10" s="11"/>
      <c r="P10" s="11"/>
      <c r="Q10" s="11">
        <v>60000</v>
      </c>
      <c r="R10" s="11"/>
      <c r="S10" s="11"/>
      <c r="T10" s="14"/>
      <c r="U10" s="14"/>
      <c r="V10" s="14"/>
      <c r="W10" s="14">
        <v>54900</v>
      </c>
    </row>
    <row r="11" spans="1:23" ht="30" customHeight="1">
      <c r="A11" s="11" t="s">
        <v>103</v>
      </c>
      <c r="B11" s="11">
        <f>SUM(E11+H11+K11+N11+Q11+T11)</f>
        <v>2010</v>
      </c>
      <c r="C11" s="11">
        <v>0</v>
      </c>
      <c r="D11" s="11">
        <v>0</v>
      </c>
      <c r="E11" s="18"/>
      <c r="F11" s="11"/>
      <c r="G11" s="11"/>
      <c r="H11" s="11">
        <v>30</v>
      </c>
      <c r="I11" s="11"/>
      <c r="J11" s="11"/>
      <c r="K11" s="11"/>
      <c r="L11" s="11"/>
      <c r="M11" s="11"/>
      <c r="N11" s="13"/>
      <c r="O11" s="11"/>
      <c r="P11" s="11"/>
      <c r="Q11" s="11">
        <v>1980</v>
      </c>
      <c r="R11" s="11"/>
      <c r="S11" s="11"/>
      <c r="T11" s="14"/>
      <c r="U11" s="14"/>
      <c r="V11" s="14"/>
      <c r="W11" s="14">
        <v>1900</v>
      </c>
    </row>
    <row r="12" spans="1:23" ht="30" customHeight="1">
      <c r="A12" s="11" t="s">
        <v>104</v>
      </c>
      <c r="B12" s="11">
        <f>SUM(E12+H12+K12+N12+Q12+T12)</f>
        <v>0</v>
      </c>
      <c r="C12" s="11">
        <v>0</v>
      </c>
      <c r="D12" s="11">
        <v>0</v>
      </c>
      <c r="E12" s="1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>SUM(B14:B17)</f>
        <v>4286</v>
      </c>
      <c r="C13" s="11">
        <f aca="true" t="shared" si="2" ref="C13:W13">SUM(C14:C17)</f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86</v>
      </c>
      <c r="I13" s="11">
        <f t="shared" si="2"/>
        <v>5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4200</v>
      </c>
      <c r="R13" s="11">
        <f t="shared" si="2"/>
        <v>0</v>
      </c>
      <c r="S13" s="11">
        <f t="shared" si="2"/>
        <v>0</v>
      </c>
      <c r="T13" s="11">
        <f t="shared" si="2"/>
        <v>0</v>
      </c>
      <c r="U13" s="11">
        <f t="shared" si="2"/>
        <v>0</v>
      </c>
      <c r="V13" s="11">
        <f t="shared" si="2"/>
        <v>0</v>
      </c>
      <c r="W13" s="11">
        <f t="shared" si="2"/>
        <v>4000</v>
      </c>
    </row>
    <row r="14" spans="1:23" ht="30" customHeight="1">
      <c r="A14" s="12" t="s">
        <v>106</v>
      </c>
      <c r="B14" s="11">
        <f aca="true" t="shared" si="3" ref="B14:D18">SUM(E14+H14+K14+N14+Q14+T14)</f>
        <v>60</v>
      </c>
      <c r="C14" s="11">
        <v>0</v>
      </c>
      <c r="D14" s="11">
        <v>0</v>
      </c>
      <c r="E14" s="18">
        <v>0</v>
      </c>
      <c r="F14" s="18">
        <v>0</v>
      </c>
      <c r="G14" s="18">
        <v>0</v>
      </c>
      <c r="H14" s="18">
        <v>60</v>
      </c>
      <c r="I14" s="18"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1"/>
      <c r="U14" s="21"/>
      <c r="V14" s="21"/>
      <c r="W14" s="18"/>
    </row>
    <row r="15" spans="1:23" ht="30" customHeight="1">
      <c r="A15" s="12" t="s">
        <v>107</v>
      </c>
      <c r="B15" s="11">
        <f t="shared" si="3"/>
        <v>26</v>
      </c>
      <c r="C15" s="11">
        <v>0</v>
      </c>
      <c r="D15" s="11">
        <v>0</v>
      </c>
      <c r="E15" s="23"/>
      <c r="F15" s="18"/>
      <c r="G15" s="18"/>
      <c r="H15" s="18">
        <v>26</v>
      </c>
      <c r="I15" s="18">
        <v>5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1"/>
      <c r="U15" s="21"/>
      <c r="V15" s="21"/>
      <c r="W15" s="18"/>
    </row>
    <row r="16" spans="1:23" ht="30" customHeight="1">
      <c r="A16" s="11" t="s">
        <v>108</v>
      </c>
      <c r="B16" s="11">
        <f t="shared" si="3"/>
        <v>4200</v>
      </c>
      <c r="C16" s="11">
        <v>0</v>
      </c>
      <c r="D16" s="11">
        <v>0</v>
      </c>
      <c r="E16" s="23">
        <v>0</v>
      </c>
      <c r="F16" s="18"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4200</v>
      </c>
      <c r="R16" s="18"/>
      <c r="S16" s="18"/>
      <c r="T16" s="21"/>
      <c r="U16" s="21"/>
      <c r="V16" s="21"/>
      <c r="W16" s="18">
        <v>4000</v>
      </c>
    </row>
    <row r="17" spans="1:23" ht="30" customHeight="1">
      <c r="A17" s="11" t="s">
        <v>104</v>
      </c>
      <c r="B17" s="11">
        <f t="shared" si="3"/>
        <v>0</v>
      </c>
      <c r="C17" s="11">
        <v>0</v>
      </c>
      <c r="D17" s="11">
        <v>0</v>
      </c>
      <c r="E17" s="18"/>
      <c r="F17" s="18"/>
      <c r="G17" s="18"/>
      <c r="H17" s="21"/>
      <c r="I17" s="21"/>
      <c r="J17" s="21"/>
      <c r="K17" s="18"/>
      <c r="L17" s="18"/>
      <c r="M17" s="18"/>
      <c r="N17" s="18"/>
      <c r="O17" s="18"/>
      <c r="P17" s="18"/>
      <c r="Q17" s="18"/>
      <c r="R17" s="18"/>
      <c r="S17" s="18"/>
      <c r="T17" s="21"/>
      <c r="U17" s="21"/>
      <c r="V17" s="21"/>
      <c r="W17" s="18"/>
    </row>
    <row r="18" spans="1:23" ht="30" customHeight="1">
      <c r="A18" s="12" t="s">
        <v>109</v>
      </c>
      <c r="B18" s="11">
        <f t="shared" si="3"/>
        <v>0</v>
      </c>
      <c r="C18" s="11">
        <f t="shared" si="3"/>
        <v>0</v>
      </c>
      <c r="D18" s="11">
        <f t="shared" si="3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1"/>
      <c r="U18" s="21"/>
      <c r="V18" s="21"/>
      <c r="W18" s="18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E14" sqref="E14:W17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7.875" style="1" customWidth="1"/>
  </cols>
  <sheetData>
    <row r="1" spans="1:20" ht="19.5" customHeight="1">
      <c r="A1" s="2"/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25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J3" s="35" t="s">
        <v>139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26</v>
      </c>
      <c r="F4" s="31" t="s">
        <v>83</v>
      </c>
      <c r="G4" s="32"/>
      <c r="H4" s="4" t="s">
        <v>27</v>
      </c>
      <c r="I4" s="31" t="s">
        <v>83</v>
      </c>
      <c r="J4" s="32"/>
      <c r="K4" s="4" t="s">
        <v>28</v>
      </c>
      <c r="L4" s="31" t="s">
        <v>83</v>
      </c>
      <c r="M4" s="32"/>
      <c r="N4" s="4" t="s">
        <v>29</v>
      </c>
      <c r="O4" s="31" t="s">
        <v>83</v>
      </c>
      <c r="P4" s="32"/>
      <c r="Q4" s="4" t="s">
        <v>30</v>
      </c>
      <c r="R4" s="31" t="s">
        <v>83</v>
      </c>
      <c r="S4" s="32"/>
      <c r="T4" s="5" t="s">
        <v>31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21.75" customHeight="1">
      <c r="A7" s="11" t="s">
        <v>93</v>
      </c>
      <c r="B7" s="11">
        <f aca="true" t="shared" si="0" ref="B7:W7">SUM(B8+B13+B18)</f>
        <v>96965</v>
      </c>
      <c r="C7" s="11">
        <f t="shared" si="0"/>
        <v>1216</v>
      </c>
      <c r="D7" s="11">
        <f t="shared" si="0"/>
        <v>99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1886</v>
      </c>
      <c r="I7" s="11">
        <f t="shared" si="0"/>
        <v>1216</v>
      </c>
      <c r="J7" s="11">
        <f t="shared" si="0"/>
        <v>99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200</v>
      </c>
      <c r="O7" s="11">
        <f t="shared" si="0"/>
        <v>0</v>
      </c>
      <c r="P7" s="11">
        <f t="shared" si="0"/>
        <v>0</v>
      </c>
      <c r="Q7" s="11">
        <f t="shared" si="0"/>
        <v>92679</v>
      </c>
      <c r="R7" s="11">
        <f t="shared" si="0"/>
        <v>0</v>
      </c>
      <c r="S7" s="11">
        <f t="shared" si="0"/>
        <v>0</v>
      </c>
      <c r="T7" s="11">
        <f t="shared" si="0"/>
        <v>2200</v>
      </c>
      <c r="U7" s="11">
        <f t="shared" si="0"/>
        <v>0</v>
      </c>
      <c r="V7" s="11">
        <f t="shared" si="0"/>
        <v>0</v>
      </c>
      <c r="W7" s="11">
        <f t="shared" si="0"/>
        <v>375400</v>
      </c>
    </row>
    <row r="8" spans="1:23" ht="30" customHeight="1">
      <c r="A8" s="12" t="s">
        <v>100</v>
      </c>
      <c r="B8" s="11">
        <f aca="true" t="shared" si="1" ref="B8:W8">SUM(B9:B12)</f>
        <v>87840</v>
      </c>
      <c r="C8" s="11">
        <f t="shared" si="1"/>
        <v>40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640</v>
      </c>
      <c r="I8" s="11">
        <f t="shared" si="1"/>
        <v>40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85000</v>
      </c>
      <c r="R8" s="11">
        <f t="shared" si="1"/>
        <v>0</v>
      </c>
      <c r="S8" s="11">
        <f t="shared" si="1"/>
        <v>0</v>
      </c>
      <c r="T8" s="11">
        <f t="shared" si="1"/>
        <v>2200</v>
      </c>
      <c r="U8" s="11">
        <f t="shared" si="1"/>
        <v>0</v>
      </c>
      <c r="V8" s="11">
        <f t="shared" si="1"/>
        <v>0</v>
      </c>
      <c r="W8" s="11">
        <f t="shared" si="1"/>
        <v>235200</v>
      </c>
    </row>
    <row r="9" spans="1:23" ht="30" customHeight="1">
      <c r="A9" s="12" t="s">
        <v>101</v>
      </c>
      <c r="B9" s="11">
        <f aca="true" t="shared" si="2" ref="B9:D12">SUM(E9+H9+K9+N9+Q9+T9)</f>
        <v>23200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11"/>
      <c r="Q9" s="11">
        <v>23000</v>
      </c>
      <c r="R9" s="11"/>
      <c r="S9" s="11"/>
      <c r="T9" s="16">
        <v>200</v>
      </c>
      <c r="U9" s="16"/>
      <c r="V9" s="16"/>
      <c r="W9" s="16">
        <v>48500</v>
      </c>
    </row>
    <row r="10" spans="1:23" ht="30" customHeight="1">
      <c r="A10" s="12" t="s">
        <v>102</v>
      </c>
      <c r="B10" s="11">
        <f t="shared" si="2"/>
        <v>62640</v>
      </c>
      <c r="C10" s="11">
        <f t="shared" si="2"/>
        <v>40</v>
      </c>
      <c r="D10" s="11">
        <f t="shared" si="2"/>
        <v>0</v>
      </c>
      <c r="E10" s="11"/>
      <c r="F10" s="11"/>
      <c r="G10" s="11"/>
      <c r="H10" s="11">
        <v>640</v>
      </c>
      <c r="I10" s="11">
        <v>40</v>
      </c>
      <c r="J10" s="11">
        <v>0</v>
      </c>
      <c r="K10" s="11"/>
      <c r="L10" s="11"/>
      <c r="M10" s="11"/>
      <c r="N10" s="13"/>
      <c r="O10" s="11"/>
      <c r="P10" s="11"/>
      <c r="Q10" s="11">
        <v>60000</v>
      </c>
      <c r="R10" s="11"/>
      <c r="S10" s="11"/>
      <c r="T10" s="16">
        <v>2000</v>
      </c>
      <c r="U10" s="16"/>
      <c r="V10" s="16"/>
      <c r="W10" s="16">
        <v>181500</v>
      </c>
    </row>
    <row r="11" spans="1:23" ht="30" customHeight="1">
      <c r="A11" s="11" t="s">
        <v>103</v>
      </c>
      <c r="B11" s="11">
        <f t="shared" si="2"/>
        <v>2000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>
        <v>2000</v>
      </c>
      <c r="R11" s="11"/>
      <c r="S11" s="11"/>
      <c r="T11" s="16"/>
      <c r="U11" s="16"/>
      <c r="V11" s="16"/>
      <c r="W11" s="16">
        <v>4000</v>
      </c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6"/>
      <c r="U12" s="16"/>
      <c r="V12" s="16"/>
      <c r="W12" s="16">
        <v>1200</v>
      </c>
    </row>
    <row r="13" spans="1:23" ht="30" customHeight="1">
      <c r="A13" s="12" t="s">
        <v>105</v>
      </c>
      <c r="B13" s="11">
        <f>SUM(B14:B17)</f>
        <v>9125</v>
      </c>
      <c r="C13" s="11">
        <f aca="true" t="shared" si="3" ref="C13:W13">SUM(C14:C17)</f>
        <v>1176</v>
      </c>
      <c r="D13" s="11">
        <f t="shared" si="3"/>
        <v>99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1246</v>
      </c>
      <c r="I13" s="11">
        <f t="shared" si="3"/>
        <v>1176</v>
      </c>
      <c r="J13" s="11">
        <f t="shared" si="3"/>
        <v>99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200</v>
      </c>
      <c r="O13" s="11">
        <f t="shared" si="3"/>
        <v>0</v>
      </c>
      <c r="P13" s="11">
        <f t="shared" si="3"/>
        <v>0</v>
      </c>
      <c r="Q13" s="11">
        <f t="shared" si="3"/>
        <v>7679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140200</v>
      </c>
    </row>
    <row r="14" spans="1:23" ht="30" customHeight="1">
      <c r="A14" s="12" t="s">
        <v>106</v>
      </c>
      <c r="B14" s="11">
        <f aca="true" t="shared" si="4" ref="B14:D18">SUM(E14+H14+K14+N14+Q14+T14)</f>
        <v>2829</v>
      </c>
      <c r="C14" s="11">
        <f t="shared" si="4"/>
        <v>729</v>
      </c>
      <c r="D14" s="11">
        <f t="shared" si="4"/>
        <v>89</v>
      </c>
      <c r="E14" s="11"/>
      <c r="F14" s="11"/>
      <c r="G14" s="11"/>
      <c r="H14" s="11">
        <v>729</v>
      </c>
      <c r="I14" s="11">
        <v>729</v>
      </c>
      <c r="J14" s="11">
        <v>89</v>
      </c>
      <c r="K14" s="11"/>
      <c r="L14" s="11"/>
      <c r="M14" s="11"/>
      <c r="N14" s="11">
        <v>200</v>
      </c>
      <c r="O14" s="11"/>
      <c r="P14" s="11"/>
      <c r="Q14" s="11">
        <v>1900</v>
      </c>
      <c r="R14" s="11"/>
      <c r="S14" s="11"/>
      <c r="T14" s="16"/>
      <c r="U14" s="16"/>
      <c r="V14" s="16"/>
      <c r="W14" s="16">
        <v>120200</v>
      </c>
    </row>
    <row r="15" spans="1:23" ht="30" customHeight="1">
      <c r="A15" s="12" t="s">
        <v>107</v>
      </c>
      <c r="B15" s="11">
        <f t="shared" si="4"/>
        <v>3256</v>
      </c>
      <c r="C15" s="11">
        <f t="shared" si="4"/>
        <v>427</v>
      </c>
      <c r="D15" s="11">
        <f t="shared" si="4"/>
        <v>0</v>
      </c>
      <c r="E15" s="11"/>
      <c r="F15" s="11"/>
      <c r="G15" s="11"/>
      <c r="H15" s="11">
        <v>477</v>
      </c>
      <c r="I15" s="11">
        <v>427</v>
      </c>
      <c r="J15" s="11">
        <v>0</v>
      </c>
      <c r="K15" s="11"/>
      <c r="L15" s="11"/>
      <c r="M15" s="11"/>
      <c r="N15" s="11"/>
      <c r="O15" s="11"/>
      <c r="P15" s="11"/>
      <c r="Q15" s="11">
        <v>2779</v>
      </c>
      <c r="R15" s="11"/>
      <c r="S15" s="11"/>
      <c r="T15" s="16"/>
      <c r="U15" s="16"/>
      <c r="V15" s="16"/>
      <c r="W15" s="16">
        <v>17000</v>
      </c>
    </row>
    <row r="16" spans="1:23" ht="30" customHeight="1">
      <c r="A16" s="11" t="s">
        <v>108</v>
      </c>
      <c r="B16" s="11">
        <f t="shared" si="4"/>
        <v>3040</v>
      </c>
      <c r="C16" s="11">
        <f t="shared" si="4"/>
        <v>20</v>
      </c>
      <c r="D16" s="11">
        <f t="shared" si="4"/>
        <v>10</v>
      </c>
      <c r="E16" s="11"/>
      <c r="F16" s="11"/>
      <c r="G16" s="11"/>
      <c r="H16" s="11">
        <v>40</v>
      </c>
      <c r="I16" s="11">
        <v>20</v>
      </c>
      <c r="J16" s="11">
        <v>10</v>
      </c>
      <c r="K16" s="11"/>
      <c r="L16" s="11"/>
      <c r="M16" s="11"/>
      <c r="N16" s="11"/>
      <c r="O16" s="11"/>
      <c r="P16" s="11"/>
      <c r="Q16" s="11">
        <v>3000</v>
      </c>
      <c r="R16" s="11"/>
      <c r="S16" s="11"/>
      <c r="T16" s="16"/>
      <c r="U16" s="16"/>
      <c r="V16" s="16"/>
      <c r="W16" s="16">
        <v>3000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6"/>
      <c r="U17" s="16"/>
      <c r="V17" s="16"/>
      <c r="W17" s="16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6"/>
      <c r="U18" s="16"/>
      <c r="V18" s="16"/>
      <c r="W18" s="16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D9" sqref="D9:D13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"/>
      <c r="B1" s="33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33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112</v>
      </c>
      <c r="J3" s="35" t="s">
        <v>138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34</v>
      </c>
      <c r="F4" s="31" t="s">
        <v>83</v>
      </c>
      <c r="G4" s="32"/>
      <c r="H4" s="4" t="s">
        <v>35</v>
      </c>
      <c r="I4" s="31" t="s">
        <v>83</v>
      </c>
      <c r="J4" s="32"/>
      <c r="K4" s="4" t="s">
        <v>36</v>
      </c>
      <c r="L4" s="31" t="s">
        <v>83</v>
      </c>
      <c r="M4" s="32"/>
      <c r="N4" s="4" t="s">
        <v>37</v>
      </c>
      <c r="O4" s="31" t="s">
        <v>83</v>
      </c>
      <c r="P4" s="32"/>
      <c r="Q4" s="4" t="s">
        <v>38</v>
      </c>
      <c r="R4" s="31" t="s">
        <v>83</v>
      </c>
      <c r="S4" s="32"/>
      <c r="T4" s="5" t="s">
        <v>39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79084</v>
      </c>
      <c r="C7" s="11">
        <f t="shared" si="0"/>
        <v>31084</v>
      </c>
      <c r="D7" s="11">
        <f t="shared" si="0"/>
        <v>2972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48299</v>
      </c>
      <c r="I7" s="11">
        <f t="shared" si="0"/>
        <v>23029</v>
      </c>
      <c r="J7" s="11">
        <f t="shared" si="0"/>
        <v>2972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4413</v>
      </c>
      <c r="O7" s="11">
        <f t="shared" si="0"/>
        <v>1741</v>
      </c>
      <c r="P7" s="11">
        <f t="shared" si="0"/>
        <v>0</v>
      </c>
      <c r="Q7" s="11">
        <f t="shared" si="0"/>
        <v>26372</v>
      </c>
      <c r="R7" s="11">
        <f t="shared" si="0"/>
        <v>6314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101222</v>
      </c>
    </row>
    <row r="8" spans="1:23" ht="30" customHeight="1">
      <c r="A8" s="12" t="s">
        <v>100</v>
      </c>
      <c r="B8" s="11">
        <f aca="true" t="shared" si="1" ref="B8:W8">SUM(B9:B12)</f>
        <v>43266</v>
      </c>
      <c r="C8" s="11">
        <f t="shared" si="1"/>
        <v>16833</v>
      </c>
      <c r="D8" s="11">
        <f t="shared" si="1"/>
        <v>1678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28604</v>
      </c>
      <c r="I8" s="11">
        <f t="shared" si="1"/>
        <v>12241</v>
      </c>
      <c r="J8" s="11">
        <f t="shared" si="1"/>
        <v>1678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1811</v>
      </c>
      <c r="O8" s="11">
        <f t="shared" si="1"/>
        <v>764</v>
      </c>
      <c r="P8" s="11">
        <f t="shared" si="1"/>
        <v>0</v>
      </c>
      <c r="Q8" s="11">
        <f t="shared" si="1"/>
        <v>12851</v>
      </c>
      <c r="R8" s="11">
        <f t="shared" si="1"/>
        <v>3828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49134</v>
      </c>
    </row>
    <row r="9" spans="1:23" ht="30" customHeight="1">
      <c r="A9" s="12" t="s">
        <v>101</v>
      </c>
      <c r="B9" s="11">
        <f>SUM(E9+H9+K9+N9+Q9+T9)</f>
        <v>8229</v>
      </c>
      <c r="C9" s="11">
        <f aca="true" t="shared" si="2" ref="C9:C16">F9+I9+L9+O9+R9+U9</f>
        <v>2553</v>
      </c>
      <c r="D9" s="11">
        <f>G9+J9+M9+P9+S9</f>
        <v>716</v>
      </c>
      <c r="E9" s="11"/>
      <c r="F9" s="11"/>
      <c r="G9" s="11"/>
      <c r="H9" s="11">
        <v>2943</v>
      </c>
      <c r="I9" s="11">
        <v>1186</v>
      </c>
      <c r="J9" s="11">
        <v>716</v>
      </c>
      <c r="K9" s="11"/>
      <c r="L9" s="11"/>
      <c r="M9" s="11"/>
      <c r="N9" s="13"/>
      <c r="O9" s="11"/>
      <c r="P9" s="11"/>
      <c r="Q9" s="11">
        <v>5286</v>
      </c>
      <c r="R9" s="11">
        <v>1367</v>
      </c>
      <c r="S9" s="11"/>
      <c r="T9" s="14"/>
      <c r="U9" s="14"/>
      <c r="V9" s="14"/>
      <c r="W9" s="14">
        <v>8500</v>
      </c>
    </row>
    <row r="10" spans="1:23" ht="30" customHeight="1">
      <c r="A10" s="12" t="s">
        <v>102</v>
      </c>
      <c r="B10" s="11">
        <f>SUM(E10+H10+K10+N10+Q10+T10)</f>
        <v>19758</v>
      </c>
      <c r="C10" s="11">
        <f t="shared" si="2"/>
        <v>9122</v>
      </c>
      <c r="D10" s="11">
        <f>G10+J10+M10+P10+S10</f>
        <v>694</v>
      </c>
      <c r="E10" s="11"/>
      <c r="F10" s="11"/>
      <c r="G10" s="11"/>
      <c r="H10" s="11">
        <v>15236</v>
      </c>
      <c r="I10" s="11">
        <v>7682</v>
      </c>
      <c r="J10" s="11">
        <v>694</v>
      </c>
      <c r="K10" s="11"/>
      <c r="L10" s="11"/>
      <c r="M10" s="11"/>
      <c r="N10" s="13">
        <v>1811</v>
      </c>
      <c r="O10" s="11">
        <v>764</v>
      </c>
      <c r="P10" s="11"/>
      <c r="Q10" s="11">
        <v>2711</v>
      </c>
      <c r="R10" s="11">
        <v>676</v>
      </c>
      <c r="S10" s="11"/>
      <c r="T10" s="14"/>
      <c r="U10" s="14"/>
      <c r="V10" s="14"/>
      <c r="W10" s="14">
        <v>7662</v>
      </c>
    </row>
    <row r="11" spans="1:23" ht="30" customHeight="1">
      <c r="A11" s="11" t="s">
        <v>113</v>
      </c>
      <c r="B11" s="11">
        <f>SUM(E11+H11+K11+N11+Q11+T11)</f>
        <v>6341</v>
      </c>
      <c r="C11" s="11">
        <f t="shared" si="2"/>
        <v>2202</v>
      </c>
      <c r="D11" s="11">
        <f>G11+J11+M11+P11+S11</f>
        <v>40</v>
      </c>
      <c r="E11" s="11"/>
      <c r="F11" s="11"/>
      <c r="G11" s="11"/>
      <c r="H11" s="11">
        <v>3987</v>
      </c>
      <c r="I11" s="11">
        <v>1286</v>
      </c>
      <c r="J11" s="11">
        <v>40</v>
      </c>
      <c r="K11" s="11"/>
      <c r="L11" s="11"/>
      <c r="M11" s="11"/>
      <c r="N11" s="13"/>
      <c r="O11" s="11"/>
      <c r="P11" s="11"/>
      <c r="Q11" s="11">
        <v>2354</v>
      </c>
      <c r="R11" s="11">
        <v>916</v>
      </c>
      <c r="S11" s="11"/>
      <c r="T11" s="14"/>
      <c r="U11" s="14"/>
      <c r="V11" s="14"/>
      <c r="W11" s="14">
        <v>26814</v>
      </c>
    </row>
    <row r="12" spans="1:23" ht="30" customHeight="1">
      <c r="A12" s="11" t="s">
        <v>104</v>
      </c>
      <c r="B12" s="11">
        <f>SUM(E12+H12+K12+N12+Q12+T12)</f>
        <v>8938</v>
      </c>
      <c r="C12" s="11">
        <f t="shared" si="2"/>
        <v>2956</v>
      </c>
      <c r="D12" s="11">
        <f>G12+J12+M12+P12+S12</f>
        <v>228</v>
      </c>
      <c r="E12" s="11"/>
      <c r="F12" s="11"/>
      <c r="G12" s="11"/>
      <c r="H12" s="11">
        <v>6438</v>
      </c>
      <c r="I12" s="11">
        <v>2087</v>
      </c>
      <c r="J12" s="11">
        <v>228</v>
      </c>
      <c r="K12" s="11"/>
      <c r="L12" s="11"/>
      <c r="M12" s="11"/>
      <c r="N12" s="11"/>
      <c r="O12" s="11"/>
      <c r="P12" s="11"/>
      <c r="Q12" s="11">
        <v>2500</v>
      </c>
      <c r="R12" s="11">
        <v>869</v>
      </c>
      <c r="S12" s="11"/>
      <c r="T12" s="14"/>
      <c r="U12" s="14"/>
      <c r="V12" s="14"/>
      <c r="W12" s="14">
        <v>6158</v>
      </c>
    </row>
    <row r="13" spans="1:23" ht="30" customHeight="1">
      <c r="A13" s="12" t="s">
        <v>105</v>
      </c>
      <c r="B13" s="11">
        <f>SUM(B14:B17)</f>
        <v>35818</v>
      </c>
      <c r="C13" s="11">
        <f>SUM(C14:C17)</f>
        <v>14251</v>
      </c>
      <c r="D13" s="11">
        <f>SUM(D14:D17)</f>
        <v>1294</v>
      </c>
      <c r="E13" s="11">
        <f aca="true" t="shared" si="3" ref="D13:W13">SUM(E14:E17)</f>
        <v>0</v>
      </c>
      <c r="F13" s="11">
        <f t="shared" si="3"/>
        <v>0</v>
      </c>
      <c r="G13" s="11">
        <f t="shared" si="3"/>
        <v>0</v>
      </c>
      <c r="H13" s="11">
        <f t="shared" si="3"/>
        <v>19695</v>
      </c>
      <c r="I13" s="11">
        <f t="shared" si="3"/>
        <v>10788</v>
      </c>
      <c r="J13" s="11">
        <f t="shared" si="3"/>
        <v>1294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2602</v>
      </c>
      <c r="O13" s="11">
        <f t="shared" si="3"/>
        <v>977</v>
      </c>
      <c r="P13" s="11">
        <f t="shared" si="3"/>
        <v>0</v>
      </c>
      <c r="Q13" s="11">
        <f t="shared" si="3"/>
        <v>13521</v>
      </c>
      <c r="R13" s="11">
        <f t="shared" si="3"/>
        <v>2486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52088</v>
      </c>
    </row>
    <row r="14" spans="1:23" ht="30" customHeight="1">
      <c r="A14" s="12" t="s">
        <v>106</v>
      </c>
      <c r="B14" s="11">
        <f aca="true" t="shared" si="4" ref="B14:D18">SUM(E14+H14+K14+N14+Q14+T14)</f>
        <v>24806</v>
      </c>
      <c r="C14" s="11">
        <f t="shared" si="2"/>
        <v>8501</v>
      </c>
      <c r="D14" s="11">
        <f>G14+J14+M14+P14+S14</f>
        <v>1182</v>
      </c>
      <c r="E14" s="11"/>
      <c r="F14" s="11"/>
      <c r="G14" s="11"/>
      <c r="H14" s="11">
        <v>15289</v>
      </c>
      <c r="I14" s="11">
        <v>6796</v>
      </c>
      <c r="J14" s="11">
        <v>1182</v>
      </c>
      <c r="K14" s="11"/>
      <c r="L14" s="11"/>
      <c r="M14" s="11"/>
      <c r="N14" s="11">
        <v>2296</v>
      </c>
      <c r="O14" s="11">
        <v>786</v>
      </c>
      <c r="P14" s="11"/>
      <c r="Q14" s="11">
        <v>7221</v>
      </c>
      <c r="R14" s="11">
        <v>919</v>
      </c>
      <c r="S14" s="11"/>
      <c r="T14" s="16"/>
      <c r="U14" s="14"/>
      <c r="V14" s="14"/>
      <c r="W14" s="14">
        <v>34811</v>
      </c>
    </row>
    <row r="15" spans="1:23" ht="27.75" customHeight="1">
      <c r="A15" s="12" t="s">
        <v>107</v>
      </c>
      <c r="B15" s="11">
        <f t="shared" si="4"/>
        <v>1218</v>
      </c>
      <c r="C15" s="11">
        <f t="shared" si="2"/>
        <v>586</v>
      </c>
      <c r="D15" s="11">
        <f>G15+J15+M15+P15+S15</f>
        <v>0</v>
      </c>
      <c r="E15" s="11"/>
      <c r="F15" s="11"/>
      <c r="G15" s="11"/>
      <c r="H15" s="11">
        <v>506</v>
      </c>
      <c r="I15" s="11">
        <v>119</v>
      </c>
      <c r="J15" s="11"/>
      <c r="K15" s="11"/>
      <c r="L15" s="11"/>
      <c r="M15" s="11"/>
      <c r="N15" s="11">
        <v>306</v>
      </c>
      <c r="O15" s="11">
        <v>191</v>
      </c>
      <c r="P15" s="11"/>
      <c r="Q15" s="11">
        <v>406</v>
      </c>
      <c r="R15" s="11">
        <v>276</v>
      </c>
      <c r="S15" s="11"/>
      <c r="T15" s="16"/>
      <c r="U15" s="14"/>
      <c r="V15" s="14"/>
      <c r="W15" s="14">
        <v>8585</v>
      </c>
    </row>
    <row r="16" spans="1:23" ht="28.5" customHeight="1">
      <c r="A16" s="11" t="s">
        <v>108</v>
      </c>
      <c r="B16" s="11">
        <f t="shared" si="4"/>
        <v>9794</v>
      </c>
      <c r="C16" s="11">
        <f t="shared" si="2"/>
        <v>5164</v>
      </c>
      <c r="D16" s="11">
        <f>G16+J16+M16+P16+S16</f>
        <v>112</v>
      </c>
      <c r="E16" s="11"/>
      <c r="F16" s="11"/>
      <c r="G16" s="11"/>
      <c r="H16" s="11">
        <v>3900</v>
      </c>
      <c r="I16" s="11">
        <v>3873</v>
      </c>
      <c r="J16" s="11">
        <v>112</v>
      </c>
      <c r="K16" s="11"/>
      <c r="L16" s="11"/>
      <c r="M16" s="11"/>
      <c r="N16" s="11"/>
      <c r="O16" s="11"/>
      <c r="P16" s="11"/>
      <c r="Q16" s="11">
        <v>5894</v>
      </c>
      <c r="R16" s="11">
        <v>1291</v>
      </c>
      <c r="S16" s="11"/>
      <c r="T16" s="16"/>
      <c r="U16" s="14"/>
      <c r="V16" s="14"/>
      <c r="W16" s="14">
        <v>8692</v>
      </c>
    </row>
    <row r="17" spans="1:23" ht="26.25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6"/>
      <c r="U17" s="14"/>
      <c r="V17" s="14"/>
      <c r="W17" s="14"/>
    </row>
    <row r="18" spans="1:23" ht="27.75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6"/>
      <c r="U18" s="16"/>
      <c r="V18" s="16"/>
      <c r="W18" s="16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4">
      <selection activeCell="D14" sqref="D14:D15"/>
    </sheetView>
  </sheetViews>
  <sheetFormatPr defaultColWidth="9.00390625" defaultRowHeight="14.25"/>
  <cols>
    <col min="1" max="22" width="5.375" style="1" customWidth="1"/>
    <col min="23" max="23" width="5.50390625" style="1" customWidth="1"/>
  </cols>
  <sheetData>
    <row r="1" spans="1:20" ht="19.5" customHeight="1">
      <c r="A1" s="2"/>
      <c r="B1" s="33" t="s">
        <v>140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40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114</v>
      </c>
      <c r="J3" s="35" t="s">
        <v>145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41</v>
      </c>
      <c r="F4" s="31" t="s">
        <v>83</v>
      </c>
      <c r="G4" s="32"/>
      <c r="H4" s="4" t="s">
        <v>42</v>
      </c>
      <c r="I4" s="31" t="s">
        <v>83</v>
      </c>
      <c r="J4" s="32"/>
      <c r="K4" s="4" t="s">
        <v>43</v>
      </c>
      <c r="L4" s="31" t="s">
        <v>83</v>
      </c>
      <c r="M4" s="32"/>
      <c r="N4" s="4" t="s">
        <v>44</v>
      </c>
      <c r="O4" s="31" t="s">
        <v>83</v>
      </c>
      <c r="P4" s="32"/>
      <c r="Q4" s="4" t="s">
        <v>45</v>
      </c>
      <c r="R4" s="31" t="s">
        <v>83</v>
      </c>
      <c r="S4" s="32"/>
      <c r="T4" s="5" t="s">
        <v>46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42416</v>
      </c>
      <c r="C7" s="11">
        <f t="shared" si="0"/>
        <v>3471</v>
      </c>
      <c r="D7" s="11">
        <f t="shared" si="0"/>
        <v>961.6</v>
      </c>
      <c r="E7" s="11">
        <f t="shared" si="0"/>
        <v>3700</v>
      </c>
      <c r="F7" s="11">
        <f t="shared" si="0"/>
        <v>20</v>
      </c>
      <c r="G7" s="11">
        <f t="shared" si="0"/>
        <v>0</v>
      </c>
      <c r="H7" s="11">
        <f t="shared" si="0"/>
        <v>7291</v>
      </c>
      <c r="I7" s="11">
        <f t="shared" si="0"/>
        <v>2086</v>
      </c>
      <c r="J7" s="11">
        <f t="shared" si="0"/>
        <v>686.6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10440</v>
      </c>
      <c r="O7" s="11">
        <f t="shared" si="0"/>
        <v>1365</v>
      </c>
      <c r="P7" s="11">
        <f t="shared" si="0"/>
        <v>275</v>
      </c>
      <c r="Q7" s="11">
        <f t="shared" si="0"/>
        <v>19465</v>
      </c>
      <c r="R7" s="11">
        <f t="shared" si="0"/>
        <v>0</v>
      </c>
      <c r="S7" s="11">
        <f t="shared" si="0"/>
        <v>0</v>
      </c>
      <c r="T7" s="11">
        <f t="shared" si="0"/>
        <v>1520</v>
      </c>
      <c r="U7" s="11">
        <f t="shared" si="0"/>
        <v>0</v>
      </c>
      <c r="V7" s="11">
        <f t="shared" si="0"/>
        <v>0</v>
      </c>
      <c r="W7" s="11">
        <f t="shared" si="0"/>
        <v>403967.7</v>
      </c>
    </row>
    <row r="8" spans="1:23" ht="30" customHeight="1">
      <c r="A8" s="12" t="s">
        <v>100</v>
      </c>
      <c r="B8" s="11">
        <f aca="true" t="shared" si="1" ref="B8:W8">SUM(B9:B12)</f>
        <v>38154</v>
      </c>
      <c r="C8" s="11">
        <f t="shared" si="1"/>
        <v>3039</v>
      </c>
      <c r="D8" s="11">
        <f t="shared" si="1"/>
        <v>778</v>
      </c>
      <c r="E8" s="11">
        <f t="shared" si="1"/>
        <v>2650</v>
      </c>
      <c r="F8" s="11">
        <f t="shared" si="1"/>
        <v>20</v>
      </c>
      <c r="G8" s="11">
        <f t="shared" si="1"/>
        <v>0</v>
      </c>
      <c r="H8" s="11">
        <f t="shared" si="1"/>
        <v>5929</v>
      </c>
      <c r="I8" s="11">
        <f t="shared" si="1"/>
        <v>1654</v>
      </c>
      <c r="J8" s="11">
        <f t="shared" si="1"/>
        <v>503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10440</v>
      </c>
      <c r="O8" s="11">
        <f t="shared" si="1"/>
        <v>1365</v>
      </c>
      <c r="P8" s="11">
        <f t="shared" si="1"/>
        <v>275</v>
      </c>
      <c r="Q8" s="11">
        <f t="shared" si="1"/>
        <v>17615</v>
      </c>
      <c r="R8" s="11">
        <f t="shared" si="1"/>
        <v>0</v>
      </c>
      <c r="S8" s="11">
        <f t="shared" si="1"/>
        <v>0</v>
      </c>
      <c r="T8" s="11">
        <f t="shared" si="1"/>
        <v>1520</v>
      </c>
      <c r="U8" s="11">
        <f t="shared" si="1"/>
        <v>0</v>
      </c>
      <c r="V8" s="11">
        <f t="shared" si="1"/>
        <v>0</v>
      </c>
      <c r="W8" s="11">
        <f t="shared" si="1"/>
        <v>336660</v>
      </c>
    </row>
    <row r="9" spans="1:23" ht="30" customHeight="1">
      <c r="A9" s="12" t="s">
        <v>101</v>
      </c>
      <c r="B9" s="11">
        <f aca="true" t="shared" si="2" ref="B9:D12">SUM(E9+H9+K9+N9+Q9+T9)</f>
        <v>12870</v>
      </c>
      <c r="C9" s="11">
        <f t="shared" si="2"/>
        <v>434</v>
      </c>
      <c r="D9" s="11">
        <f t="shared" si="2"/>
        <v>139</v>
      </c>
      <c r="E9" s="11">
        <v>0</v>
      </c>
      <c r="F9" s="11">
        <v>0</v>
      </c>
      <c r="G9" s="11">
        <v>0</v>
      </c>
      <c r="H9" s="11">
        <v>1305</v>
      </c>
      <c r="I9" s="11">
        <v>434</v>
      </c>
      <c r="J9" s="11">
        <v>139</v>
      </c>
      <c r="K9" s="11">
        <v>0</v>
      </c>
      <c r="L9" s="11">
        <v>0</v>
      </c>
      <c r="M9" s="11">
        <v>0</v>
      </c>
      <c r="N9" s="13">
        <v>0</v>
      </c>
      <c r="O9" s="11">
        <v>0</v>
      </c>
      <c r="P9" s="11">
        <v>0</v>
      </c>
      <c r="Q9" s="11">
        <v>11095</v>
      </c>
      <c r="R9" s="11">
        <v>0</v>
      </c>
      <c r="S9" s="11">
        <v>0</v>
      </c>
      <c r="T9" s="11">
        <v>470</v>
      </c>
      <c r="U9" s="16">
        <v>0</v>
      </c>
      <c r="V9" s="16">
        <v>0</v>
      </c>
      <c r="W9" s="14">
        <v>82360</v>
      </c>
    </row>
    <row r="10" spans="1:23" ht="30" customHeight="1">
      <c r="A10" s="12" t="s">
        <v>102</v>
      </c>
      <c r="B10" s="11">
        <f t="shared" si="2"/>
        <v>25284</v>
      </c>
      <c r="C10" s="11">
        <f t="shared" si="2"/>
        <v>2605</v>
      </c>
      <c r="D10" s="11">
        <f t="shared" si="2"/>
        <v>639</v>
      </c>
      <c r="E10" s="11">
        <v>2650</v>
      </c>
      <c r="F10" s="11">
        <v>20</v>
      </c>
      <c r="G10" s="11">
        <v>0</v>
      </c>
      <c r="H10" s="11">
        <v>4624</v>
      </c>
      <c r="I10" s="11">
        <v>1220</v>
      </c>
      <c r="J10" s="11">
        <v>364</v>
      </c>
      <c r="K10" s="11">
        <v>0</v>
      </c>
      <c r="L10" s="11">
        <v>0</v>
      </c>
      <c r="M10" s="11">
        <v>0</v>
      </c>
      <c r="N10" s="13">
        <v>10440</v>
      </c>
      <c r="O10" s="11">
        <v>1365</v>
      </c>
      <c r="P10" s="11">
        <v>275</v>
      </c>
      <c r="Q10" s="11">
        <v>6520</v>
      </c>
      <c r="R10" s="11">
        <v>0</v>
      </c>
      <c r="S10" s="11">
        <v>0</v>
      </c>
      <c r="T10" s="11">
        <v>1050</v>
      </c>
      <c r="U10" s="16">
        <v>0</v>
      </c>
      <c r="V10" s="16">
        <v>0</v>
      </c>
      <c r="W10" s="15">
        <v>254300</v>
      </c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6">
        <v>0</v>
      </c>
      <c r="V11" s="16">
        <v>0</v>
      </c>
      <c r="W11" s="15">
        <v>0</v>
      </c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6">
        <v>0</v>
      </c>
      <c r="V12" s="16">
        <v>0</v>
      </c>
      <c r="W12" s="15">
        <v>0</v>
      </c>
    </row>
    <row r="13" spans="1:23" ht="30" customHeight="1">
      <c r="A13" s="12" t="s">
        <v>105</v>
      </c>
      <c r="B13" s="11">
        <f>SUM(B14:B17)</f>
        <v>4062</v>
      </c>
      <c r="C13" s="11">
        <f>SUM(C14:C17)</f>
        <v>432</v>
      </c>
      <c r="D13" s="11">
        <f>SUM(D14:D17)</f>
        <v>183.6</v>
      </c>
      <c r="E13" s="11">
        <f aca="true" t="shared" si="3" ref="E13:W13">SUM(E14:E17)</f>
        <v>850</v>
      </c>
      <c r="F13" s="11">
        <f t="shared" si="3"/>
        <v>0</v>
      </c>
      <c r="G13" s="11">
        <f t="shared" si="3"/>
        <v>0</v>
      </c>
      <c r="H13" s="11">
        <f t="shared" si="3"/>
        <v>1362</v>
      </c>
      <c r="I13" s="11">
        <f t="shared" si="3"/>
        <v>432</v>
      </c>
      <c r="J13" s="11">
        <f t="shared" si="3"/>
        <v>183.6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1850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67307.7</v>
      </c>
    </row>
    <row r="14" spans="1:23" ht="30" customHeight="1">
      <c r="A14" s="12" t="s">
        <v>106</v>
      </c>
      <c r="B14" s="11">
        <f aca="true" t="shared" si="4" ref="B14:D18">SUM(E14+H14+K14+N14+Q14+T14)</f>
        <v>1272</v>
      </c>
      <c r="C14" s="11">
        <f t="shared" si="4"/>
        <v>106</v>
      </c>
      <c r="D14" s="11">
        <f t="shared" si="4"/>
        <v>66</v>
      </c>
      <c r="E14" s="11">
        <v>850</v>
      </c>
      <c r="F14" s="11">
        <v>0</v>
      </c>
      <c r="G14" s="11">
        <v>0</v>
      </c>
      <c r="H14" s="11">
        <v>422</v>
      </c>
      <c r="I14" s="11">
        <v>106</v>
      </c>
      <c r="J14" s="11">
        <v>66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4">
        <v>23748.5</v>
      </c>
    </row>
    <row r="15" spans="1:23" ht="30" customHeight="1">
      <c r="A15" s="12" t="s">
        <v>115</v>
      </c>
      <c r="B15" s="11">
        <f t="shared" si="4"/>
        <v>2563</v>
      </c>
      <c r="C15" s="11">
        <f t="shared" si="4"/>
        <v>326</v>
      </c>
      <c r="D15" s="11">
        <f t="shared" si="4"/>
        <v>117.6</v>
      </c>
      <c r="E15" s="11">
        <v>0</v>
      </c>
      <c r="F15" s="11">
        <v>0</v>
      </c>
      <c r="G15" s="11">
        <v>0</v>
      </c>
      <c r="H15" s="11">
        <v>913</v>
      </c>
      <c r="I15" s="11">
        <v>326</v>
      </c>
      <c r="J15" s="11">
        <v>117.6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1650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4">
        <v>31409.2</v>
      </c>
    </row>
    <row r="16" spans="1:23" ht="30" customHeight="1">
      <c r="A16" s="11" t="s">
        <v>108</v>
      </c>
      <c r="B16" s="11">
        <f t="shared" si="4"/>
        <v>227</v>
      </c>
      <c r="C16" s="11">
        <f t="shared" si="4"/>
        <v>0</v>
      </c>
      <c r="D16" s="11">
        <f t="shared" si="4"/>
        <v>0</v>
      </c>
      <c r="E16" s="11">
        <v>0</v>
      </c>
      <c r="F16" s="11">
        <v>0</v>
      </c>
      <c r="G16" s="11">
        <v>0</v>
      </c>
      <c r="H16" s="11">
        <v>27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200</v>
      </c>
      <c r="R16" s="11">
        <v>0</v>
      </c>
      <c r="S16" s="11">
        <v>0</v>
      </c>
      <c r="T16" s="11">
        <v>0</v>
      </c>
      <c r="U16" s="16">
        <v>0</v>
      </c>
      <c r="V16" s="14">
        <v>0</v>
      </c>
      <c r="W16" s="14">
        <v>12150</v>
      </c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6">
        <v>0</v>
      </c>
      <c r="V17" s="14">
        <v>0</v>
      </c>
      <c r="W17" s="14">
        <v>0</v>
      </c>
    </row>
    <row r="18" spans="1:23" ht="30" customHeight="1">
      <c r="A18" s="12" t="s">
        <v>109</v>
      </c>
      <c r="B18" s="11">
        <f t="shared" si="4"/>
        <v>200</v>
      </c>
      <c r="C18" s="11">
        <f t="shared" si="4"/>
        <v>0</v>
      </c>
      <c r="D18" s="11">
        <f t="shared" si="4"/>
        <v>0</v>
      </c>
      <c r="E18" s="11">
        <v>200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0</v>
      </c>
      <c r="U18" s="16">
        <v>0</v>
      </c>
      <c r="V18" s="14">
        <v>0</v>
      </c>
      <c r="W18" s="14">
        <v>0</v>
      </c>
    </row>
    <row r="20" spans="3:22" ht="14.25">
      <c r="C20" s="36" t="s">
        <v>133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R4:S4"/>
    <mergeCell ref="O4:P4"/>
    <mergeCell ref="C20:V20"/>
    <mergeCell ref="B1:T1"/>
    <mergeCell ref="L4:M4"/>
    <mergeCell ref="I4:J4"/>
    <mergeCell ref="F4:G4"/>
    <mergeCell ref="C4:D4"/>
    <mergeCell ref="T3:V3"/>
    <mergeCell ref="J3:N3"/>
    <mergeCell ref="B3:D3"/>
    <mergeCell ref="R2:V2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zoomScalePageLayoutView="0" workbookViewId="0" topLeftCell="A1">
      <selection activeCell="E14" sqref="E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"/>
      <c r="B1" s="33" t="s">
        <v>47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48</v>
      </c>
      <c r="S2" s="30"/>
      <c r="T2" s="30"/>
      <c r="U2" s="30"/>
      <c r="V2" s="30"/>
    </row>
    <row r="3" spans="1:22" ht="15.75" customHeight="1">
      <c r="A3" s="2"/>
      <c r="B3" s="34" t="s">
        <v>79</v>
      </c>
      <c r="C3" s="34"/>
      <c r="D3" s="34"/>
      <c r="E3" s="1" t="s">
        <v>116</v>
      </c>
      <c r="J3" s="35" t="s">
        <v>141</v>
      </c>
      <c r="K3" s="34"/>
      <c r="L3" s="34"/>
      <c r="M3" s="34"/>
      <c r="N3" s="34"/>
      <c r="T3" s="34"/>
      <c r="U3" s="34"/>
      <c r="V3" s="34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49</v>
      </c>
      <c r="F4" s="31" t="s">
        <v>83</v>
      </c>
      <c r="G4" s="32"/>
      <c r="H4" s="4" t="s">
        <v>50</v>
      </c>
      <c r="I4" s="31" t="s">
        <v>83</v>
      </c>
      <c r="J4" s="32"/>
      <c r="K4" s="4" t="s">
        <v>51</v>
      </c>
      <c r="L4" s="31" t="s">
        <v>83</v>
      </c>
      <c r="M4" s="32"/>
      <c r="N4" s="4" t="s">
        <v>52</v>
      </c>
      <c r="O4" s="31" t="s">
        <v>83</v>
      </c>
      <c r="P4" s="32"/>
      <c r="Q4" s="4" t="s">
        <v>53</v>
      </c>
      <c r="R4" s="31" t="s">
        <v>83</v>
      </c>
      <c r="S4" s="32"/>
      <c r="T4" s="5" t="s">
        <v>54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223385.3</v>
      </c>
      <c r="C7" s="11">
        <f t="shared" si="0"/>
        <v>530.3</v>
      </c>
      <c r="D7" s="11">
        <f t="shared" si="0"/>
        <v>203.3</v>
      </c>
      <c r="E7" s="11">
        <f t="shared" si="0"/>
        <v>1520</v>
      </c>
      <c r="F7" s="11">
        <f t="shared" si="0"/>
        <v>0</v>
      </c>
      <c r="G7" s="11">
        <f t="shared" si="0"/>
        <v>0</v>
      </c>
      <c r="H7" s="11">
        <f t="shared" si="0"/>
        <v>233.3</v>
      </c>
      <c r="I7" s="11">
        <f t="shared" si="0"/>
        <v>209.3</v>
      </c>
      <c r="J7" s="11">
        <f t="shared" si="0"/>
        <v>203.3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220032</v>
      </c>
      <c r="R7" s="11">
        <f t="shared" si="0"/>
        <v>288</v>
      </c>
      <c r="S7" s="11">
        <f t="shared" si="0"/>
        <v>0</v>
      </c>
      <c r="T7" s="11">
        <f t="shared" si="0"/>
        <v>1600</v>
      </c>
      <c r="U7" s="11">
        <f t="shared" si="0"/>
        <v>33</v>
      </c>
      <c r="V7" s="11">
        <f t="shared" si="0"/>
        <v>0</v>
      </c>
      <c r="W7" s="11">
        <f t="shared" si="0"/>
        <v>800500</v>
      </c>
    </row>
    <row r="8" spans="1:23" ht="30" customHeight="1">
      <c r="A8" s="12" t="s">
        <v>100</v>
      </c>
      <c r="B8" s="11">
        <f aca="true" t="shared" si="1" ref="B8:W8">SUM(B9:B12)</f>
        <v>119667</v>
      </c>
      <c r="C8" s="11">
        <f t="shared" si="1"/>
        <v>149</v>
      </c>
      <c r="D8" s="11">
        <f t="shared" si="1"/>
        <v>120</v>
      </c>
      <c r="E8" s="11">
        <f t="shared" si="1"/>
        <v>1520</v>
      </c>
      <c r="F8" s="11">
        <f t="shared" si="1"/>
        <v>0</v>
      </c>
      <c r="G8" s="11">
        <f t="shared" si="1"/>
        <v>0</v>
      </c>
      <c r="H8" s="11">
        <f t="shared" si="1"/>
        <v>145</v>
      </c>
      <c r="I8" s="11">
        <f t="shared" si="1"/>
        <v>126</v>
      </c>
      <c r="J8" s="11">
        <f t="shared" si="1"/>
        <v>120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117392</v>
      </c>
      <c r="R8" s="11">
        <f t="shared" si="1"/>
        <v>0</v>
      </c>
      <c r="S8" s="11">
        <f t="shared" si="1"/>
        <v>0</v>
      </c>
      <c r="T8" s="11">
        <f t="shared" si="1"/>
        <v>610</v>
      </c>
      <c r="U8" s="11">
        <f t="shared" si="1"/>
        <v>23</v>
      </c>
      <c r="V8" s="11">
        <f t="shared" si="1"/>
        <v>0</v>
      </c>
      <c r="W8" s="11">
        <f t="shared" si="1"/>
        <v>393000</v>
      </c>
    </row>
    <row r="9" spans="1:23" ht="30" customHeight="1">
      <c r="A9" s="12" t="s">
        <v>101</v>
      </c>
      <c r="B9" s="11">
        <f aca="true" t="shared" si="2" ref="B9:D12">SUM(E9+H9+K9+N9+Q9+T9)</f>
        <v>88770</v>
      </c>
      <c r="C9" s="11">
        <f t="shared" si="2"/>
        <v>18</v>
      </c>
      <c r="D9" s="11">
        <f t="shared" si="2"/>
        <v>10</v>
      </c>
      <c r="E9" s="11"/>
      <c r="F9" s="11"/>
      <c r="G9" s="11"/>
      <c r="H9" s="11">
        <v>15</v>
      </c>
      <c r="I9" s="11">
        <v>10</v>
      </c>
      <c r="J9" s="11">
        <v>10</v>
      </c>
      <c r="K9" s="11"/>
      <c r="L9" s="11"/>
      <c r="M9" s="11"/>
      <c r="N9" s="13"/>
      <c r="O9" s="11"/>
      <c r="P9" s="11"/>
      <c r="Q9" s="11">
        <v>88675</v>
      </c>
      <c r="R9" s="11"/>
      <c r="S9" s="11"/>
      <c r="T9" s="14">
        <v>80</v>
      </c>
      <c r="U9" s="14">
        <v>8</v>
      </c>
      <c r="V9" s="14"/>
      <c r="W9" s="14">
        <v>148000</v>
      </c>
    </row>
    <row r="10" spans="1:23" ht="30" customHeight="1">
      <c r="A10" s="12" t="s">
        <v>102</v>
      </c>
      <c r="B10" s="11">
        <f t="shared" si="2"/>
        <v>10710</v>
      </c>
      <c r="C10" s="11">
        <f t="shared" si="2"/>
        <v>126</v>
      </c>
      <c r="D10" s="11">
        <f t="shared" si="2"/>
        <v>110</v>
      </c>
      <c r="E10" s="11">
        <v>1520</v>
      </c>
      <c r="F10" s="11"/>
      <c r="G10" s="11"/>
      <c r="H10" s="11">
        <v>130</v>
      </c>
      <c r="I10" s="11">
        <v>116</v>
      </c>
      <c r="J10" s="11">
        <v>110</v>
      </c>
      <c r="K10" s="11"/>
      <c r="L10" s="11"/>
      <c r="M10" s="11"/>
      <c r="N10" s="13"/>
      <c r="O10" s="11"/>
      <c r="P10" s="11"/>
      <c r="Q10" s="11">
        <v>8860</v>
      </c>
      <c r="R10" s="11"/>
      <c r="S10" s="11"/>
      <c r="T10" s="14">
        <v>200</v>
      </c>
      <c r="U10" s="14">
        <v>10</v>
      </c>
      <c r="V10" s="14"/>
      <c r="W10" s="14">
        <v>245000</v>
      </c>
    </row>
    <row r="11" spans="1:23" ht="30" customHeight="1">
      <c r="A11" s="11" t="s">
        <v>103</v>
      </c>
      <c r="B11" s="11">
        <f t="shared" si="2"/>
        <v>9907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>
        <v>9857</v>
      </c>
      <c r="R11" s="11"/>
      <c r="S11" s="11"/>
      <c r="T11" s="14">
        <v>50</v>
      </c>
      <c r="U11" s="14"/>
      <c r="V11" s="14"/>
      <c r="W11" s="14"/>
    </row>
    <row r="12" spans="1:23" ht="30" customHeight="1">
      <c r="A12" s="11" t="s">
        <v>104</v>
      </c>
      <c r="B12" s="11">
        <f t="shared" si="2"/>
        <v>10280</v>
      </c>
      <c r="C12" s="11">
        <f t="shared" si="2"/>
        <v>5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10000</v>
      </c>
      <c r="R12" s="11"/>
      <c r="S12" s="11"/>
      <c r="T12" s="14">
        <v>280</v>
      </c>
      <c r="U12" s="14">
        <v>5</v>
      </c>
      <c r="V12" s="14"/>
      <c r="W12" s="14"/>
    </row>
    <row r="13" spans="1:23" ht="30" customHeight="1">
      <c r="A13" s="12" t="s">
        <v>105</v>
      </c>
      <c r="B13" s="11">
        <f>SUM(B14:B17)</f>
        <v>103330</v>
      </c>
      <c r="C13" s="11">
        <f>SUM(C14:C17)</f>
        <v>309</v>
      </c>
      <c r="D13" s="11">
        <f>SUM(D14:D17)</f>
        <v>15</v>
      </c>
      <c r="E13" s="11">
        <f aca="true" t="shared" si="3" ref="E13:W13">SUM(E14:E17)</f>
        <v>0</v>
      </c>
      <c r="F13" s="11">
        <f t="shared" si="3"/>
        <v>0</v>
      </c>
      <c r="G13" s="11">
        <f t="shared" si="3"/>
        <v>0</v>
      </c>
      <c r="H13" s="11">
        <f t="shared" si="3"/>
        <v>20</v>
      </c>
      <c r="I13" s="11">
        <f t="shared" si="3"/>
        <v>15</v>
      </c>
      <c r="J13" s="11">
        <f t="shared" si="3"/>
        <v>15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102540</v>
      </c>
      <c r="R13" s="11">
        <f t="shared" si="3"/>
        <v>288</v>
      </c>
      <c r="S13" s="11">
        <f t="shared" si="3"/>
        <v>0</v>
      </c>
      <c r="T13" s="11">
        <f t="shared" si="3"/>
        <v>770</v>
      </c>
      <c r="U13" s="11">
        <f t="shared" si="3"/>
        <v>6</v>
      </c>
      <c r="V13" s="11">
        <f t="shared" si="3"/>
        <v>0</v>
      </c>
      <c r="W13" s="11">
        <f t="shared" si="3"/>
        <v>407500</v>
      </c>
    </row>
    <row r="14" spans="1:23" ht="30" customHeight="1">
      <c r="A14" s="12" t="s">
        <v>106</v>
      </c>
      <c r="B14" s="11">
        <f aca="true" t="shared" si="4" ref="B14:D18">SUM(E14+H14+K14+N14+Q14+T14)</f>
        <v>2460</v>
      </c>
      <c r="C14" s="11">
        <f t="shared" si="4"/>
        <v>6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2060</v>
      </c>
      <c r="R14" s="11"/>
      <c r="S14" s="11"/>
      <c r="T14" s="14">
        <v>400</v>
      </c>
      <c r="U14" s="14">
        <v>6</v>
      </c>
      <c r="V14" s="14"/>
      <c r="W14" s="14">
        <v>123000</v>
      </c>
    </row>
    <row r="15" spans="1:23" ht="30" customHeight="1">
      <c r="A15" s="12" t="s">
        <v>107</v>
      </c>
      <c r="B15" s="11">
        <f t="shared" si="4"/>
        <v>96940</v>
      </c>
      <c r="C15" s="11">
        <f t="shared" si="4"/>
        <v>303</v>
      </c>
      <c r="D15" s="11">
        <f t="shared" si="4"/>
        <v>15</v>
      </c>
      <c r="E15" s="11"/>
      <c r="F15" s="11"/>
      <c r="G15" s="11"/>
      <c r="H15" s="11">
        <v>20</v>
      </c>
      <c r="I15" s="11">
        <v>15</v>
      </c>
      <c r="J15" s="11">
        <v>15</v>
      </c>
      <c r="K15" s="11"/>
      <c r="L15" s="11"/>
      <c r="M15" s="11"/>
      <c r="N15" s="11"/>
      <c r="O15" s="11"/>
      <c r="P15" s="11"/>
      <c r="Q15" s="11">
        <v>96820</v>
      </c>
      <c r="R15" s="11">
        <v>288</v>
      </c>
      <c r="S15" s="11"/>
      <c r="T15" s="14">
        <v>100</v>
      </c>
      <c r="U15" s="14"/>
      <c r="V15" s="14"/>
      <c r="W15" s="14">
        <v>266169</v>
      </c>
    </row>
    <row r="16" spans="1:23" ht="30" customHeight="1">
      <c r="A16" s="11" t="s">
        <v>108</v>
      </c>
      <c r="B16" s="11">
        <f t="shared" si="4"/>
        <v>3610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3460</v>
      </c>
      <c r="R16" s="11"/>
      <c r="S16" s="11"/>
      <c r="T16" s="14">
        <v>150</v>
      </c>
      <c r="U16" s="14"/>
      <c r="V16" s="14"/>
      <c r="W16" s="14">
        <v>18331</v>
      </c>
    </row>
    <row r="17" spans="1:23" ht="30" customHeight="1">
      <c r="A17" s="11" t="s">
        <v>104</v>
      </c>
      <c r="B17" s="11">
        <f t="shared" si="4"/>
        <v>320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200</v>
      </c>
      <c r="R17" s="11"/>
      <c r="S17" s="11"/>
      <c r="T17" s="14">
        <v>120</v>
      </c>
      <c r="U17" s="14"/>
      <c r="V17" s="14"/>
      <c r="W17" s="14"/>
    </row>
    <row r="18" spans="1:23" ht="30" customHeight="1">
      <c r="A18" s="12" t="s">
        <v>109</v>
      </c>
      <c r="B18" s="11">
        <f t="shared" si="4"/>
        <v>388.3</v>
      </c>
      <c r="C18" s="11">
        <f t="shared" si="4"/>
        <v>72.3</v>
      </c>
      <c r="D18" s="11">
        <f t="shared" si="4"/>
        <v>68.3</v>
      </c>
      <c r="E18" s="11"/>
      <c r="F18" s="11"/>
      <c r="G18" s="11"/>
      <c r="H18" s="11">
        <v>68.3</v>
      </c>
      <c r="I18" s="11">
        <v>68.3</v>
      </c>
      <c r="J18" s="11">
        <v>68.3</v>
      </c>
      <c r="K18" s="11"/>
      <c r="L18" s="11"/>
      <c r="M18" s="11"/>
      <c r="N18" s="11"/>
      <c r="O18" s="11"/>
      <c r="P18" s="11"/>
      <c r="Q18" s="11">
        <v>100</v>
      </c>
      <c r="R18" s="11"/>
      <c r="S18" s="11"/>
      <c r="T18" s="14">
        <v>220</v>
      </c>
      <c r="U18" s="14">
        <v>4</v>
      </c>
      <c r="V18" s="14"/>
      <c r="W18" s="14"/>
    </row>
  </sheetData>
  <sheetProtection/>
  <mergeCells count="12">
    <mergeCell ref="J3:N3"/>
    <mergeCell ref="B3:D3"/>
    <mergeCell ref="R2:V2"/>
    <mergeCell ref="U4:V4"/>
    <mergeCell ref="R4:S4"/>
    <mergeCell ref="O4:P4"/>
    <mergeCell ref="B1:T1"/>
    <mergeCell ref="L4:M4"/>
    <mergeCell ref="I4:J4"/>
    <mergeCell ref="F4:G4"/>
    <mergeCell ref="C4:D4"/>
    <mergeCell ref="T3:V3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1">
      <selection activeCell="J9" sqref="J9:J10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" t="s">
        <v>55</v>
      </c>
      <c r="B1" s="33" t="s">
        <v>56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0" t="s">
        <v>57</v>
      </c>
      <c r="S2" s="30"/>
      <c r="T2" s="30"/>
      <c r="U2" s="30"/>
      <c r="V2" s="30"/>
    </row>
    <row r="3" spans="1:22" ht="15.75" customHeight="1">
      <c r="A3" s="2" t="s">
        <v>58</v>
      </c>
      <c r="B3" s="34" t="s">
        <v>79</v>
      </c>
      <c r="C3" s="34"/>
      <c r="D3" s="34"/>
      <c r="E3" s="1" t="s">
        <v>117</v>
      </c>
      <c r="J3" s="35" t="s">
        <v>142</v>
      </c>
      <c r="K3" s="34"/>
      <c r="L3" s="34"/>
      <c r="M3" s="34"/>
      <c r="N3" s="34"/>
      <c r="T3" s="34"/>
      <c r="U3" s="34"/>
      <c r="V3" s="34"/>
    </row>
    <row r="4" spans="1:23" ht="20.25" customHeight="1">
      <c r="A4" s="3" t="s">
        <v>81</v>
      </c>
      <c r="B4" s="3" t="s">
        <v>82</v>
      </c>
      <c r="C4" s="31" t="s">
        <v>83</v>
      </c>
      <c r="D4" s="32"/>
      <c r="E4" s="4" t="s">
        <v>59</v>
      </c>
      <c r="F4" s="31" t="s">
        <v>83</v>
      </c>
      <c r="G4" s="32"/>
      <c r="H4" s="4" t="s">
        <v>60</v>
      </c>
      <c r="I4" s="31" t="s">
        <v>83</v>
      </c>
      <c r="J4" s="32"/>
      <c r="K4" s="4" t="s">
        <v>61</v>
      </c>
      <c r="L4" s="31" t="s">
        <v>83</v>
      </c>
      <c r="M4" s="32"/>
      <c r="N4" s="4" t="s">
        <v>62</v>
      </c>
      <c r="O4" s="31" t="s">
        <v>83</v>
      </c>
      <c r="P4" s="32"/>
      <c r="Q4" s="4" t="s">
        <v>63</v>
      </c>
      <c r="R4" s="31" t="s">
        <v>83</v>
      </c>
      <c r="S4" s="32"/>
      <c r="T4" s="5" t="s">
        <v>64</v>
      </c>
      <c r="U4" s="31" t="s">
        <v>83</v>
      </c>
      <c r="V4" s="32"/>
      <c r="W4" s="6" t="s">
        <v>84</v>
      </c>
    </row>
    <row r="5" spans="1:23" ht="15.7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118</v>
      </c>
      <c r="U5" s="6"/>
      <c r="V5" s="6"/>
      <c r="W5" s="8" t="s">
        <v>91</v>
      </c>
    </row>
    <row r="6" spans="1:23" ht="16.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17" t="s">
        <v>65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 aca="true" t="shared" si="0" ref="B7:W7">SUM(B8+B13+B18)</f>
        <v>9518.4</v>
      </c>
      <c r="C7" s="11">
        <f t="shared" si="0"/>
        <v>681.1</v>
      </c>
      <c r="D7" s="11">
        <f t="shared" si="0"/>
        <v>378.3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2301.4</v>
      </c>
      <c r="I7" s="11">
        <f t="shared" si="0"/>
        <v>606.1</v>
      </c>
      <c r="J7" s="11">
        <f t="shared" si="0"/>
        <v>378.3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7217</v>
      </c>
      <c r="R7" s="11">
        <f t="shared" si="0"/>
        <v>75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</row>
    <row r="8" spans="1:23" ht="30" customHeight="1">
      <c r="A8" s="12" t="s">
        <v>100</v>
      </c>
      <c r="B8" s="11">
        <f aca="true" t="shared" si="1" ref="B8:W8">SUM(B9:B12)</f>
        <v>9060.1</v>
      </c>
      <c r="C8" s="11">
        <f t="shared" si="1"/>
        <v>509.90000000000003</v>
      </c>
      <c r="D8" s="11">
        <f t="shared" si="1"/>
        <v>378.3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2080.1</v>
      </c>
      <c r="I8" s="11">
        <f t="shared" si="1"/>
        <v>509.90000000000003</v>
      </c>
      <c r="J8" s="11">
        <f t="shared" si="1"/>
        <v>378.3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6980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101</v>
      </c>
      <c r="B9" s="11">
        <f aca="true" t="shared" si="2" ref="B9:D12">SUM(E9+H9+K9+N9+Q9+T9)</f>
        <v>278</v>
      </c>
      <c r="C9" s="11">
        <f t="shared" si="2"/>
        <v>94.3</v>
      </c>
      <c r="D9" s="11">
        <f t="shared" si="2"/>
        <v>94.3</v>
      </c>
      <c r="E9" s="11"/>
      <c r="F9" s="11"/>
      <c r="G9" s="11"/>
      <c r="H9" s="11">
        <v>98</v>
      </c>
      <c r="I9" s="11">
        <v>94.3</v>
      </c>
      <c r="J9" s="11">
        <v>94.3</v>
      </c>
      <c r="K9" s="11"/>
      <c r="L9" s="11"/>
      <c r="M9" s="11"/>
      <c r="N9" s="13"/>
      <c r="O9" s="11"/>
      <c r="P9" s="11"/>
      <c r="Q9" s="11">
        <v>180</v>
      </c>
      <c r="R9" s="11"/>
      <c r="S9" s="11"/>
      <c r="T9" s="14"/>
      <c r="U9" s="14"/>
      <c r="V9" s="14"/>
      <c r="W9" s="14"/>
    </row>
    <row r="10" spans="1:23" ht="30" customHeight="1">
      <c r="A10" s="12" t="s">
        <v>102</v>
      </c>
      <c r="B10" s="11">
        <f t="shared" si="2"/>
        <v>8782.1</v>
      </c>
      <c r="C10" s="11">
        <f t="shared" si="2"/>
        <v>415.6</v>
      </c>
      <c r="D10" s="11">
        <f t="shared" si="2"/>
        <v>284</v>
      </c>
      <c r="E10" s="11"/>
      <c r="F10" s="11"/>
      <c r="G10" s="11"/>
      <c r="H10" s="11">
        <v>1982.1</v>
      </c>
      <c r="I10" s="11">
        <v>415.6</v>
      </c>
      <c r="J10" s="11">
        <v>284</v>
      </c>
      <c r="K10" s="11"/>
      <c r="L10" s="11"/>
      <c r="M10" s="11"/>
      <c r="N10" s="13"/>
      <c r="O10" s="11"/>
      <c r="P10" s="11"/>
      <c r="Q10" s="11">
        <v>6800</v>
      </c>
      <c r="R10" s="11"/>
      <c r="S10" s="11"/>
      <c r="T10" s="14"/>
      <c r="U10" s="14"/>
      <c r="V10" s="14"/>
      <c r="W10" s="14"/>
    </row>
    <row r="11" spans="1:23" ht="30" customHeight="1">
      <c r="A11" s="11" t="s">
        <v>103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4"/>
      <c r="U11" s="14"/>
      <c r="V11" s="14"/>
      <c r="W11" s="14"/>
    </row>
    <row r="12" spans="1:23" ht="30" customHeight="1">
      <c r="A12" s="11" t="s">
        <v>104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4"/>
      <c r="U12" s="14"/>
      <c r="V12" s="14"/>
      <c r="W12" s="14"/>
    </row>
    <row r="13" spans="1:23" ht="30" customHeight="1">
      <c r="A13" s="12" t="s">
        <v>105</v>
      </c>
      <c r="B13" s="11">
        <f>SUM(B14:B17)</f>
        <v>458.3</v>
      </c>
      <c r="C13" s="11">
        <f>SUM(C14:C17)</f>
        <v>171.2</v>
      </c>
      <c r="D13" s="11">
        <f aca="true" t="shared" si="3" ref="D13:W13">SUM(D14:D17)</f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221.3</v>
      </c>
      <c r="I13" s="11">
        <f t="shared" si="3"/>
        <v>96.2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237</v>
      </c>
      <c r="R13" s="11">
        <f t="shared" si="3"/>
        <v>75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106</v>
      </c>
      <c r="B14" s="11">
        <f aca="true" t="shared" si="4" ref="B14:D18">SUM(E14+H14+K14+N14+Q14+T14)</f>
        <v>115</v>
      </c>
      <c r="C14" s="11">
        <f t="shared" si="4"/>
        <v>55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115</v>
      </c>
      <c r="R14" s="11">
        <v>55</v>
      </c>
      <c r="S14" s="11"/>
      <c r="T14" s="14"/>
      <c r="U14" s="14"/>
      <c r="V14" s="14"/>
      <c r="W14" s="14"/>
    </row>
    <row r="15" spans="1:23" ht="30" customHeight="1">
      <c r="A15" s="12" t="s">
        <v>107</v>
      </c>
      <c r="B15" s="11">
        <f t="shared" si="4"/>
        <v>323.3</v>
      </c>
      <c r="C15" s="11">
        <f t="shared" si="4"/>
        <v>96.2</v>
      </c>
      <c r="D15" s="11">
        <f t="shared" si="4"/>
        <v>0</v>
      </c>
      <c r="E15" s="11"/>
      <c r="F15" s="11"/>
      <c r="G15" s="11"/>
      <c r="H15" s="11">
        <v>221.3</v>
      </c>
      <c r="I15" s="11">
        <v>96.2</v>
      </c>
      <c r="J15" s="11"/>
      <c r="K15" s="11"/>
      <c r="L15" s="11"/>
      <c r="M15" s="11"/>
      <c r="N15" s="11"/>
      <c r="O15" s="11"/>
      <c r="P15" s="11"/>
      <c r="Q15" s="11">
        <v>102</v>
      </c>
      <c r="R15" s="11"/>
      <c r="S15" s="11"/>
      <c r="T15" s="14"/>
      <c r="U15" s="14"/>
      <c r="V15" s="14"/>
      <c r="W15" s="14"/>
    </row>
    <row r="16" spans="1:23" ht="30" customHeight="1">
      <c r="A16" s="11" t="s">
        <v>108</v>
      </c>
      <c r="B16" s="11">
        <f t="shared" si="4"/>
        <v>20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20</v>
      </c>
      <c r="R16" s="11">
        <v>20</v>
      </c>
      <c r="S16" s="11"/>
      <c r="T16" s="14"/>
      <c r="U16" s="14"/>
      <c r="V16" s="14"/>
      <c r="W16" s="14"/>
    </row>
    <row r="17" spans="1:23" ht="30" customHeight="1">
      <c r="A17" s="11" t="s">
        <v>104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  <c r="U17" s="14"/>
      <c r="V17" s="14"/>
      <c r="W17" s="14"/>
    </row>
    <row r="18" spans="1:23" ht="30" customHeight="1">
      <c r="A18" s="12" t="s">
        <v>109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  <c r="U18" s="14"/>
      <c r="V18" s="14"/>
      <c r="W18" s="14"/>
    </row>
    <row r="20" spans="1:22" ht="14.25" customHeight="1">
      <c r="A20" s="36" t="s">
        <v>134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</sheetData>
  <sheetProtection/>
  <mergeCells count="13">
    <mergeCell ref="A20:V20"/>
    <mergeCell ref="L4:M4"/>
    <mergeCell ref="R4:S4"/>
    <mergeCell ref="I4:J4"/>
    <mergeCell ref="F4:G4"/>
    <mergeCell ref="C4:D4"/>
    <mergeCell ref="B3:D3"/>
    <mergeCell ref="B1:T1"/>
    <mergeCell ref="J3:N3"/>
    <mergeCell ref="T3:V3"/>
    <mergeCell ref="R2:V2"/>
    <mergeCell ref="U4:V4"/>
    <mergeCell ref="O4:P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zoomScalePageLayoutView="0" workbookViewId="0" topLeftCell="A1">
      <selection activeCell="B7" sqref="B7"/>
    </sheetView>
  </sheetViews>
  <sheetFormatPr defaultColWidth="9.00390625" defaultRowHeight="14.25"/>
  <cols>
    <col min="1" max="1" width="6.50390625" style="1" customWidth="1"/>
    <col min="2" max="9" width="5.375" style="1" customWidth="1"/>
    <col min="10" max="10" width="3.875" style="1" customWidth="1"/>
    <col min="11" max="12" width="5.375" style="1" customWidth="1"/>
    <col min="13" max="13" width="4.25390625" style="1" customWidth="1"/>
    <col min="14" max="15" width="5.375" style="1" customWidth="1"/>
    <col min="16" max="16" width="4.125" style="1" customWidth="1"/>
    <col min="17" max="18" width="5.375" style="1" customWidth="1"/>
    <col min="19" max="19" width="4.125" style="1" customWidth="1"/>
    <col min="20" max="22" width="5.375" style="1" customWidth="1"/>
    <col min="23" max="23" width="6.75390625" style="1" customWidth="1"/>
  </cols>
  <sheetData>
    <row r="1" spans="1:20" ht="19.5" customHeight="1">
      <c r="A1" s="2"/>
      <c r="B1" s="33" t="s">
        <v>137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8:22" ht="15.75" customHeight="1">
      <c r="R2" s="38" t="s">
        <v>135</v>
      </c>
      <c r="S2" s="38"/>
      <c r="T2" s="38"/>
      <c r="U2" s="38"/>
      <c r="V2" s="38"/>
    </row>
    <row r="3" spans="1:22" ht="15.75" customHeight="1">
      <c r="A3" s="2"/>
      <c r="B3" s="34" t="s">
        <v>79</v>
      </c>
      <c r="C3" s="34"/>
      <c r="D3" s="34"/>
      <c r="E3" s="1" t="s">
        <v>119</v>
      </c>
      <c r="J3" s="35" t="s">
        <v>147</v>
      </c>
      <c r="K3" s="34"/>
      <c r="L3" s="34"/>
      <c r="M3" s="34"/>
      <c r="N3" s="34"/>
      <c r="T3" s="37" t="s">
        <v>120</v>
      </c>
      <c r="U3" s="37"/>
      <c r="V3" s="37"/>
    </row>
    <row r="4" spans="1:23" ht="15" customHeight="1">
      <c r="A4" s="3" t="s">
        <v>81</v>
      </c>
      <c r="B4" s="3" t="s">
        <v>82</v>
      </c>
      <c r="C4" s="31" t="s">
        <v>83</v>
      </c>
      <c r="D4" s="32"/>
      <c r="E4" s="4" t="s">
        <v>66</v>
      </c>
      <c r="F4" s="31" t="s">
        <v>83</v>
      </c>
      <c r="G4" s="32"/>
      <c r="H4" s="4" t="s">
        <v>67</v>
      </c>
      <c r="I4" s="31" t="s">
        <v>83</v>
      </c>
      <c r="J4" s="32"/>
      <c r="K4" s="4" t="s">
        <v>68</v>
      </c>
      <c r="L4" s="31" t="s">
        <v>83</v>
      </c>
      <c r="M4" s="32"/>
      <c r="N4" s="4" t="s">
        <v>69</v>
      </c>
      <c r="O4" s="31" t="s">
        <v>83</v>
      </c>
      <c r="P4" s="32"/>
      <c r="Q4" s="4" t="s">
        <v>70</v>
      </c>
      <c r="R4" s="31" t="s">
        <v>83</v>
      </c>
      <c r="S4" s="32"/>
      <c r="T4" s="5" t="s">
        <v>71</v>
      </c>
      <c r="U4" s="31" t="s">
        <v>83</v>
      </c>
      <c r="V4" s="32"/>
      <c r="W4" s="6" t="s">
        <v>84</v>
      </c>
    </row>
    <row r="5" spans="1:23" ht="14.25" customHeight="1">
      <c r="A5" s="7"/>
      <c r="B5" s="7"/>
      <c r="C5" s="3"/>
      <c r="D5" s="3"/>
      <c r="E5" s="7" t="s">
        <v>85</v>
      </c>
      <c r="F5" s="3"/>
      <c r="G5" s="3"/>
      <c r="H5" s="7" t="s">
        <v>86</v>
      </c>
      <c r="I5" s="3"/>
      <c r="J5" s="3"/>
      <c r="K5" s="7" t="s">
        <v>87</v>
      </c>
      <c r="L5" s="3"/>
      <c r="M5" s="3"/>
      <c r="N5" s="7" t="s">
        <v>88</v>
      </c>
      <c r="O5" s="3"/>
      <c r="P5" s="3"/>
      <c r="Q5" s="7" t="s">
        <v>89</v>
      </c>
      <c r="R5" s="3"/>
      <c r="S5" s="3"/>
      <c r="T5" s="8" t="s">
        <v>90</v>
      </c>
      <c r="U5" s="6"/>
      <c r="V5" s="6"/>
      <c r="W5" s="8" t="s">
        <v>91</v>
      </c>
    </row>
    <row r="6" spans="1:23" ht="14.25" customHeight="1">
      <c r="A6" s="9" t="s">
        <v>92</v>
      </c>
      <c r="B6" s="9" t="s">
        <v>93</v>
      </c>
      <c r="C6" s="9" t="s">
        <v>94</v>
      </c>
      <c r="D6" s="9" t="s">
        <v>95</v>
      </c>
      <c r="E6" s="9" t="s">
        <v>96</v>
      </c>
      <c r="F6" s="9" t="s">
        <v>94</v>
      </c>
      <c r="G6" s="9" t="s">
        <v>95</v>
      </c>
      <c r="H6" s="9" t="s">
        <v>96</v>
      </c>
      <c r="I6" s="9" t="s">
        <v>94</v>
      </c>
      <c r="J6" s="9" t="s">
        <v>95</v>
      </c>
      <c r="K6" s="9" t="s">
        <v>97</v>
      </c>
      <c r="L6" s="9" t="s">
        <v>94</v>
      </c>
      <c r="M6" s="9" t="s">
        <v>95</v>
      </c>
      <c r="N6" s="9" t="s">
        <v>96</v>
      </c>
      <c r="O6" s="9" t="s">
        <v>94</v>
      </c>
      <c r="P6" s="9" t="s">
        <v>95</v>
      </c>
      <c r="Q6" s="9" t="s">
        <v>98</v>
      </c>
      <c r="R6" s="9" t="s">
        <v>94</v>
      </c>
      <c r="S6" s="9" t="s">
        <v>95</v>
      </c>
      <c r="T6" s="9" t="s">
        <v>98</v>
      </c>
      <c r="U6" s="9" t="s">
        <v>94</v>
      </c>
      <c r="V6" s="9" t="s">
        <v>95</v>
      </c>
      <c r="W6" s="10" t="s">
        <v>99</v>
      </c>
    </row>
    <row r="7" spans="1:23" ht="30" customHeight="1">
      <c r="A7" s="11" t="s">
        <v>93</v>
      </c>
      <c r="B7" s="11">
        <f>SUM('临翔'!B7+'凤庆'!B7+'云县'!B7+'永德'!B7+'镇康'!B7+'双江'!B7+'耿马'!B7+'沧源'!B7)</f>
        <v>601713.7</v>
      </c>
      <c r="C7" s="11">
        <f>SUM('临翔'!C7+'凤庆'!C7+'云县'!C7+'永德'!C7+'镇康'!C7+'双江'!C7+'耿马'!C7+'沧源'!C7)</f>
        <v>37666.4</v>
      </c>
      <c r="D7" s="11">
        <f>SUM('临翔'!D7+'凤庆'!D7+'云县'!D7+'永德'!D7+'镇康'!D7+'双江'!D7+'耿马'!D7+'沧源'!D7)</f>
        <v>4614.2</v>
      </c>
      <c r="E7" s="11">
        <f>SUM('临翔'!E7+'凤庆'!E7+'云县'!E7+'永德'!E7+'镇康'!E7+'双江'!E7+'耿马'!E7+'沧源'!E7)</f>
        <v>12347</v>
      </c>
      <c r="F7" s="11">
        <f>SUM('临翔'!F7+'凤庆'!F7+'云县'!F7+'永德'!F7+'镇康'!F7+'双江'!F7+'耿马'!F7+'沧源'!F7)</f>
        <v>20</v>
      </c>
      <c r="G7" s="11">
        <f>SUM('临翔'!G7+'凤庆'!G7+'云县'!G7+'永德'!G7+'镇康'!G7+'双江'!G7+'耿马'!G7+'沧源'!G7)</f>
        <v>0</v>
      </c>
      <c r="H7" s="11">
        <f>SUM('临翔'!H7+'凤庆'!H7+'云县'!H7+'永德'!H7+'镇康'!H7+'双江'!H7+'耿马'!H7+'沧源'!H7)</f>
        <v>62832.7</v>
      </c>
      <c r="I7" s="11">
        <f>SUM('临翔'!I7+'凤庆'!I7+'云县'!I7+'永德'!I7+'镇康'!I7+'双江'!I7+'耿马'!I7+'沧源'!I7)</f>
        <v>27743.4</v>
      </c>
      <c r="J7" s="11">
        <f>SUM('临翔'!J7+'凤庆'!J7+'云县'!J7+'永德'!J7+'镇康'!J7+'双江'!J7+'耿马'!J7+'沧源'!J7)</f>
        <v>4339.2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15053</v>
      </c>
      <c r="O7" s="11">
        <f>SUM('临翔'!O7+'凤庆'!O7+'云县'!O7+'永德'!O7+'镇康'!O7+'双江'!O7+'耿马'!O7+'沧源'!O7)</f>
        <v>3106</v>
      </c>
      <c r="P7" s="11">
        <f>SUM('临翔'!P7+'凤庆'!P7+'云县'!P7+'永德'!P7+'镇康'!P7+'双江'!P7+'耿马'!P7+'沧源'!P7)</f>
        <v>275</v>
      </c>
      <c r="Q7" s="11">
        <f>SUM('临翔'!Q7+'凤庆'!Q7+'云县'!Q7+'永德'!Q7+'镇康'!Q7+'双江'!Q7+'耿马'!Q7+'沧源'!Q7)</f>
        <v>504806</v>
      </c>
      <c r="R7" s="11">
        <f>SUM('临翔'!R7+'凤庆'!R7+'云县'!R7+'永德'!R7+'镇康'!R7+'双江'!R7+'耿马'!R7+'沧源'!R7)</f>
        <v>6764</v>
      </c>
      <c r="S7" s="11">
        <f>SUM('临翔'!S7+'凤庆'!S7+'云县'!S7+'永德'!S7+'镇康'!S7+'双江'!S7+'耿马'!S7+'沧源'!S7)</f>
        <v>0</v>
      </c>
      <c r="T7" s="11">
        <f>SUM('临翔'!T7+'凤庆'!T7+'云县'!T7+'永德'!T7+'镇康'!T7+'双江'!T7+'耿马'!T7+'沧源'!T7)</f>
        <v>6675</v>
      </c>
      <c r="U7" s="11">
        <f>SUM('临翔'!U7+'凤庆'!U7+'云县'!U7+'永德'!U7+'镇康'!U7+'双江'!U7+'耿马'!U7+'沧源'!U7)</f>
        <v>33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1846597.7</v>
      </c>
    </row>
    <row r="8" spans="1:23" ht="30" customHeight="1">
      <c r="A8" s="12" t="s">
        <v>100</v>
      </c>
      <c r="B8" s="11">
        <f>SUM('临翔'!B8+'凤庆'!B8+'云县'!B8+'永德'!B8+'镇康'!B8+'双江'!B8+'耿马'!B8+'沧源'!B8)</f>
        <v>432416.1</v>
      </c>
      <c r="C8" s="11">
        <f>SUM('临翔'!C8+'凤庆'!C8+'云县'!C8+'永德'!C8+'镇康'!C8+'双江'!C8+'耿马'!C8+'沧源'!C8)</f>
        <v>21023.9</v>
      </c>
      <c r="D8" s="11">
        <f>SUM('临翔'!D8+'凤庆'!D8+'云县'!D8+'永德'!D8+'镇康'!D8+'双江'!D8+'耿马'!D8+'沧源'!D8)</f>
        <v>2954.3</v>
      </c>
      <c r="E8" s="11">
        <f>SUM('临翔'!E8+'凤庆'!E8+'云县'!E8+'永德'!E8+'镇康'!E8+'双江'!E8+'耿马'!E8+'沧源'!E8)</f>
        <v>7745</v>
      </c>
      <c r="F8" s="11">
        <f>SUM('临翔'!F8+'凤庆'!F8+'云县'!F8+'永德'!F8+'镇康'!F8+'双江'!F8+'耿马'!F8+'沧源'!F8)</f>
        <v>20</v>
      </c>
      <c r="G8" s="11">
        <f>SUM('临翔'!G8+'凤庆'!G8+'云县'!G8+'永德'!G8+'镇康'!G8+'双江'!G8+'耿马'!G8+'沧源'!G8)</f>
        <v>0</v>
      </c>
      <c r="H8" s="11">
        <f>SUM('临翔'!H8+'凤庆'!H8+'云县'!H8+'永德'!H8+'镇康'!H8+'双江'!H8+'耿马'!H8+'沧源'!H8)</f>
        <v>39007.1</v>
      </c>
      <c r="I8" s="11">
        <f>SUM('临翔'!I8+'凤庆'!I8+'云县'!I8+'永德'!I8+'镇康'!I8+'双江'!I8+'耿马'!I8+'沧源'!I8)</f>
        <v>15112.9</v>
      </c>
      <c r="J8" s="11">
        <f>SUM('临翔'!J8+'凤庆'!J8+'云县'!J8+'永德'!J8+'镇康'!J8+'双江'!J8+'耿马'!J8+'沧源'!J8)</f>
        <v>2679.3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12251</v>
      </c>
      <c r="O8" s="11">
        <f>SUM('临翔'!O8+'凤庆'!O8+'云县'!O8+'永德'!O8+'镇康'!O8+'双江'!O8+'耿马'!O8+'沧源'!O8)</f>
        <v>2129</v>
      </c>
      <c r="P8" s="11">
        <f>SUM('临翔'!P8+'凤庆'!P8+'云县'!P8+'永德'!P8+'镇康'!P8+'双江'!P8+'耿马'!P8+'沧源'!P8)</f>
        <v>275</v>
      </c>
      <c r="Q8" s="11">
        <f>SUM('临翔'!Q8+'凤庆'!Q8+'云县'!Q8+'永德'!Q8+'镇康'!Q8+'双江'!Q8+'耿马'!Q8+'沧源'!Q8)</f>
        <v>368953</v>
      </c>
      <c r="R8" s="11">
        <f>SUM('临翔'!R8+'凤庆'!R8+'云县'!R8+'永德'!R8+'镇康'!R8+'双江'!R8+'耿马'!R8+'沧源'!R8)</f>
        <v>3848</v>
      </c>
      <c r="S8" s="11">
        <f>SUM('临翔'!S8+'凤庆'!S8+'云县'!S8+'永德'!S8+'镇康'!S8+'双江'!S8+'耿马'!S8+'沧源'!S8)</f>
        <v>0</v>
      </c>
      <c r="T8" s="11">
        <f>SUM('临翔'!T8+'凤庆'!T8+'云县'!T8+'永德'!T8+'镇康'!T8+'双江'!T8+'耿马'!T8+'沧源'!T8)</f>
        <v>4460</v>
      </c>
      <c r="U8" s="11">
        <f>SUM('临翔'!U8+'凤庆'!U8+'云县'!U8+'永德'!U8+'镇康'!U8+'双江'!U8+'耿马'!U8+'沧源'!U8)</f>
        <v>23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1131229</v>
      </c>
    </row>
    <row r="9" spans="1:23" ht="30" customHeight="1">
      <c r="A9" s="12" t="s">
        <v>101</v>
      </c>
      <c r="B9" s="11">
        <f>SUM('临翔'!B9+'凤庆'!B9+'云县'!B9+'永德'!B9+'镇康'!B9+'双江'!B9+'耿马'!B9+'沧源'!B9)</f>
        <v>199892</v>
      </c>
      <c r="C9" s="11">
        <f>SUM('临翔'!C9+'凤庆'!C9+'云县'!C9+'永德'!C9+'镇康'!C9+'双江'!C9+'耿马'!C9+'沧源'!C9)</f>
        <v>3339.3</v>
      </c>
      <c r="D9" s="11">
        <f>SUM('临翔'!D9+'凤庆'!D9+'云县'!D9+'永德'!D9+'镇康'!D9+'双江'!D9+'耿马'!D9+'沧源'!D9)</f>
        <v>959.3</v>
      </c>
      <c r="E9" s="11">
        <f>SUM('临翔'!E9+'凤庆'!E9+'云县'!E9+'永德'!E9+'镇康'!E9+'双江'!E9+'耿马'!E9+'沧源'!E9)</f>
        <v>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4831</v>
      </c>
      <c r="I9" s="11">
        <f>SUM('临翔'!I9+'凤庆'!I9+'云县'!I9+'永德'!I9+'镇康'!I9+'双江'!I9+'耿马'!I9+'沧源'!I9)</f>
        <v>1944.3</v>
      </c>
      <c r="J9" s="11">
        <f>SUM('临翔'!J9+'凤庆'!J9+'云县'!J9+'永德'!J9+'镇康'!J9+'双江'!J9+'耿马'!J9+'沧源'!J9)</f>
        <v>959.3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0</v>
      </c>
      <c r="O9" s="11">
        <f>SUM('临翔'!O9+'凤庆'!O9+'云县'!O9+'永德'!O9+'镇康'!O9+'双江'!O9+'耿马'!O9+'沧源'!O9)</f>
        <v>0</v>
      </c>
      <c r="P9" s="11">
        <f>SUM('临翔'!P9+'凤庆'!P9+'云县'!P9+'永德'!P9+'镇康'!P9+'双江'!P9+'耿马'!P9+'沧源'!P9)</f>
        <v>0</v>
      </c>
      <c r="Q9" s="11">
        <f>SUM('临翔'!Q9+'凤庆'!Q9+'云县'!Q9+'永德'!Q9+'镇康'!Q9+'双江'!Q9+'耿马'!Q9+'沧源'!Q9)</f>
        <v>194311</v>
      </c>
      <c r="R9" s="11">
        <f>SUM('临翔'!R9+'凤庆'!R9+'云县'!R9+'永德'!R9+'镇康'!R9+'双江'!R9+'耿马'!R9+'沧源'!R9)</f>
        <v>1387</v>
      </c>
      <c r="S9" s="11">
        <f>SUM('临翔'!S9+'凤庆'!S9+'云县'!S9+'永德'!S9+'镇康'!S9+'双江'!S9+'耿马'!S9+'沧源'!S9)</f>
        <v>0</v>
      </c>
      <c r="T9" s="11">
        <f>SUM('临翔'!T9+'凤庆'!T9+'云县'!T9+'永德'!T9+'镇康'!T9+'双江'!T9+'耿马'!T9+'沧源'!T9)</f>
        <v>750</v>
      </c>
      <c r="U9" s="11">
        <f>SUM('临翔'!U9+'凤庆'!U9+'云县'!U9+'永德'!U9+'镇康'!U9+'双江'!U9+'耿马'!U9+'沧源'!U9)</f>
        <v>8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346735</v>
      </c>
    </row>
    <row r="10" spans="1:23" ht="23.25" customHeight="1">
      <c r="A10" s="12" t="s">
        <v>102</v>
      </c>
      <c r="B10" s="11">
        <f>SUM('临翔'!B10+'凤庆'!B10+'云县'!B10+'永德'!B10+'镇康'!B10+'双江'!B10+'耿马'!B10+'沧源'!B10)</f>
        <v>193048.1</v>
      </c>
      <c r="C10" s="11">
        <f>SUM('临翔'!C10+'凤庆'!C10+'云县'!C10+'永德'!C10+'镇康'!C10+'双江'!C10+'耿马'!C10+'沧源'!C10)</f>
        <v>12521.6</v>
      </c>
      <c r="D10" s="11">
        <f>SUM('临翔'!D10+'凤庆'!D10+'云县'!D10+'永德'!D10+'镇康'!D10+'双江'!D10+'耿马'!D10+'沧源'!D10)</f>
        <v>1727</v>
      </c>
      <c r="E10" s="11">
        <f>SUM('临翔'!E10+'凤庆'!E10+'云县'!E10+'永德'!E10+'镇康'!E10+'双江'!E10+'耿马'!E10+'沧源'!E10)</f>
        <v>7745</v>
      </c>
      <c r="F10" s="11">
        <f>SUM('临翔'!F10+'凤庆'!F10+'云县'!F10+'永德'!F10+'镇康'!F10+'双江'!F10+'耿马'!F10+'沧源'!F10)</f>
        <v>20</v>
      </c>
      <c r="G10" s="11">
        <f>SUM('临翔'!G10+'凤庆'!G10+'云县'!G10+'永德'!G10+'镇康'!G10+'双江'!G10+'耿马'!G10+'沧源'!G10)</f>
        <v>0</v>
      </c>
      <c r="H10" s="11">
        <f>SUM('临翔'!H10+'凤庆'!H10+'云县'!H10+'永德'!H10+'镇康'!H10+'双江'!H10+'耿马'!H10+'沧源'!H10)</f>
        <v>23721.1</v>
      </c>
      <c r="I10" s="11">
        <f>SUM('临翔'!I10+'凤庆'!I10+'云县'!I10+'永德'!I10+'镇康'!I10+'双江'!I10+'耿马'!I10+'沧源'!I10)</f>
        <v>9795.6</v>
      </c>
      <c r="J10" s="11">
        <f>SUM('临翔'!J10+'凤庆'!J10+'云县'!J10+'永德'!J10+'镇康'!J10+'双江'!J10+'耿马'!J10+'沧源'!J10)</f>
        <v>1452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12251</v>
      </c>
      <c r="O10" s="11">
        <f>SUM('临翔'!O10+'凤庆'!O10+'云县'!O10+'永德'!O10+'镇康'!O10+'双江'!O10+'耿马'!O10+'沧源'!O10)</f>
        <v>2129</v>
      </c>
      <c r="P10" s="11">
        <f>SUM('临翔'!P10+'凤庆'!P10+'云县'!P10+'永德'!P10+'镇康'!P10+'双江'!P10+'耿马'!P10+'沧源'!P10)</f>
        <v>275</v>
      </c>
      <c r="Q10" s="11">
        <f>SUM('临翔'!Q10+'凤庆'!Q10+'云县'!Q10+'永德'!Q10+'镇康'!Q10+'双江'!Q10+'耿马'!Q10+'沧源'!Q10)</f>
        <v>145951</v>
      </c>
      <c r="R10" s="11">
        <f>SUM('临翔'!R10+'凤庆'!R10+'云县'!R10+'永德'!R10+'镇康'!R10+'双江'!R10+'耿马'!R10+'沧源'!R10)</f>
        <v>676</v>
      </c>
      <c r="S10" s="11">
        <f>SUM('临翔'!S10+'凤庆'!S10+'云县'!S10+'永德'!S10+'镇康'!S10+'双江'!S10+'耿马'!S10+'沧源'!S10)</f>
        <v>0</v>
      </c>
      <c r="T10" s="11">
        <f>SUM('临翔'!T10+'凤庆'!T10+'云县'!T10+'永德'!T10+'镇康'!T10+'双江'!T10+'耿马'!T10+'沧源'!T10)</f>
        <v>3380</v>
      </c>
      <c r="U10" s="11">
        <f>SUM('临翔'!U10+'凤庆'!U10+'云县'!U10+'永德'!U10+'镇康'!U10+'双江'!U10+'耿马'!U10+'沧源'!U10)</f>
        <v>10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744422</v>
      </c>
    </row>
    <row r="11" spans="1:23" ht="22.5" customHeight="1">
      <c r="A11" s="11" t="s">
        <v>113</v>
      </c>
      <c r="B11" s="11">
        <f>SUM('临翔'!B11+'凤庆'!B11+'云县'!B11+'永德'!B11+'镇康'!B11+'双江'!B11+'耿马'!B11+'沧源'!B11)</f>
        <v>20258</v>
      </c>
      <c r="C11" s="11">
        <f>SUM('临翔'!C11+'凤庆'!C11+'云县'!C11+'永德'!C11+'镇康'!C11+'双江'!C11+'耿马'!C11+'沧源'!C11)</f>
        <v>2202</v>
      </c>
      <c r="D11" s="11">
        <f>SUM('临翔'!D11+'凤庆'!D11+'云县'!D11+'永德'!D11+'镇康'!D11+'双江'!D11+'耿马'!D11+'沧源'!D11)</f>
        <v>40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4017</v>
      </c>
      <c r="I11" s="11">
        <f>SUM('临翔'!I11+'凤庆'!I11+'云县'!I11+'永德'!I11+'镇康'!I11+'双江'!I11+'耿马'!I11+'沧源'!I11)</f>
        <v>1286</v>
      </c>
      <c r="J11" s="11">
        <f>SUM('临翔'!J11+'凤庆'!J11+'云县'!J11+'永德'!J11+'镇康'!J11+'双江'!J11+'耿马'!J11+'沧源'!J11)</f>
        <v>40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0</v>
      </c>
      <c r="O11" s="11">
        <f>SUM('临翔'!O11+'凤庆'!O11+'云县'!O11+'永德'!O11+'镇康'!O11+'双江'!O11+'耿马'!O11+'沧源'!O11)</f>
        <v>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16191</v>
      </c>
      <c r="R11" s="11">
        <f>SUM('临翔'!R11+'凤庆'!R11+'云县'!R11+'永德'!R11+'镇康'!R11+'双江'!R11+'耿马'!R11+'沧源'!R11)</f>
        <v>916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50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32714</v>
      </c>
    </row>
    <row r="12" spans="1:23" ht="21.75" customHeight="1">
      <c r="A12" s="11" t="s">
        <v>104</v>
      </c>
      <c r="B12" s="11">
        <f>SUM('临翔'!B12+'凤庆'!B12+'云县'!B12+'永德'!B12+'镇康'!B12+'双江'!B12+'耿马'!B12+'沧源'!B12)</f>
        <v>19218</v>
      </c>
      <c r="C12" s="11">
        <f>SUM('临翔'!C12+'凤庆'!C12+'云县'!C12+'永德'!C12+'镇康'!C12+'双江'!C12+'耿马'!C12+'沧源'!C12)</f>
        <v>2961</v>
      </c>
      <c r="D12" s="11">
        <f>SUM('临翔'!D12+'凤庆'!D12+'云县'!D12+'永德'!D12+'镇康'!D12+'双江'!D12+'耿马'!D12+'沧源'!D12)</f>
        <v>228</v>
      </c>
      <c r="E12" s="11">
        <f>SUM('临翔'!E12+'凤庆'!E12+'云县'!E12+'永德'!E12+'镇康'!E12+'双江'!E12+'耿马'!E12+'沧源'!E12)</f>
        <v>0</v>
      </c>
      <c r="F12" s="11">
        <f>SUM('临翔'!F12+'凤庆'!F12+'云县'!F12+'永德'!F12+'镇康'!F12+'双江'!F12+'耿马'!F12+'沧源'!F12)</f>
        <v>0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6438</v>
      </c>
      <c r="I12" s="11">
        <f>SUM('临翔'!I12+'凤庆'!I12+'云县'!I12+'永德'!I12+'镇康'!I12+'双江'!I12+'耿马'!I12+'沧源'!I12)</f>
        <v>2087</v>
      </c>
      <c r="J12" s="11">
        <f>SUM('临翔'!J12+'凤庆'!J12+'云县'!J12+'永德'!J12+'镇康'!J12+'双江'!J12+'耿马'!J12+'沧源'!J12)</f>
        <v>228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0</v>
      </c>
      <c r="O12" s="11">
        <f>SUM('临翔'!O12+'凤庆'!O12+'云县'!O12+'永德'!O12+'镇康'!O12+'双江'!O12+'耿马'!O12+'沧源'!O12)</f>
        <v>0</v>
      </c>
      <c r="P12" s="11">
        <f>SUM('临翔'!P12+'凤庆'!P12+'云县'!P12+'永德'!P12+'镇康'!P12+'双江'!P12+'耿马'!P12+'沧源'!P12)</f>
        <v>0</v>
      </c>
      <c r="Q12" s="11">
        <f>SUM('临翔'!Q12+'凤庆'!Q12+'云县'!Q12+'永德'!Q12+'镇康'!Q12+'双江'!Q12+'耿马'!Q12+'沧源'!Q12)</f>
        <v>12500</v>
      </c>
      <c r="R12" s="11">
        <f>SUM('临翔'!R12+'凤庆'!R12+'云县'!R12+'永德'!R12+'镇康'!R12+'双江'!R12+'耿马'!R12+'沧源'!R12)</f>
        <v>869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280</v>
      </c>
      <c r="U12" s="11">
        <f>SUM('临翔'!U12+'凤庆'!U12+'云县'!U12+'永德'!U12+'镇康'!U12+'双江'!U12+'耿马'!U12+'沧源'!U12)</f>
        <v>5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7358</v>
      </c>
    </row>
    <row r="13" spans="1:23" ht="30" customHeight="1">
      <c r="A13" s="12" t="s">
        <v>105</v>
      </c>
      <c r="B13" s="11">
        <f>SUM('临翔'!B13+'凤庆'!B13+'云县'!B13+'永德'!B13+'镇康'!B13+'双江'!B13+'耿马'!B13+'沧源'!B13)</f>
        <v>168709.3</v>
      </c>
      <c r="C13" s="11">
        <f>SUM('临翔'!C13+'凤庆'!C13+'云县'!C13+'永德'!C13+'镇康'!C13+'双江'!C13+'耿马'!C13+'沧源'!C13)</f>
        <v>16456.2</v>
      </c>
      <c r="D13" s="11">
        <f>SUM('临翔'!D13+'凤庆'!D13+'云县'!D13+'永德'!D13+'镇康'!D13+'双江'!D13+'耿马'!D13+'沧源'!D13)</f>
        <v>1591.6</v>
      </c>
      <c r="E13" s="11">
        <f>SUM('临翔'!E13+'凤庆'!E13+'云县'!E13+'永德'!E13+'镇康'!E13+'双江'!E13+'耿马'!E13+'沧源'!E13)</f>
        <v>4402</v>
      </c>
      <c r="F13" s="11">
        <f>SUM('临翔'!F13+'凤庆'!F13+'云县'!F13+'永德'!F13+'镇康'!F13+'双江'!F13+'耿马'!F13+'沧源'!F13)</f>
        <v>0</v>
      </c>
      <c r="G13" s="11">
        <f>SUM('临翔'!G13+'凤庆'!G13+'云县'!G13+'永德'!G13+'镇康'!G13+'双江'!G13+'耿马'!G13+'沧源'!G13)</f>
        <v>0</v>
      </c>
      <c r="H13" s="11">
        <f>SUM('临翔'!H13+'凤庆'!H13+'云县'!H13+'永德'!H13+'镇康'!H13+'双江'!H13+'耿马'!H13+'沧源'!H13)</f>
        <v>23757.3</v>
      </c>
      <c r="I13" s="11">
        <f>SUM('临翔'!I13+'凤庆'!I13+'云县'!I13+'永德'!I13+'镇康'!I13+'双江'!I13+'耿马'!I13+'沧源'!I13)</f>
        <v>12562.2</v>
      </c>
      <c r="J13" s="11">
        <f>SUM('临翔'!J13+'凤庆'!J13+'云县'!J13+'永德'!J13+'镇康'!J13+'双江'!J13+'耿马'!J13+'沧源'!J13)</f>
        <v>1591.6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2802</v>
      </c>
      <c r="O13" s="11">
        <f>SUM('临翔'!O13+'凤庆'!O13+'云县'!O13+'永德'!O13+'镇康'!O13+'双江'!O13+'耿马'!O13+'沧源'!O13)</f>
        <v>977</v>
      </c>
      <c r="P13" s="11">
        <f>SUM('临翔'!P13+'凤庆'!P13+'云县'!P13+'永德'!P13+'镇康'!P13+'双江'!P13+'耿马'!P13+'沧源'!P13)</f>
        <v>0</v>
      </c>
      <c r="Q13" s="11">
        <f>SUM('临翔'!Q13+'凤庆'!Q13+'云县'!Q13+'永德'!Q13+'镇康'!Q13+'双江'!Q13+'耿马'!Q13+'沧源'!Q13)</f>
        <v>135753</v>
      </c>
      <c r="R13" s="11">
        <f>SUM('临翔'!R13+'凤庆'!R13+'云县'!R13+'永德'!R13+'镇康'!R13+'双江'!R13+'耿马'!R13+'沧源'!R13)</f>
        <v>2916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1995</v>
      </c>
      <c r="U13" s="11">
        <f>SUM('临翔'!U13+'凤庆'!U13+'云县'!U13+'永德'!U13+'镇康'!U13+'双江'!U13+'耿马'!U13+'沧源'!U13)</f>
        <v>6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715368.7</v>
      </c>
    </row>
    <row r="14" spans="1:23" ht="26.25" customHeight="1">
      <c r="A14" s="12" t="s">
        <v>106</v>
      </c>
      <c r="B14" s="11">
        <f>SUM('临翔'!B14+'凤庆'!B14+'云县'!B14+'永德'!B14+'镇康'!B14+'双江'!B14+'耿马'!B14+'沧源'!B14)</f>
        <v>39197</v>
      </c>
      <c r="C14" s="11">
        <f>SUM('临翔'!C14+'凤庆'!C14+'云县'!C14+'永德'!C14+'镇康'!C14+'双江'!C14+'耿马'!C14+'沧源'!C14)</f>
        <v>9397</v>
      </c>
      <c r="D14" s="11">
        <f>SUM('临翔'!D14+'凤庆'!D14+'云县'!D14+'永德'!D14+'镇康'!D14+'双江'!D14+'耿马'!D14+'沧源'!D14)</f>
        <v>1337</v>
      </c>
      <c r="E14" s="11">
        <f>SUM('临翔'!E14+'凤庆'!E14+'云县'!E14+'永德'!E14+'镇康'!E14+'双江'!E14+'耿马'!E14+'沧源'!E14)</f>
        <v>3581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16660</v>
      </c>
      <c r="I14" s="11">
        <f>SUM('临翔'!I14+'凤庆'!I14+'云县'!I14+'永德'!I14+'镇康'!I14+'双江'!I14+'耿马'!I14+'沧源'!I14)</f>
        <v>7631</v>
      </c>
      <c r="J14" s="11">
        <f>SUM('临翔'!J14+'凤庆'!J14+'云县'!J14+'永德'!J14+'镇康'!J14+'双江'!J14+'耿马'!J14+'沧源'!J14)</f>
        <v>1337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2496</v>
      </c>
      <c r="O14" s="11">
        <f>SUM('临翔'!O14+'凤庆'!O14+'云县'!O14+'永德'!O14+'镇康'!O14+'双江'!O14+'耿马'!O14+'沧源'!O14)</f>
        <v>786</v>
      </c>
      <c r="P14" s="11">
        <f>SUM('临翔'!P14+'凤庆'!P14+'云县'!P14+'永德'!P14+'镇康'!P14+'双江'!P14+'耿马'!P14+'沧源'!P14)</f>
        <v>0</v>
      </c>
      <c r="Q14" s="11">
        <f>SUM('临翔'!Q14+'凤庆'!Q14+'云县'!Q14+'永德'!Q14+'镇康'!Q14+'双江'!Q14+'耿马'!Q14+'沧源'!Q14)</f>
        <v>14860</v>
      </c>
      <c r="R14" s="11">
        <f>SUM('临翔'!R14+'凤庆'!R14+'云县'!R14+'永德'!R14+'镇康'!R14+'双江'!R14+'耿马'!R14+'沧源'!R14)</f>
        <v>974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1600</v>
      </c>
      <c r="U14" s="11">
        <f>SUM('临翔'!U14+'凤庆'!U14+'云县'!U14+'永德'!U14+'镇康'!U14+'双江'!U14+'耿马'!U14+'沧源'!U14)</f>
        <v>6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325323.5</v>
      </c>
    </row>
    <row r="15" spans="1:23" ht="23.25" customHeight="1">
      <c r="A15" s="12" t="s">
        <v>107</v>
      </c>
      <c r="B15" s="11">
        <f>SUM('临翔'!B15+'凤庆'!B15+'云县'!B15+'永德'!B15+'镇康'!B15+'双江'!B15+'耿马'!B15+'沧源'!B15)</f>
        <v>105102.3</v>
      </c>
      <c r="C15" s="11">
        <f>SUM('临翔'!C15+'凤庆'!C15+'云县'!C15+'永德'!C15+'镇康'!C15+'双江'!C15+'耿马'!C15+'沧源'!C15)</f>
        <v>1769.2</v>
      </c>
      <c r="D15" s="11">
        <f>SUM('临翔'!D15+'凤庆'!D15+'云县'!D15+'永德'!D15+'镇康'!D15+'双江'!D15+'耿马'!D15+'沧源'!D15)</f>
        <v>132.6</v>
      </c>
      <c r="E15" s="11">
        <f>SUM('临翔'!E15+'凤庆'!E15+'云县'!E15+'永德'!E15+'镇康'!E15+'双江'!E15+'耿马'!E15+'沧源'!E15)</f>
        <v>0</v>
      </c>
      <c r="F15" s="11">
        <f>SUM('临翔'!F15+'凤庆'!F15+'云县'!F15+'永德'!F15+'镇康'!F15+'双江'!F15+'耿马'!F15+'沧源'!F15)</f>
        <v>0</v>
      </c>
      <c r="G15" s="11">
        <f>SUM('临翔'!G15+'凤庆'!G15+'云县'!G15+'永德'!G15+'镇康'!G15+'双江'!G15+'耿马'!G15+'沧源'!G15)</f>
        <v>0</v>
      </c>
      <c r="H15" s="11">
        <f>SUM('临翔'!H15+'凤庆'!H15+'云县'!H15+'永德'!H15+'镇康'!H15+'双江'!H15+'耿马'!H15+'沧源'!H15)</f>
        <v>2529.3</v>
      </c>
      <c r="I15" s="11">
        <f>SUM('临翔'!I15+'凤庆'!I15+'云县'!I15+'永德'!I15+'镇康'!I15+'双江'!I15+'耿马'!I15+'沧源'!I15)</f>
        <v>1008.2</v>
      </c>
      <c r="J15" s="11">
        <f>SUM('临翔'!J15+'凤庆'!J15+'云县'!J15+'永德'!J15+'镇康'!J15+'双江'!J15+'耿马'!J15+'沧源'!J15)</f>
        <v>132.6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306</v>
      </c>
      <c r="O15" s="11">
        <f>SUM('临翔'!O15+'凤庆'!O15+'云县'!O15+'永德'!O15+'镇康'!O15+'双江'!O15+'耿马'!O15+'沧源'!O15)</f>
        <v>191</v>
      </c>
      <c r="P15" s="11">
        <f>SUM('临翔'!P15+'凤庆'!P15+'云县'!P15+'永德'!P15+'镇康'!P15+'双江'!P15+'耿马'!P15+'沧源'!P15)</f>
        <v>0</v>
      </c>
      <c r="Q15" s="11">
        <f>SUM('临翔'!Q15+'凤庆'!Q15+'云县'!Q15+'永德'!Q15+'镇康'!Q15+'双江'!Q15+'耿马'!Q15+'沧源'!Q15)</f>
        <v>102167</v>
      </c>
      <c r="R15" s="11">
        <f>SUM('临翔'!R15+'凤庆'!R15+'云县'!R15+'永德'!R15+'镇康'!R15+'双江'!R15+'耿马'!R15+'沧源'!R15)</f>
        <v>575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100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333342.2</v>
      </c>
    </row>
    <row r="16" spans="1:23" ht="24.75" customHeight="1">
      <c r="A16" s="11" t="s">
        <v>108</v>
      </c>
      <c r="B16" s="11">
        <f>SUM('临翔'!B16+'凤庆'!B16+'云县'!B16+'永德'!B16+'镇康'!B16+'双江'!B16+'耿马'!B16+'沧源'!B16)</f>
        <v>24090</v>
      </c>
      <c r="C16" s="11">
        <f>SUM('临翔'!C16+'凤庆'!C16+'云县'!C16+'永德'!C16+'镇康'!C16+'双江'!C16+'耿马'!C16+'沧源'!C16)</f>
        <v>5290</v>
      </c>
      <c r="D16" s="11">
        <f>SUM('临翔'!D16+'凤庆'!D16+'云县'!D16+'永德'!D16+'镇康'!D16+'双江'!D16+'耿马'!D16+'沧源'!D16)</f>
        <v>122</v>
      </c>
      <c r="E16" s="11">
        <f>SUM('临翔'!E16+'凤庆'!E16+'云县'!E16+'永德'!E16+'镇康'!E16+'双江'!E16+'耿马'!E16+'沧源'!E16)</f>
        <v>821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4568</v>
      </c>
      <c r="I16" s="11">
        <f>SUM('临翔'!I16+'凤庆'!I16+'云县'!I16+'永德'!I16+'镇康'!I16+'双江'!I16+'耿马'!I16+'沧源'!I16)</f>
        <v>3923</v>
      </c>
      <c r="J16" s="11">
        <f>SUM('临翔'!J16+'凤庆'!J16+'云县'!J16+'永德'!J16+'镇康'!J16+'双江'!J16+'耿马'!J16+'沧源'!J16)</f>
        <v>122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0</v>
      </c>
      <c r="O16" s="11">
        <f>SUM('临翔'!O16+'凤庆'!O16+'云县'!O16+'永德'!O16+'镇康'!O16+'双江'!O16+'耿马'!O16+'沧源'!O16)</f>
        <v>0</v>
      </c>
      <c r="P16" s="11">
        <f>SUM('临翔'!P16+'凤庆'!P16+'云县'!P16+'永德'!P16+'镇康'!P16+'双江'!P16+'耿马'!P16+'沧源'!P16)</f>
        <v>0</v>
      </c>
      <c r="Q16" s="11">
        <f>SUM('临翔'!Q16+'凤庆'!Q16+'云县'!Q16+'永德'!Q16+'镇康'!Q16+'双江'!Q16+'耿马'!Q16+'沧源'!Q16)</f>
        <v>18526</v>
      </c>
      <c r="R16" s="11">
        <f>SUM('临翔'!R16+'凤庆'!R16+'云县'!R16+'永德'!R16+'镇康'!R16+'双江'!R16+'耿马'!R16+'沧源'!R16)</f>
        <v>1367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175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56703</v>
      </c>
    </row>
    <row r="17" spans="1:23" ht="24" customHeight="1">
      <c r="A17" s="11" t="s">
        <v>104</v>
      </c>
      <c r="B17" s="11">
        <f>SUM('临翔'!B17+'凤庆'!B17+'云县'!B17+'永德'!B17+'镇康'!B17+'双江'!B17+'耿马'!B17+'沧源'!B17)</f>
        <v>320</v>
      </c>
      <c r="C17" s="11">
        <f>SUM('临翔'!C17+'凤庆'!C17+'云县'!C17+'永德'!C17+'镇康'!C17+'双江'!C17+'耿马'!C17+'沧源'!C17)</f>
        <v>0</v>
      </c>
      <c r="D17" s="11">
        <f>SUM('临翔'!D17+'凤庆'!D17+'云县'!D17+'永德'!D17+'镇康'!D17+'双江'!D17+'耿马'!D17+'沧源'!D17)</f>
        <v>0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0</v>
      </c>
      <c r="I17" s="11">
        <f>SUM('临翔'!I17+'凤庆'!I17+'云县'!I17+'永德'!I17+'镇康'!I17+'双江'!I17+'耿马'!I17+'沧源'!I17)</f>
        <v>0</v>
      </c>
      <c r="J17" s="11">
        <f>SUM('临翔'!J17+'凤庆'!J17+'云县'!J17+'永德'!J17+'镇康'!J17+'双江'!J17+'耿马'!J17+'沧源'!J17)</f>
        <v>0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0</v>
      </c>
      <c r="O17" s="11">
        <f>SUM('临翔'!O17+'凤庆'!O17+'云县'!O17+'永德'!O17+'镇康'!O17+'双江'!O17+'耿马'!O17+'沧源'!O17)</f>
        <v>0</v>
      </c>
      <c r="P17" s="11">
        <f>SUM('临翔'!P17+'凤庆'!P17+'云县'!P17+'永德'!P17+'镇康'!P17+'双江'!P17+'耿马'!P17+'沧源'!P17)</f>
        <v>0</v>
      </c>
      <c r="Q17" s="11">
        <f>SUM('临翔'!Q17+'凤庆'!Q17+'云县'!Q17+'永德'!Q17+'镇康'!Q17+'双江'!Q17+'耿马'!Q17+'沧源'!Q17)</f>
        <v>200</v>
      </c>
      <c r="R17" s="11">
        <f>SUM('临翔'!R17+'凤庆'!R17+'云县'!R17+'永德'!R17+'镇康'!R17+'双江'!R17+'耿马'!R17+'沧源'!R17)</f>
        <v>0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120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0</v>
      </c>
    </row>
    <row r="18" spans="1:23" ht="27.75" customHeight="1">
      <c r="A18" s="12" t="s">
        <v>109</v>
      </c>
      <c r="B18" s="11">
        <f>SUM('临翔'!B18+'凤庆'!B18+'云县'!B18+'永德'!B18+'镇康'!B18+'双江'!B18+'耿马'!B18+'沧源'!B18)</f>
        <v>588.3</v>
      </c>
      <c r="C18" s="11">
        <f>SUM('临翔'!C18+'凤庆'!C18+'云县'!C18+'永德'!C18+'镇康'!C18+'双江'!C18+'耿马'!C18+'沧源'!C18)</f>
        <v>72.3</v>
      </c>
      <c r="D18" s="11">
        <f>SUM('临翔'!D18+'凤庆'!D18+'云县'!D18+'永德'!D18+'镇康'!D18+'双江'!D18+'耿马'!D18+'沧源'!D18)</f>
        <v>68.3</v>
      </c>
      <c r="E18" s="11">
        <f>SUM('临翔'!E18+'凤庆'!E18+'云县'!E18+'永德'!E18+'镇康'!E18+'双江'!E18+'耿马'!E18+'沧源'!E18)</f>
        <v>200</v>
      </c>
      <c r="F18" s="11">
        <f>SUM('临翔'!F18+'凤庆'!F18+'云县'!F18+'永德'!F18+'镇康'!F18+'双江'!F18+'耿马'!F18+'沧源'!F18)</f>
        <v>0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68.3</v>
      </c>
      <c r="I18" s="11">
        <f>SUM('临翔'!I18+'凤庆'!I18+'云县'!I18+'永德'!I18+'镇康'!I18+'双江'!I18+'耿马'!I18+'沧源'!I18)</f>
        <v>68.3</v>
      </c>
      <c r="J18" s="11">
        <f>SUM('临翔'!J18+'凤庆'!J18+'云县'!J18+'永德'!J18+'镇康'!J18+'双江'!J18+'耿马'!J18+'沧源'!J18)</f>
        <v>68.3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0</v>
      </c>
      <c r="O18" s="11">
        <f>SUM('临翔'!O18+'凤庆'!O18+'云县'!O18+'永德'!O18+'镇康'!O18+'双江'!O18+'耿马'!O18+'沧源'!O18)</f>
        <v>0</v>
      </c>
      <c r="P18" s="11">
        <f>SUM('临翔'!P18+'凤庆'!P18+'云县'!P18+'永德'!P18+'镇康'!P18+'双江'!P18+'耿马'!P18+'沧源'!P18)</f>
        <v>0</v>
      </c>
      <c r="Q18" s="11">
        <f>SUM('临翔'!Q18+'凤庆'!Q18+'云县'!Q18+'永德'!Q18+'镇康'!Q18+'双江'!Q18+'耿马'!Q18+'沧源'!Q18)</f>
        <v>100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220</v>
      </c>
      <c r="U18" s="11">
        <f>SUM('临翔'!U18+'凤庆'!U18+'云县'!U18+'永德'!U18+'镇康'!U18+'双江'!U18+'耿马'!U18+'沧源'!U18)</f>
        <v>4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0</v>
      </c>
    </row>
    <row r="20" spans="2:21" ht="14.2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3">
    <mergeCell ref="B3:D3"/>
    <mergeCell ref="R2:V2"/>
    <mergeCell ref="U4:V4"/>
    <mergeCell ref="R4:S4"/>
    <mergeCell ref="O4:P4"/>
    <mergeCell ref="B20:U20"/>
    <mergeCell ref="B1:T1"/>
    <mergeCell ref="L4:M4"/>
    <mergeCell ref="I4:J4"/>
    <mergeCell ref="F4:G4"/>
    <mergeCell ref="C4:D4"/>
    <mergeCell ref="T3:V3"/>
    <mergeCell ref="J3:N3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2018-07-10T08:52:24Z</cp:lastPrinted>
  <dcterms:created xsi:type="dcterms:W3CDTF">2003-07-07T03:07:21Z</dcterms:created>
  <dcterms:modified xsi:type="dcterms:W3CDTF">2018-07-30T08:49:59Z</dcterms:modified>
  <cp:category/>
  <cp:version/>
  <cp:contentType/>
  <cp:contentStatus/>
</cp:coreProperties>
</file>