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 activeTab="2"/>
  </bookViews>
  <sheets>
    <sheet name="封面" sheetId="12" r:id="rId1"/>
    <sheet name="目录" sheetId="13" r:id="rId2"/>
    <sheet name="收入表" sheetId="5" r:id="rId3"/>
    <sheet name="支出总表" sheetId="3" r:id="rId4"/>
    <sheet name="市级支出明细" sheetId="17" r:id="rId5"/>
    <sheet name="市级对下补助明细" sheetId="8" r:id="rId6"/>
    <sheet name="市级政府性基金收入" sheetId="14" r:id="rId7"/>
    <sheet name="市级政府性基金支出总表" sheetId="15" r:id="rId8"/>
    <sheet name="社保基金预算调整总表" sheetId="18" r:id="rId9"/>
    <sheet name="企业养老收支调整表" sheetId="19" state="hidden" r:id="rId10"/>
    <sheet name="机关养老收支调整表" sheetId="20" state="hidden" r:id="rId11"/>
    <sheet name="工伤收支调整表" sheetId="23" state="hidden" r:id="rId12"/>
    <sheet name="失业收支调整表" sheetId="24" state="hidden" r:id="rId13"/>
    <sheet name="Sheet1" sheetId="25" state="hidden" r:id="rId14"/>
  </sheets>
  <definedNames>
    <definedName name="_xlnm._FilterDatabase" localSheetId="6" hidden="1">市级政府性基金收入!$C$5:$C$27</definedName>
    <definedName name="_xlnm._FilterDatabase" localSheetId="7" hidden="1">市级政府性基金支出总表!#REF!</definedName>
    <definedName name="_xlnm._FilterDatabase" localSheetId="4" hidden="1">市级支出明细!$A$5:$M$1302</definedName>
    <definedName name="_xlnm._FilterDatabase" localSheetId="2" hidden="1">收入表!#REF!</definedName>
    <definedName name="_xlnm._FilterDatabase" localSheetId="3" hidden="1">支出总表!$A$5:$IS$32</definedName>
    <definedName name="_xlnm.Database" localSheetId="0" hidden="1">#REF!</definedName>
    <definedName name="_xlnm.Database" localSheetId="1" hidden="1">#REF!</definedName>
    <definedName name="_xlnm.Database" hidden="1">#REF!</definedName>
    <definedName name="_xlnm.Print_Area" localSheetId="11">工伤收支调整表!$A$1:$H$17</definedName>
    <definedName name="_xlnm.Print_Area" localSheetId="10">机关养老收支调整表!$A$1:$H$31</definedName>
    <definedName name="_xlnm.Print_Area" localSheetId="9">企业养老收支调整表!$A$1:$I$22</definedName>
    <definedName name="_xlnm.Print_Area" localSheetId="12">失业收支调整表!$A$1:$I$22</definedName>
    <definedName name="_xlnm.Print_Area" localSheetId="5">市级对下补助明细!$B$1:$F$43</definedName>
    <definedName name="_xlnm.Print_Area" localSheetId="6">市级政府性基金收入!$A$1:$E$27</definedName>
    <definedName name="_xlnm.Print_Area" localSheetId="7">市级政府性基金支出总表!$A$1:$E$54</definedName>
    <definedName name="_xlnm.Print_Area" localSheetId="4">市级支出明细!$A$1:$L$1302</definedName>
    <definedName name="_xlnm.Print_Area" localSheetId="2">收入表!$A$1:$E$46</definedName>
    <definedName name="_xlnm.Print_Area" localSheetId="3">支出总表!$B$1:$F$48</definedName>
    <definedName name="_xlnm.Print_Area">#N/A</definedName>
    <definedName name="_xlnm.Print_Titles" localSheetId="5">市级对下补助明细!$2:$4</definedName>
    <definedName name="_xlnm.Print_Titles" localSheetId="7">市级政府性基金支出总表!$1:$4</definedName>
    <definedName name="_xlnm.Print_Titles" localSheetId="4">市级支出明细!$1:$5</definedName>
    <definedName name="_xlnm.Print_Titles" localSheetId="2">收入表!$2:$4</definedName>
    <definedName name="_xlnm.Print_Titles" localSheetId="3">支出总表!$1:$5</definedName>
    <definedName name="_xlnm.Print_Titles">#N/A</definedName>
  </definedNames>
  <calcPr calcId="124519"/>
</workbook>
</file>

<file path=xl/calcChain.xml><?xml version="1.0" encoding="utf-8"?>
<calcChain xmlns="http://schemas.openxmlformats.org/spreadsheetml/2006/main">
  <c r="E49" i="15"/>
  <c r="E40" i="3" l="1"/>
  <c r="E806" i="17"/>
  <c r="E47" i="15" l="1"/>
  <c r="D47"/>
  <c r="C47"/>
  <c r="B47"/>
  <c r="C47" i="3"/>
  <c r="F46"/>
  <c r="D32" i="5"/>
  <c r="B32"/>
  <c r="C32"/>
  <c r="C46" s="1"/>
  <c r="E34"/>
  <c r="E33"/>
  <c r="E32" s="1"/>
  <c r="Z33" i="25"/>
  <c r="Y33"/>
  <c r="X33"/>
  <c r="W33"/>
  <c r="V33"/>
  <c r="U33"/>
  <c r="T33"/>
  <c r="S33"/>
  <c r="R33"/>
  <c r="Q33"/>
  <c r="P33"/>
  <c r="O33"/>
  <c r="N33"/>
  <c r="M33"/>
  <c r="L33"/>
  <c r="K33"/>
  <c r="J33"/>
  <c r="I33"/>
  <c r="Y32"/>
  <c r="R32"/>
  <c r="I32"/>
  <c r="Y31"/>
  <c r="R31"/>
  <c r="I31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Y29"/>
  <c r="R29"/>
  <c r="I29"/>
  <c r="Y28"/>
  <c r="R28"/>
  <c r="I28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Y26"/>
  <c r="R26"/>
  <c r="I26"/>
  <c r="Y25"/>
  <c r="R25"/>
  <c r="I25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Y23"/>
  <c r="R23"/>
  <c r="I23"/>
  <c r="Y22"/>
  <c r="R22"/>
  <c r="I22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Y20"/>
  <c r="R20"/>
  <c r="I20"/>
  <c r="Y19"/>
  <c r="R19"/>
  <c r="I19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Y17"/>
  <c r="R17"/>
  <c r="I17"/>
  <c r="Y16"/>
  <c r="R16"/>
  <c r="I16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Z14"/>
  <c r="Y14"/>
  <c r="X14"/>
  <c r="W14"/>
  <c r="V14"/>
  <c r="U14"/>
  <c r="S14"/>
  <c r="R14"/>
  <c r="Q14"/>
  <c r="P14"/>
  <c r="O14"/>
  <c r="N14"/>
  <c r="M14"/>
  <c r="L14"/>
  <c r="K14"/>
  <c r="J14"/>
  <c r="I14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I59" i="24"/>
  <c r="H59"/>
  <c r="G59"/>
  <c r="E59"/>
  <c r="D59"/>
  <c r="C59"/>
  <c r="I58"/>
  <c r="H58"/>
  <c r="G58"/>
  <c r="E58"/>
  <c r="D58"/>
  <c r="C58"/>
  <c r="I57"/>
  <c r="H57"/>
  <c r="G57"/>
  <c r="E57"/>
  <c r="D57"/>
  <c r="C57"/>
  <c r="I56"/>
  <c r="H56"/>
  <c r="G56"/>
  <c r="E56"/>
  <c r="D56"/>
  <c r="C56"/>
  <c r="I55"/>
  <c r="H55"/>
  <c r="G55"/>
  <c r="E55"/>
  <c r="D55"/>
  <c r="C55"/>
  <c r="I54"/>
  <c r="H54"/>
  <c r="G54"/>
  <c r="E54"/>
  <c r="D54"/>
  <c r="C54"/>
  <c r="I53"/>
  <c r="H53"/>
  <c r="G53"/>
  <c r="E53"/>
  <c r="D53"/>
  <c r="C53"/>
  <c r="I52"/>
  <c r="H52"/>
  <c r="G52"/>
  <c r="E52"/>
  <c r="D52"/>
  <c r="C52"/>
  <c r="I51"/>
  <c r="H51"/>
  <c r="G51"/>
  <c r="E51"/>
  <c r="D51"/>
  <c r="C51"/>
  <c r="I50"/>
  <c r="H50"/>
  <c r="G50"/>
  <c r="E50"/>
  <c r="D50"/>
  <c r="C50"/>
  <c r="I49"/>
  <c r="H49"/>
  <c r="G49"/>
  <c r="E49"/>
  <c r="D49"/>
  <c r="C49"/>
  <c r="I48"/>
  <c r="H48"/>
  <c r="G48"/>
  <c r="E48"/>
  <c r="D48"/>
  <c r="C48"/>
  <c r="I47"/>
  <c r="H47"/>
  <c r="G47"/>
  <c r="E47"/>
  <c r="D47"/>
  <c r="C47"/>
  <c r="I46"/>
  <c r="H46"/>
  <c r="G46"/>
  <c r="E46"/>
  <c r="D46"/>
  <c r="C46"/>
  <c r="I45"/>
  <c r="H45"/>
  <c r="G45"/>
  <c r="E45"/>
  <c r="D45"/>
  <c r="C45"/>
  <c r="I44"/>
  <c r="H44"/>
  <c r="G44"/>
  <c r="E44"/>
  <c r="D44"/>
  <c r="C44"/>
  <c r="I43"/>
  <c r="H43"/>
  <c r="G43"/>
  <c r="E43"/>
  <c r="D43"/>
  <c r="C43"/>
  <c r="I41"/>
  <c r="H41"/>
  <c r="G41"/>
  <c r="E41"/>
  <c r="D41"/>
  <c r="C41"/>
  <c r="I40"/>
  <c r="H40"/>
  <c r="G40"/>
  <c r="E40"/>
  <c r="I39"/>
  <c r="H39"/>
  <c r="G39"/>
  <c r="I38"/>
  <c r="H38"/>
  <c r="G38"/>
  <c r="E38"/>
  <c r="D38"/>
  <c r="C38"/>
  <c r="I37"/>
  <c r="E37"/>
  <c r="I36"/>
  <c r="E36"/>
  <c r="I35"/>
  <c r="H35"/>
  <c r="G35"/>
  <c r="E35"/>
  <c r="D35"/>
  <c r="C35"/>
  <c r="I34"/>
  <c r="E34"/>
  <c r="I33"/>
  <c r="E33"/>
  <c r="I32"/>
  <c r="I31"/>
  <c r="I30"/>
  <c r="I29"/>
  <c r="I28"/>
  <c r="I27"/>
  <c r="E27"/>
  <c r="I26"/>
  <c r="E26"/>
  <c r="I25"/>
  <c r="E25"/>
  <c r="H44" i="23"/>
  <c r="G44"/>
  <c r="F44"/>
  <c r="D44"/>
  <c r="C44"/>
  <c r="B44"/>
  <c r="H43"/>
  <c r="G43"/>
  <c r="F43"/>
  <c r="D43"/>
  <c r="C43"/>
  <c r="B43"/>
  <c r="H42"/>
  <c r="G42"/>
  <c r="F42"/>
  <c r="D42"/>
  <c r="C42"/>
  <c r="B42"/>
  <c r="H41"/>
  <c r="G41"/>
  <c r="F41"/>
  <c r="D41"/>
  <c r="C41"/>
  <c r="B41"/>
  <c r="H40"/>
  <c r="G40"/>
  <c r="F40"/>
  <c r="D40"/>
  <c r="C40"/>
  <c r="B40"/>
  <c r="H39"/>
  <c r="G39"/>
  <c r="F39"/>
  <c r="D39"/>
  <c r="C39"/>
  <c r="B39"/>
  <c r="H38"/>
  <c r="G38"/>
  <c r="F38"/>
  <c r="D38"/>
  <c r="C38"/>
  <c r="B38"/>
  <c r="H37"/>
  <c r="G37"/>
  <c r="F37"/>
  <c r="D37"/>
  <c r="C37"/>
  <c r="B37"/>
  <c r="H36"/>
  <c r="G36"/>
  <c r="F36"/>
  <c r="D36"/>
  <c r="C36"/>
  <c r="B36"/>
  <c r="H35"/>
  <c r="G35"/>
  <c r="F35"/>
  <c r="D35"/>
  <c r="C35"/>
  <c r="B35"/>
  <c r="H34"/>
  <c r="G34"/>
  <c r="F34"/>
  <c r="D34"/>
  <c r="C34"/>
  <c r="B34"/>
  <c r="H33"/>
  <c r="G33"/>
  <c r="F33"/>
  <c r="D33"/>
  <c r="C33"/>
  <c r="B33"/>
  <c r="H30"/>
  <c r="G30"/>
  <c r="F30"/>
  <c r="D30"/>
  <c r="C30"/>
  <c r="B30"/>
  <c r="H29"/>
  <c r="G29"/>
  <c r="F29"/>
  <c r="D29"/>
  <c r="H28"/>
  <c r="G28"/>
  <c r="F28"/>
  <c r="H27"/>
  <c r="G27"/>
  <c r="F27"/>
  <c r="D27"/>
  <c r="C27"/>
  <c r="B27"/>
  <c r="H26"/>
  <c r="D26"/>
  <c r="H25"/>
  <c r="D25"/>
  <c r="H24"/>
  <c r="G24"/>
  <c r="F24"/>
  <c r="D24"/>
  <c r="C24"/>
  <c r="B24"/>
  <c r="H23"/>
  <c r="D23"/>
  <c r="H22"/>
  <c r="D22"/>
  <c r="H21"/>
  <c r="D21"/>
  <c r="H20"/>
  <c r="H19"/>
  <c r="D19"/>
  <c r="H84" i="20"/>
  <c r="G84"/>
  <c r="F84"/>
  <c r="E84"/>
  <c r="D84"/>
  <c r="C84"/>
  <c r="B84"/>
  <c r="H83"/>
  <c r="G83"/>
  <c r="F83"/>
  <c r="E83"/>
  <c r="D83"/>
  <c r="C83"/>
  <c r="B83"/>
  <c r="H82"/>
  <c r="G82"/>
  <c r="F82"/>
  <c r="E82"/>
  <c r="D82"/>
  <c r="C82"/>
  <c r="B82"/>
  <c r="H81"/>
  <c r="G81"/>
  <c r="F81"/>
  <c r="E81"/>
  <c r="D81"/>
  <c r="C81"/>
  <c r="B81"/>
  <c r="H80"/>
  <c r="G80"/>
  <c r="F80"/>
  <c r="E80"/>
  <c r="D80"/>
  <c r="C80"/>
  <c r="B80"/>
  <c r="H79"/>
  <c r="G79"/>
  <c r="F79"/>
  <c r="E79"/>
  <c r="D79"/>
  <c r="C79"/>
  <c r="B79"/>
  <c r="H78"/>
  <c r="G78"/>
  <c r="F78"/>
  <c r="E78"/>
  <c r="D78"/>
  <c r="C78"/>
  <c r="B78"/>
  <c r="H77"/>
  <c r="G77"/>
  <c r="F77"/>
  <c r="E77"/>
  <c r="D77"/>
  <c r="C77"/>
  <c r="B77"/>
  <c r="H76"/>
  <c r="G76"/>
  <c r="F76"/>
  <c r="E76"/>
  <c r="D76"/>
  <c r="C76"/>
  <c r="B76"/>
  <c r="H75"/>
  <c r="G75"/>
  <c r="F75"/>
  <c r="E75"/>
  <c r="D75"/>
  <c r="C75"/>
  <c r="B75"/>
  <c r="H74"/>
  <c r="G74"/>
  <c r="F74"/>
  <c r="E74"/>
  <c r="D74"/>
  <c r="C74"/>
  <c r="B74"/>
  <c r="H73"/>
  <c r="G73"/>
  <c r="F73"/>
  <c r="E73"/>
  <c r="D73"/>
  <c r="C73"/>
  <c r="B73"/>
  <c r="H72"/>
  <c r="G72"/>
  <c r="F72"/>
  <c r="E72"/>
  <c r="D72"/>
  <c r="C72"/>
  <c r="B72"/>
  <c r="H71"/>
  <c r="G71"/>
  <c r="F71"/>
  <c r="E71"/>
  <c r="D71"/>
  <c r="C71"/>
  <c r="B71"/>
  <c r="H70"/>
  <c r="G70"/>
  <c r="F70"/>
  <c r="E70"/>
  <c r="D70"/>
  <c r="C70"/>
  <c r="B70"/>
  <c r="H69"/>
  <c r="G69"/>
  <c r="F69"/>
  <c r="E69"/>
  <c r="D69"/>
  <c r="C69"/>
  <c r="B69"/>
  <c r="H68"/>
  <c r="G68"/>
  <c r="F68"/>
  <c r="E68"/>
  <c r="D68"/>
  <c r="C68"/>
  <c r="B68"/>
  <c r="H67"/>
  <c r="G67"/>
  <c r="F67"/>
  <c r="E67"/>
  <c r="D67"/>
  <c r="C67"/>
  <c r="B67"/>
  <c r="H66"/>
  <c r="G66"/>
  <c r="F66"/>
  <c r="E66"/>
  <c r="D66"/>
  <c r="C66"/>
  <c r="B66"/>
  <c r="H65"/>
  <c r="G65"/>
  <c r="F65"/>
  <c r="E65"/>
  <c r="D65"/>
  <c r="C65"/>
  <c r="B65"/>
  <c r="H64"/>
  <c r="G64"/>
  <c r="F64"/>
  <c r="E64"/>
  <c r="D64"/>
  <c r="C64"/>
  <c r="B64"/>
  <c r="H63"/>
  <c r="G63"/>
  <c r="F63"/>
  <c r="E63"/>
  <c r="D63"/>
  <c r="C63"/>
  <c r="B63"/>
  <c r="H62"/>
  <c r="G62"/>
  <c r="F62"/>
  <c r="E62"/>
  <c r="D62"/>
  <c r="C62"/>
  <c r="B62"/>
  <c r="H61"/>
  <c r="G61"/>
  <c r="F61"/>
  <c r="E61"/>
  <c r="D61"/>
  <c r="C61"/>
  <c r="B61"/>
  <c r="H60"/>
  <c r="G60"/>
  <c r="F60"/>
  <c r="E60"/>
  <c r="D60"/>
  <c r="C60"/>
  <c r="B60"/>
  <c r="F58"/>
  <c r="C58"/>
  <c r="B58"/>
  <c r="F57"/>
  <c r="C57"/>
  <c r="H56"/>
  <c r="G56"/>
  <c r="F56"/>
  <c r="E56"/>
  <c r="D56"/>
  <c r="C56"/>
  <c r="H55"/>
  <c r="G55"/>
  <c r="F55"/>
  <c r="E55"/>
  <c r="D55"/>
  <c r="C55"/>
  <c r="G54"/>
  <c r="F54"/>
  <c r="D54"/>
  <c r="G53"/>
  <c r="F53"/>
  <c r="D53"/>
  <c r="H52"/>
  <c r="G52"/>
  <c r="F52"/>
  <c r="E52"/>
  <c r="D52"/>
  <c r="C52"/>
  <c r="G51"/>
  <c r="F51"/>
  <c r="D51"/>
  <c r="H50"/>
  <c r="G50"/>
  <c r="F50"/>
  <c r="E50"/>
  <c r="H49"/>
  <c r="G49"/>
  <c r="F49"/>
  <c r="E49"/>
  <c r="F46"/>
  <c r="C46"/>
  <c r="B46"/>
  <c r="F45"/>
  <c r="H44"/>
  <c r="G44"/>
  <c r="F44"/>
  <c r="E44"/>
  <c r="D44"/>
  <c r="C44"/>
  <c r="G43"/>
  <c r="F43"/>
  <c r="D43"/>
  <c r="G42"/>
  <c r="F42"/>
  <c r="D42"/>
  <c r="H41"/>
  <c r="G41"/>
  <c r="F41"/>
  <c r="E41"/>
  <c r="D41"/>
  <c r="C41"/>
  <c r="G40"/>
  <c r="F40"/>
  <c r="H39"/>
  <c r="G39"/>
  <c r="F39"/>
  <c r="E39"/>
  <c r="G38"/>
  <c r="F38"/>
  <c r="D38"/>
  <c r="H37"/>
  <c r="G37"/>
  <c r="F37"/>
  <c r="E37"/>
  <c r="H36"/>
  <c r="G36"/>
  <c r="F36"/>
  <c r="E36"/>
  <c r="G35"/>
  <c r="F35"/>
  <c r="H34"/>
  <c r="G34"/>
  <c r="F34"/>
  <c r="E34"/>
  <c r="I57" i="19"/>
  <c r="H57"/>
  <c r="G57"/>
  <c r="E57"/>
  <c r="D57"/>
  <c r="C57"/>
  <c r="I56"/>
  <c r="H56"/>
  <c r="G56"/>
  <c r="E56"/>
  <c r="D56"/>
  <c r="C56"/>
  <c r="I55"/>
  <c r="H55"/>
  <c r="G55"/>
  <c r="E55"/>
  <c r="D55"/>
  <c r="C55"/>
  <c r="I54"/>
  <c r="H54"/>
  <c r="G54"/>
  <c r="E54"/>
  <c r="D54"/>
  <c r="C54"/>
  <c r="I53"/>
  <c r="H53"/>
  <c r="G53"/>
  <c r="E53"/>
  <c r="D53"/>
  <c r="C53"/>
  <c r="I52"/>
  <c r="H52"/>
  <c r="G52"/>
  <c r="E52"/>
  <c r="D52"/>
  <c r="C52"/>
  <c r="I51"/>
  <c r="H51"/>
  <c r="G51"/>
  <c r="E51"/>
  <c r="D51"/>
  <c r="C51"/>
  <c r="I50"/>
  <c r="H50"/>
  <c r="G50"/>
  <c r="E50"/>
  <c r="D50"/>
  <c r="C50"/>
  <c r="I49"/>
  <c r="H49"/>
  <c r="G49"/>
  <c r="E49"/>
  <c r="D49"/>
  <c r="C49"/>
  <c r="I48"/>
  <c r="H48"/>
  <c r="G48"/>
  <c r="E48"/>
  <c r="D48"/>
  <c r="C48"/>
  <c r="I47"/>
  <c r="H47"/>
  <c r="G47"/>
  <c r="E47"/>
  <c r="D47"/>
  <c r="C47"/>
  <c r="I46"/>
  <c r="H46"/>
  <c r="G46"/>
  <c r="E46"/>
  <c r="D46"/>
  <c r="C46"/>
  <c r="I45"/>
  <c r="H45"/>
  <c r="G45"/>
  <c r="E45"/>
  <c r="D45"/>
  <c r="C45"/>
  <c r="I44"/>
  <c r="H44"/>
  <c r="G44"/>
  <c r="E44"/>
  <c r="D44"/>
  <c r="C44"/>
  <c r="I43"/>
  <c r="H43"/>
  <c r="G43"/>
  <c r="E43"/>
  <c r="D43"/>
  <c r="C43"/>
  <c r="I42"/>
  <c r="H42"/>
  <c r="G42"/>
  <c r="E42"/>
  <c r="D42"/>
  <c r="C42"/>
  <c r="I40"/>
  <c r="H40"/>
  <c r="G40"/>
  <c r="E40"/>
  <c r="D40"/>
  <c r="C40"/>
  <c r="I39"/>
  <c r="H39"/>
  <c r="G39"/>
  <c r="E39"/>
  <c r="I38"/>
  <c r="H38"/>
  <c r="G38"/>
  <c r="E38"/>
  <c r="I37"/>
  <c r="H37"/>
  <c r="G37"/>
  <c r="E37"/>
  <c r="D37"/>
  <c r="I36"/>
  <c r="E36"/>
  <c r="I35"/>
  <c r="E35"/>
  <c r="I34"/>
  <c r="E34"/>
  <c r="I33"/>
  <c r="E33"/>
  <c r="I32"/>
  <c r="H32"/>
  <c r="G32"/>
  <c r="E32"/>
  <c r="D32"/>
  <c r="I31"/>
  <c r="E31"/>
  <c r="E30"/>
  <c r="I29"/>
  <c r="E29"/>
  <c r="E28"/>
  <c r="I27"/>
  <c r="E27"/>
  <c r="I26"/>
  <c r="E26"/>
  <c r="I25"/>
  <c r="E25"/>
  <c r="I24"/>
  <c r="E24"/>
  <c r="I6"/>
  <c r="E6"/>
  <c r="W25" i="18"/>
  <c r="T25"/>
  <c r="Q25"/>
  <c r="N25"/>
  <c r="K25"/>
  <c r="H25"/>
  <c r="E25"/>
  <c r="D25"/>
  <c r="C25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W23"/>
  <c r="T23"/>
  <c r="Q23"/>
  <c r="N23"/>
  <c r="K23"/>
  <c r="H23"/>
  <c r="E23"/>
  <c r="D23"/>
  <c r="C23"/>
  <c r="W22"/>
  <c r="T22"/>
  <c r="Q22"/>
  <c r="N22"/>
  <c r="K22"/>
  <c r="H22"/>
  <c r="E22"/>
  <c r="D22"/>
  <c r="C22"/>
  <c r="W21"/>
  <c r="T21"/>
  <c r="Q21"/>
  <c r="N21"/>
  <c r="K21"/>
  <c r="H21"/>
  <c r="E21"/>
  <c r="D21"/>
  <c r="C21"/>
  <c r="W20"/>
  <c r="T20"/>
  <c r="Q20"/>
  <c r="N20"/>
  <c r="K20"/>
  <c r="H20"/>
  <c r="E20"/>
  <c r="D20"/>
  <c r="C20"/>
  <c r="W19"/>
  <c r="T19"/>
  <c r="Q19"/>
  <c r="N19"/>
  <c r="K19"/>
  <c r="H19"/>
  <c r="E19"/>
  <c r="C19"/>
  <c r="W18"/>
  <c r="T18"/>
  <c r="Q18"/>
  <c r="N18"/>
  <c r="K18"/>
  <c r="H18"/>
  <c r="E18"/>
  <c r="D18"/>
  <c r="C18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W16"/>
  <c r="T16"/>
  <c r="Q16"/>
  <c r="N16"/>
  <c r="K16"/>
  <c r="H16"/>
  <c r="E16"/>
  <c r="D16"/>
  <c r="C16"/>
  <c r="W15"/>
  <c r="T15"/>
  <c r="Q15"/>
  <c r="N15"/>
  <c r="K15"/>
  <c r="H15"/>
  <c r="E15"/>
  <c r="D15"/>
  <c r="C15"/>
  <c r="W14"/>
  <c r="T14"/>
  <c r="Q14"/>
  <c r="N14"/>
  <c r="K14"/>
  <c r="H14"/>
  <c r="E14"/>
  <c r="D14"/>
  <c r="C14"/>
  <c r="W13"/>
  <c r="T13"/>
  <c r="Q13"/>
  <c r="N13"/>
  <c r="K13"/>
  <c r="H13"/>
  <c r="E13"/>
  <c r="D13"/>
  <c r="C13"/>
  <c r="W12"/>
  <c r="T12"/>
  <c r="Q12"/>
  <c r="N12"/>
  <c r="K12"/>
  <c r="H12"/>
  <c r="E12"/>
  <c r="D12"/>
  <c r="C12"/>
  <c r="W11"/>
  <c r="T11"/>
  <c r="Q11"/>
  <c r="N11"/>
  <c r="K11"/>
  <c r="H11"/>
  <c r="E11"/>
  <c r="D11"/>
  <c r="C11"/>
  <c r="W10"/>
  <c r="T10"/>
  <c r="Q10"/>
  <c r="N10"/>
  <c r="K10"/>
  <c r="H10"/>
  <c r="E10"/>
  <c r="D10"/>
  <c r="C10"/>
  <c r="W9"/>
  <c r="T9"/>
  <c r="Q9"/>
  <c r="N9"/>
  <c r="K9"/>
  <c r="H9"/>
  <c r="E9"/>
  <c r="D9"/>
  <c r="C9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E54" i="15"/>
  <c r="D54"/>
  <c r="C54"/>
  <c r="B54"/>
  <c r="E53"/>
  <c r="E52"/>
  <c r="D52"/>
  <c r="E51"/>
  <c r="E50"/>
  <c r="E48"/>
  <c r="E46"/>
  <c r="E45"/>
  <c r="D45"/>
  <c r="C45"/>
  <c r="B45"/>
  <c r="E44"/>
  <c r="E43"/>
  <c r="E42"/>
  <c r="D42"/>
  <c r="E41"/>
  <c r="D41"/>
  <c r="E40"/>
  <c r="D40"/>
  <c r="E39"/>
  <c r="D39"/>
  <c r="C39"/>
  <c r="B39"/>
  <c r="E38"/>
  <c r="D38"/>
  <c r="E37"/>
  <c r="E36"/>
  <c r="E35"/>
  <c r="E34"/>
  <c r="D34"/>
  <c r="B34"/>
  <c r="E33"/>
  <c r="D33"/>
  <c r="C33"/>
  <c r="B33"/>
  <c r="E32"/>
  <c r="B32"/>
  <c r="E31"/>
  <c r="E30"/>
  <c r="E29"/>
  <c r="B29"/>
  <c r="E28"/>
  <c r="E27"/>
  <c r="D27"/>
  <c r="C27"/>
  <c r="B27"/>
  <c r="E25"/>
  <c r="E24"/>
  <c r="D24"/>
  <c r="C24"/>
  <c r="B24"/>
  <c r="E23"/>
  <c r="D23"/>
  <c r="C23"/>
  <c r="B23"/>
  <c r="E21"/>
  <c r="E20"/>
  <c r="D20"/>
  <c r="C20"/>
  <c r="B20"/>
  <c r="E19"/>
  <c r="E18"/>
  <c r="D18"/>
  <c r="C18"/>
  <c r="B18"/>
  <c r="E17"/>
  <c r="E16"/>
  <c r="B16"/>
  <c r="E15"/>
  <c r="B15"/>
  <c r="E14"/>
  <c r="E13"/>
  <c r="E12"/>
  <c r="D12"/>
  <c r="E11"/>
  <c r="D11"/>
  <c r="C11"/>
  <c r="B11"/>
  <c r="E10"/>
  <c r="D10"/>
  <c r="C10"/>
  <c r="B10"/>
  <c r="E8"/>
  <c r="E7"/>
  <c r="E6"/>
  <c r="D27" i="14"/>
  <c r="B27"/>
  <c r="E26"/>
  <c r="E25"/>
  <c r="E24"/>
  <c r="E23"/>
  <c r="E22"/>
  <c r="E21"/>
  <c r="E20"/>
  <c r="E19"/>
  <c r="C19"/>
  <c r="C27" s="1"/>
  <c r="E27" s="1"/>
  <c r="E18"/>
  <c r="E17"/>
  <c r="D17"/>
  <c r="B17"/>
  <c r="E15"/>
  <c r="E14"/>
  <c r="E13"/>
  <c r="D13"/>
  <c r="E12"/>
  <c r="E11"/>
  <c r="E10"/>
  <c r="E9"/>
  <c r="E8"/>
  <c r="E7"/>
  <c r="D7"/>
  <c r="E6"/>
  <c r="D6"/>
  <c r="B6"/>
  <c r="E5"/>
  <c r="F43" i="8"/>
  <c r="E43"/>
  <c r="D43"/>
  <c r="C43"/>
  <c r="F42"/>
  <c r="F41"/>
  <c r="E41"/>
  <c r="D41"/>
  <c r="C41"/>
  <c r="F40"/>
  <c r="F39"/>
  <c r="F38"/>
  <c r="F37"/>
  <c r="F36"/>
  <c r="F35"/>
  <c r="E35"/>
  <c r="D35"/>
  <c r="C35"/>
  <c r="F34"/>
  <c r="F33"/>
  <c r="E33"/>
  <c r="D33"/>
  <c r="C33"/>
  <c r="F32"/>
  <c r="F31"/>
  <c r="E31"/>
  <c r="D31"/>
  <c r="C31"/>
  <c r="F30"/>
  <c r="F29"/>
  <c r="F28"/>
  <c r="F27"/>
  <c r="F26"/>
  <c r="F25"/>
  <c r="E25"/>
  <c r="D25"/>
  <c r="C25"/>
  <c r="F24"/>
  <c r="F23"/>
  <c r="F22"/>
  <c r="F21"/>
  <c r="F20"/>
  <c r="F19"/>
  <c r="F18"/>
  <c r="F17"/>
  <c r="F16"/>
  <c r="F15"/>
  <c r="F14"/>
  <c r="E14"/>
  <c r="D14"/>
  <c r="C14"/>
  <c r="F13"/>
  <c r="F12"/>
  <c r="F11"/>
  <c r="F10"/>
  <c r="F9"/>
  <c r="F8"/>
  <c r="F7"/>
  <c r="F6"/>
  <c r="F5"/>
  <c r="E5"/>
  <c r="D5"/>
  <c r="C5"/>
  <c r="M1301" i="17"/>
  <c r="I1301"/>
  <c r="H1301"/>
  <c r="M1300"/>
  <c r="I1300"/>
  <c r="H1300"/>
  <c r="L1299"/>
  <c r="G1299"/>
  <c r="F1299"/>
  <c r="E1299"/>
  <c r="D1299"/>
  <c r="C1299"/>
  <c r="M1298"/>
  <c r="I1298"/>
  <c r="H1298"/>
  <c r="L1297"/>
  <c r="G1297"/>
  <c r="F1297"/>
  <c r="E1297"/>
  <c r="D1297"/>
  <c r="C1297"/>
  <c r="I1296"/>
  <c r="H1296"/>
  <c r="I1295"/>
  <c r="H1295"/>
  <c r="M1295" s="1"/>
  <c r="I1294"/>
  <c r="H1294"/>
  <c r="I1293"/>
  <c r="H1293"/>
  <c r="C1293"/>
  <c r="L1292"/>
  <c r="L1291" s="1"/>
  <c r="G1292"/>
  <c r="F1292"/>
  <c r="I1292" s="1"/>
  <c r="E1292"/>
  <c r="E1291" s="1"/>
  <c r="D1292"/>
  <c r="C1292"/>
  <c r="C1291" s="1"/>
  <c r="G1291"/>
  <c r="I1290"/>
  <c r="H1290"/>
  <c r="M1290" s="1"/>
  <c r="I1289"/>
  <c r="H1289"/>
  <c r="M1289" s="1"/>
  <c r="I1288"/>
  <c r="H1288"/>
  <c r="I1287"/>
  <c r="H1287"/>
  <c r="M1287" s="1"/>
  <c r="L1286"/>
  <c r="L1285" s="1"/>
  <c r="G1286"/>
  <c r="G1285" s="1"/>
  <c r="F1286"/>
  <c r="E1286"/>
  <c r="E1285" s="1"/>
  <c r="D1286"/>
  <c r="D1285" s="1"/>
  <c r="C1286"/>
  <c r="C1285" s="1"/>
  <c r="H1285" s="1"/>
  <c r="M1284"/>
  <c r="I1284"/>
  <c r="H1284"/>
  <c r="M1283"/>
  <c r="I1283"/>
  <c r="H1283"/>
  <c r="I1282"/>
  <c r="H1282"/>
  <c r="I1281"/>
  <c r="H1281"/>
  <c r="I1280"/>
  <c r="M1280" s="1"/>
  <c r="H1280"/>
  <c r="I1279"/>
  <c r="H1279"/>
  <c r="I1278"/>
  <c r="H1278"/>
  <c r="L1277"/>
  <c r="G1277"/>
  <c r="F1277"/>
  <c r="E1277"/>
  <c r="D1277"/>
  <c r="C1277"/>
  <c r="I1276"/>
  <c r="H1276"/>
  <c r="I1275"/>
  <c r="H1275"/>
  <c r="I1274"/>
  <c r="H1274"/>
  <c r="L1273"/>
  <c r="G1273"/>
  <c r="F1273"/>
  <c r="E1273"/>
  <c r="D1273"/>
  <c r="C1273"/>
  <c r="I1272"/>
  <c r="H1272"/>
  <c r="I1271"/>
  <c r="H1271"/>
  <c r="I1270"/>
  <c r="H1270"/>
  <c r="I1269"/>
  <c r="M1269" s="1"/>
  <c r="H1269"/>
  <c r="I1268"/>
  <c r="H1268"/>
  <c r="I1267"/>
  <c r="H1267"/>
  <c r="I1266"/>
  <c r="H1266"/>
  <c r="I1265"/>
  <c r="H1265"/>
  <c r="I1264"/>
  <c r="H1264"/>
  <c r="I1263"/>
  <c r="H1263"/>
  <c r="I1262"/>
  <c r="H1262"/>
  <c r="I1261"/>
  <c r="H1261"/>
  <c r="L1260"/>
  <c r="G1260"/>
  <c r="F1260"/>
  <c r="I1260" s="1"/>
  <c r="E1260"/>
  <c r="D1260"/>
  <c r="C1260"/>
  <c r="I1259"/>
  <c r="M1259" s="1"/>
  <c r="H1259"/>
  <c r="I1258"/>
  <c r="H1258"/>
  <c r="I1257"/>
  <c r="H1257"/>
  <c r="I1256"/>
  <c r="H1256"/>
  <c r="I1255"/>
  <c r="H1255"/>
  <c r="M1255" s="1"/>
  <c r="I1254"/>
  <c r="H1254"/>
  <c r="I1253"/>
  <c r="H1253"/>
  <c r="M1253" s="1"/>
  <c r="L1252"/>
  <c r="G1252"/>
  <c r="F1252"/>
  <c r="E1252"/>
  <c r="D1252"/>
  <c r="C1252"/>
  <c r="I1251"/>
  <c r="H1251"/>
  <c r="M1251" s="1"/>
  <c r="I1250"/>
  <c r="H1250"/>
  <c r="M1250" s="1"/>
  <c r="I1249"/>
  <c r="H1249"/>
  <c r="M1249" s="1"/>
  <c r="I1248"/>
  <c r="H1248"/>
  <c r="I1247"/>
  <c r="H1247"/>
  <c r="M1247" s="1"/>
  <c r="L1246"/>
  <c r="G1246"/>
  <c r="F1246"/>
  <c r="E1246"/>
  <c r="D1246"/>
  <c r="C1246"/>
  <c r="I1245"/>
  <c r="H1245"/>
  <c r="M1245" s="1"/>
  <c r="I1244"/>
  <c r="H1244"/>
  <c r="I1243"/>
  <c r="H1243"/>
  <c r="M1243" s="1"/>
  <c r="I1242"/>
  <c r="H1242"/>
  <c r="I1241"/>
  <c r="H1241"/>
  <c r="M1241" s="1"/>
  <c r="L1240"/>
  <c r="G1240"/>
  <c r="F1240"/>
  <c r="E1240"/>
  <c r="D1240"/>
  <c r="C1240"/>
  <c r="I1239"/>
  <c r="H1239"/>
  <c r="M1239" s="1"/>
  <c r="I1238"/>
  <c r="H1238"/>
  <c r="I1237"/>
  <c r="H1237"/>
  <c r="I1236"/>
  <c r="H1236"/>
  <c r="I1235"/>
  <c r="H1235"/>
  <c r="I1234"/>
  <c r="H1234"/>
  <c r="I1233"/>
  <c r="H1233"/>
  <c r="M1233" s="1"/>
  <c r="I1232"/>
  <c r="H1232"/>
  <c r="I1231"/>
  <c r="H1231"/>
  <c r="I1230"/>
  <c r="H1230"/>
  <c r="I1229"/>
  <c r="H1229"/>
  <c r="L1228"/>
  <c r="G1228"/>
  <c r="F1228"/>
  <c r="E1228"/>
  <c r="D1228"/>
  <c r="C1228"/>
  <c r="I1226"/>
  <c r="H1226"/>
  <c r="I1225"/>
  <c r="H1225"/>
  <c r="I1224"/>
  <c r="H1224"/>
  <c r="I1223"/>
  <c r="H1223"/>
  <c r="I1222"/>
  <c r="H1222"/>
  <c r="I1221"/>
  <c r="H1221"/>
  <c r="I1220"/>
  <c r="H1220"/>
  <c r="I1219"/>
  <c r="H1219"/>
  <c r="I1218"/>
  <c r="H1218"/>
  <c r="I1217"/>
  <c r="M1217" s="1"/>
  <c r="H1217"/>
  <c r="I1216"/>
  <c r="H1216"/>
  <c r="L1215"/>
  <c r="G1215"/>
  <c r="F1215"/>
  <c r="E1215"/>
  <c r="D1215"/>
  <c r="C1215"/>
  <c r="I1214"/>
  <c r="H1214"/>
  <c r="I1213"/>
  <c r="H1213"/>
  <c r="I1212"/>
  <c r="H1212"/>
  <c r="I1211"/>
  <c r="H1211"/>
  <c r="I1210"/>
  <c r="H1210"/>
  <c r="L1209"/>
  <c r="G1209"/>
  <c r="F1209"/>
  <c r="I1209" s="1"/>
  <c r="E1209"/>
  <c r="D1209"/>
  <c r="C1209"/>
  <c r="I1208"/>
  <c r="H1208"/>
  <c r="I1207"/>
  <c r="H1207"/>
  <c r="I1206"/>
  <c r="H1206"/>
  <c r="I1205"/>
  <c r="H1205"/>
  <c r="L1204"/>
  <c r="G1204"/>
  <c r="F1204"/>
  <c r="E1204"/>
  <c r="D1204"/>
  <c r="C1204"/>
  <c r="I1203"/>
  <c r="H1203"/>
  <c r="I1202"/>
  <c r="H1202"/>
  <c r="I1201"/>
  <c r="H1201"/>
  <c r="I1200"/>
  <c r="H1200"/>
  <c r="I1199"/>
  <c r="H1199"/>
  <c r="I1198"/>
  <c r="H1198"/>
  <c r="I1197"/>
  <c r="H1197"/>
  <c r="I1196"/>
  <c r="H1196"/>
  <c r="I1195"/>
  <c r="H1195"/>
  <c r="I1194"/>
  <c r="H1194"/>
  <c r="I1193"/>
  <c r="H1193"/>
  <c r="I1192"/>
  <c r="H1192"/>
  <c r="I1191"/>
  <c r="H1191"/>
  <c r="L1190"/>
  <c r="G1190"/>
  <c r="F1190"/>
  <c r="E1190"/>
  <c r="D1190"/>
  <c r="C1190"/>
  <c r="I1189"/>
  <c r="H1189"/>
  <c r="I1188"/>
  <c r="M1188" s="1"/>
  <c r="H1188"/>
  <c r="I1187"/>
  <c r="H1187"/>
  <c r="I1186"/>
  <c r="H1186"/>
  <c r="I1185"/>
  <c r="H1185"/>
  <c r="I1184"/>
  <c r="H1184"/>
  <c r="I1183"/>
  <c r="H1183"/>
  <c r="I1182"/>
  <c r="H1182"/>
  <c r="I1181"/>
  <c r="M1181" s="1"/>
  <c r="H1181"/>
  <c r="I1180"/>
  <c r="H1180"/>
  <c r="I1179"/>
  <c r="H1179"/>
  <c r="I1178"/>
  <c r="H1178"/>
  <c r="I1177"/>
  <c r="H1177"/>
  <c r="M1177" s="1"/>
  <c r="I1176"/>
  <c r="H1176"/>
  <c r="L1175"/>
  <c r="G1175"/>
  <c r="F1175"/>
  <c r="E1175"/>
  <c r="D1175"/>
  <c r="C1175"/>
  <c r="I1173"/>
  <c r="M1173" s="1"/>
  <c r="H1173"/>
  <c r="I1172"/>
  <c r="H1172"/>
  <c r="I1171"/>
  <c r="H1171"/>
  <c r="L1170"/>
  <c r="G1170"/>
  <c r="I1170" s="1"/>
  <c r="F1170"/>
  <c r="E1170"/>
  <c r="D1170"/>
  <c r="C1170"/>
  <c r="I1169"/>
  <c r="H1169"/>
  <c r="I1168"/>
  <c r="H1168"/>
  <c r="M1167"/>
  <c r="I1167"/>
  <c r="H1167"/>
  <c r="C1167"/>
  <c r="L1166"/>
  <c r="G1166"/>
  <c r="F1166"/>
  <c r="M1166" s="1"/>
  <c r="E1166"/>
  <c r="D1166"/>
  <c r="C1166"/>
  <c r="I1165"/>
  <c r="H1165"/>
  <c r="M1165" s="1"/>
  <c r="I1164"/>
  <c r="H1164"/>
  <c r="I1163"/>
  <c r="H1163"/>
  <c r="I1162"/>
  <c r="H1162"/>
  <c r="I1161"/>
  <c r="H1161"/>
  <c r="M1161" s="1"/>
  <c r="I1160"/>
  <c r="H1160"/>
  <c r="I1159"/>
  <c r="H1159"/>
  <c r="I1158"/>
  <c r="H1158"/>
  <c r="I1157"/>
  <c r="H1157"/>
  <c r="I1156"/>
  <c r="H1156"/>
  <c r="L1155"/>
  <c r="G1155"/>
  <c r="F1155"/>
  <c r="I1155" s="1"/>
  <c r="E1155"/>
  <c r="D1155"/>
  <c r="C1155"/>
  <c r="M1153"/>
  <c r="I1153"/>
  <c r="H1153"/>
  <c r="I1152"/>
  <c r="H1152"/>
  <c r="I1151"/>
  <c r="H1151"/>
  <c r="M1151" s="1"/>
  <c r="I1150"/>
  <c r="H1150"/>
  <c r="I1149"/>
  <c r="H1149"/>
  <c r="M1149" s="1"/>
  <c r="I1148"/>
  <c r="H1148"/>
  <c r="M1148" s="1"/>
  <c r="I1147"/>
  <c r="H1147"/>
  <c r="I1146"/>
  <c r="H1146"/>
  <c r="M1146" s="1"/>
  <c r="I1145"/>
  <c r="H1145"/>
  <c r="I1144"/>
  <c r="H1144"/>
  <c r="I1143"/>
  <c r="H1143"/>
  <c r="I1142"/>
  <c r="H1142"/>
  <c r="I1141"/>
  <c r="H1141"/>
  <c r="I1140"/>
  <c r="H1140"/>
  <c r="I1139"/>
  <c r="H1139"/>
  <c r="L1138"/>
  <c r="G1138"/>
  <c r="F1138"/>
  <c r="E1138"/>
  <c r="D1138"/>
  <c r="C1138"/>
  <c r="I1137"/>
  <c r="H1137"/>
  <c r="I1136"/>
  <c r="H1136"/>
  <c r="I1135"/>
  <c r="H1135"/>
  <c r="I1134"/>
  <c r="M1134" s="1"/>
  <c r="H1134"/>
  <c r="I1133"/>
  <c r="H1133"/>
  <c r="I1132"/>
  <c r="H1132"/>
  <c r="I1131"/>
  <c r="H1131"/>
  <c r="I1130"/>
  <c r="H1130"/>
  <c r="I1129"/>
  <c r="H1129"/>
  <c r="I1128"/>
  <c r="H1128"/>
  <c r="I1127"/>
  <c r="H1127"/>
  <c r="M1127" s="1"/>
  <c r="I1126"/>
  <c r="M1126" s="1"/>
  <c r="H1126"/>
  <c r="I1125"/>
  <c r="H1125"/>
  <c r="I1124"/>
  <c r="H1124"/>
  <c r="I1123"/>
  <c r="H1123"/>
  <c r="I1122"/>
  <c r="H1122"/>
  <c r="I1121"/>
  <c r="H1121"/>
  <c r="I1120"/>
  <c r="H1120"/>
  <c r="I1119"/>
  <c r="H1119"/>
  <c r="I1118"/>
  <c r="H1118"/>
  <c r="I1117"/>
  <c r="H1117"/>
  <c r="M1117" s="1"/>
  <c r="I1116"/>
  <c r="H1116"/>
  <c r="I1115"/>
  <c r="H1115"/>
  <c r="I1114"/>
  <c r="H1114"/>
  <c r="I1113"/>
  <c r="H1113"/>
  <c r="M1113" s="1"/>
  <c r="I1112"/>
  <c r="H1112"/>
  <c r="L1111"/>
  <c r="L1110" s="1"/>
  <c r="G1111"/>
  <c r="F1111"/>
  <c r="F1110" s="1"/>
  <c r="E1111"/>
  <c r="E1110" s="1"/>
  <c r="D1111"/>
  <c r="C1111"/>
  <c r="M1109"/>
  <c r="I1109"/>
  <c r="H1109"/>
  <c r="M1108"/>
  <c r="I1108"/>
  <c r="H1108"/>
  <c r="M1107"/>
  <c r="I1107"/>
  <c r="H1107"/>
  <c r="M1106"/>
  <c r="I1106"/>
  <c r="H1106"/>
  <c r="M1105"/>
  <c r="I1105"/>
  <c r="H1105"/>
  <c r="M1104"/>
  <c r="I1104"/>
  <c r="H1104"/>
  <c r="M1103"/>
  <c r="I1103"/>
  <c r="H1103"/>
  <c r="M1102"/>
  <c r="I1102"/>
  <c r="H1102"/>
  <c r="M1101"/>
  <c r="I1101"/>
  <c r="H1101"/>
  <c r="L1100"/>
  <c r="G1100"/>
  <c r="F1100"/>
  <c r="E1100"/>
  <c r="D1100"/>
  <c r="H1100" s="1"/>
  <c r="C1100"/>
  <c r="I1099"/>
  <c r="H1099"/>
  <c r="L1098"/>
  <c r="G1098"/>
  <c r="F1098"/>
  <c r="E1098"/>
  <c r="D1098"/>
  <c r="C1098"/>
  <c r="I1097"/>
  <c r="H1097"/>
  <c r="I1096"/>
  <c r="H1096"/>
  <c r="L1095"/>
  <c r="G1095"/>
  <c r="F1095"/>
  <c r="E1095"/>
  <c r="D1095"/>
  <c r="C1095"/>
  <c r="I1094"/>
  <c r="H1094"/>
  <c r="I1093"/>
  <c r="H1093"/>
  <c r="M1092"/>
  <c r="I1092"/>
  <c r="H1092"/>
  <c r="I1091"/>
  <c r="H1091"/>
  <c r="M1091" s="1"/>
  <c r="I1090"/>
  <c r="H1090"/>
  <c r="L1089"/>
  <c r="G1089"/>
  <c r="F1089"/>
  <c r="E1089"/>
  <c r="D1089"/>
  <c r="C1089"/>
  <c r="I1088"/>
  <c r="H1088"/>
  <c r="I1087"/>
  <c r="H1087"/>
  <c r="I1086"/>
  <c r="H1086"/>
  <c r="M1086" s="1"/>
  <c r="I1085"/>
  <c r="H1085"/>
  <c r="M1085" s="1"/>
  <c r="I1084"/>
  <c r="H1084"/>
  <c r="M1084" s="1"/>
  <c r="I1083"/>
  <c r="H1083"/>
  <c r="M1083" s="1"/>
  <c r="I1082"/>
  <c r="H1082"/>
  <c r="I1081"/>
  <c r="H1081"/>
  <c r="I1080"/>
  <c r="H1080"/>
  <c r="L1079"/>
  <c r="G1079"/>
  <c r="F1079"/>
  <c r="E1079"/>
  <c r="D1079"/>
  <c r="C1079"/>
  <c r="I1078"/>
  <c r="H1078"/>
  <c r="I1077"/>
  <c r="H1077"/>
  <c r="I1076"/>
  <c r="H1076"/>
  <c r="I1075"/>
  <c r="H1075"/>
  <c r="I1074"/>
  <c r="H1074"/>
  <c r="I1073"/>
  <c r="H1073"/>
  <c r="L1072"/>
  <c r="G1072"/>
  <c r="F1072"/>
  <c r="E1072"/>
  <c r="D1072"/>
  <c r="C1072"/>
  <c r="I1070"/>
  <c r="H1070"/>
  <c r="I1069"/>
  <c r="H1069"/>
  <c r="L1068"/>
  <c r="G1068"/>
  <c r="F1068"/>
  <c r="E1068"/>
  <c r="D1068"/>
  <c r="C1068"/>
  <c r="I1067"/>
  <c r="H1067"/>
  <c r="I1066"/>
  <c r="H1066"/>
  <c r="I1065"/>
  <c r="H1065"/>
  <c r="I1064"/>
  <c r="H1064"/>
  <c r="I1063"/>
  <c r="H1063"/>
  <c r="M1063" s="1"/>
  <c r="L1062"/>
  <c r="G1062"/>
  <c r="F1062"/>
  <c r="E1062"/>
  <c r="D1062"/>
  <c r="C1062"/>
  <c r="I1061"/>
  <c r="H1061"/>
  <c r="M1061" s="1"/>
  <c r="I1060"/>
  <c r="H1060"/>
  <c r="I1059"/>
  <c r="H1059"/>
  <c r="I1058"/>
  <c r="H1058"/>
  <c r="I1057"/>
  <c r="H1057"/>
  <c r="I1056"/>
  <c r="H1056"/>
  <c r="I1055"/>
  <c r="H1055"/>
  <c r="I1054"/>
  <c r="H1054"/>
  <c r="I1053"/>
  <c r="H1053"/>
  <c r="L1052"/>
  <c r="G1052"/>
  <c r="F1052"/>
  <c r="E1052"/>
  <c r="E1051" s="1"/>
  <c r="D1052"/>
  <c r="C1052"/>
  <c r="I1050"/>
  <c r="H1050"/>
  <c r="I1049"/>
  <c r="H1049"/>
  <c r="I1048"/>
  <c r="H1048"/>
  <c r="I1047"/>
  <c r="H1047"/>
  <c r="I1046"/>
  <c r="H1046"/>
  <c r="L1045"/>
  <c r="G1045"/>
  <c r="F1045"/>
  <c r="E1045"/>
  <c r="D1045"/>
  <c r="C1045"/>
  <c r="I1044"/>
  <c r="H1044"/>
  <c r="I1043"/>
  <c r="H1043"/>
  <c r="I1042"/>
  <c r="M1042" s="1"/>
  <c r="H1042"/>
  <c r="I1041"/>
  <c r="H1041"/>
  <c r="I1040"/>
  <c r="H1040"/>
  <c r="I1039"/>
  <c r="H1039"/>
  <c r="L1038"/>
  <c r="G1038"/>
  <c r="F1038"/>
  <c r="E1038"/>
  <c r="D1038"/>
  <c r="C1038"/>
  <c r="M1037"/>
  <c r="I1037"/>
  <c r="H1037"/>
  <c r="I1036"/>
  <c r="H1036"/>
  <c r="I1035"/>
  <c r="H1035"/>
  <c r="I1034"/>
  <c r="H1034"/>
  <c r="I1033"/>
  <c r="H1033"/>
  <c r="M1033" s="1"/>
  <c r="I1032"/>
  <c r="H1032"/>
  <c r="M1032" s="1"/>
  <c r="L1031"/>
  <c r="G1031"/>
  <c r="F1031"/>
  <c r="E1031"/>
  <c r="D1031"/>
  <c r="C1031"/>
  <c r="I1030"/>
  <c r="H1030"/>
  <c r="M1030" s="1"/>
  <c r="I1029"/>
  <c r="H1029"/>
  <c r="I1028"/>
  <c r="H1028"/>
  <c r="M1028" s="1"/>
  <c r="I1027"/>
  <c r="H1027"/>
  <c r="M1027" s="1"/>
  <c r="I1026"/>
  <c r="H1026"/>
  <c r="M1026" s="1"/>
  <c r="I1025"/>
  <c r="H1025"/>
  <c r="I1024"/>
  <c r="H1024"/>
  <c r="I1023"/>
  <c r="H1023"/>
  <c r="I1022"/>
  <c r="H1022"/>
  <c r="I1021"/>
  <c r="H1021"/>
  <c r="I1020"/>
  <c r="H1020"/>
  <c r="I1019"/>
  <c r="H1019"/>
  <c r="I1018"/>
  <c r="H1018"/>
  <c r="M1018" s="1"/>
  <c r="L1017"/>
  <c r="G1017"/>
  <c r="F1017"/>
  <c r="F985" s="1"/>
  <c r="E1017"/>
  <c r="D1017"/>
  <c r="C1017"/>
  <c r="I1016"/>
  <c r="H1016"/>
  <c r="I1015"/>
  <c r="H1015"/>
  <c r="I1014"/>
  <c r="H1014"/>
  <c r="I1013"/>
  <c r="H1013"/>
  <c r="L1012"/>
  <c r="G1012"/>
  <c r="F1012"/>
  <c r="E1012"/>
  <c r="D1012"/>
  <c r="C1012"/>
  <c r="I1011"/>
  <c r="H1011"/>
  <c r="I1010"/>
  <c r="H1010"/>
  <c r="I1009"/>
  <c r="H1009"/>
  <c r="I1008"/>
  <c r="H1008"/>
  <c r="I1007"/>
  <c r="H1007"/>
  <c r="I1006"/>
  <c r="H1006"/>
  <c r="I1005"/>
  <c r="H1005"/>
  <c r="I1004"/>
  <c r="H1004"/>
  <c r="I1003"/>
  <c r="H1003"/>
  <c r="I1002"/>
  <c r="H1002"/>
  <c r="I1001"/>
  <c r="H1001"/>
  <c r="I1000"/>
  <c r="H1000"/>
  <c r="I999"/>
  <c r="M999" s="1"/>
  <c r="H999"/>
  <c r="I998"/>
  <c r="H998"/>
  <c r="I997"/>
  <c r="H997"/>
  <c r="L996"/>
  <c r="G996"/>
  <c r="I996" s="1"/>
  <c r="F996"/>
  <c r="E996"/>
  <c r="D996"/>
  <c r="C996"/>
  <c r="I995"/>
  <c r="H995"/>
  <c r="I994"/>
  <c r="H994"/>
  <c r="I993"/>
  <c r="H993"/>
  <c r="I992"/>
  <c r="H992"/>
  <c r="I991"/>
  <c r="H991"/>
  <c r="I990"/>
  <c r="H990"/>
  <c r="I989"/>
  <c r="H989"/>
  <c r="I988"/>
  <c r="M988" s="1"/>
  <c r="H988"/>
  <c r="I987"/>
  <c r="H987"/>
  <c r="L986"/>
  <c r="G986"/>
  <c r="F986"/>
  <c r="E986"/>
  <c r="D986"/>
  <c r="C986"/>
  <c r="I984"/>
  <c r="H984"/>
  <c r="M984" s="1"/>
  <c r="I983"/>
  <c r="H983"/>
  <c r="L982"/>
  <c r="G982"/>
  <c r="I982" s="1"/>
  <c r="F982"/>
  <c r="E982"/>
  <c r="D982"/>
  <c r="C982"/>
  <c r="I981"/>
  <c r="H981"/>
  <c r="I980"/>
  <c r="H980"/>
  <c r="M980" s="1"/>
  <c r="I979"/>
  <c r="H979"/>
  <c r="I978"/>
  <c r="H978"/>
  <c r="L977"/>
  <c r="G977"/>
  <c r="F977"/>
  <c r="E977"/>
  <c r="D977"/>
  <c r="C977"/>
  <c r="I976"/>
  <c r="H976"/>
  <c r="I975"/>
  <c r="H975"/>
  <c r="I974"/>
  <c r="H974"/>
  <c r="M973"/>
  <c r="I973"/>
  <c r="H973"/>
  <c r="I972"/>
  <c r="H972"/>
  <c r="I971"/>
  <c r="H971"/>
  <c r="L970"/>
  <c r="G970"/>
  <c r="F970"/>
  <c r="E970"/>
  <c r="D970"/>
  <c r="C970"/>
  <c r="I969"/>
  <c r="H969"/>
  <c r="I968"/>
  <c r="H968"/>
  <c r="I967"/>
  <c r="H967"/>
  <c r="I966"/>
  <c r="H966"/>
  <c r="L965"/>
  <c r="G965"/>
  <c r="F965"/>
  <c r="E965"/>
  <c r="D965"/>
  <c r="C965"/>
  <c r="I964"/>
  <c r="H964"/>
  <c r="I963"/>
  <c r="H963"/>
  <c r="I962"/>
  <c r="H962"/>
  <c r="I961"/>
  <c r="H961"/>
  <c r="I960"/>
  <c r="H960"/>
  <c r="I959"/>
  <c r="H959"/>
  <c r="I958"/>
  <c r="H958"/>
  <c r="I957"/>
  <c r="M957" s="1"/>
  <c r="H957"/>
  <c r="I956"/>
  <c r="M956" s="1"/>
  <c r="H956"/>
  <c r="L955"/>
  <c r="G955"/>
  <c r="F955"/>
  <c r="E955"/>
  <c r="D955"/>
  <c r="C955"/>
  <c r="M954"/>
  <c r="I954"/>
  <c r="H954"/>
  <c r="I953"/>
  <c r="H953"/>
  <c r="M953" s="1"/>
  <c r="I952"/>
  <c r="H952"/>
  <c r="I951"/>
  <c r="H951"/>
  <c r="I950"/>
  <c r="H950"/>
  <c r="I949"/>
  <c r="H949"/>
  <c r="M949" s="1"/>
  <c r="I948"/>
  <c r="H948"/>
  <c r="M948" s="1"/>
  <c r="I947"/>
  <c r="H947"/>
  <c r="M947" s="1"/>
  <c r="I946"/>
  <c r="H946"/>
  <c r="L945"/>
  <c r="G945"/>
  <c r="F945"/>
  <c r="E945"/>
  <c r="D945"/>
  <c r="C945"/>
  <c r="I944"/>
  <c r="H944"/>
  <c r="I943"/>
  <c r="H943"/>
  <c r="I942"/>
  <c r="H942"/>
  <c r="I941"/>
  <c r="H941"/>
  <c r="M941" s="1"/>
  <c r="I940"/>
  <c r="H940"/>
  <c r="I939"/>
  <c r="H939"/>
  <c r="I938"/>
  <c r="H938"/>
  <c r="I937"/>
  <c r="H937"/>
  <c r="I936"/>
  <c r="H936"/>
  <c r="I935"/>
  <c r="H935"/>
  <c r="I934"/>
  <c r="H934"/>
  <c r="I933"/>
  <c r="M933" s="1"/>
  <c r="H933"/>
  <c r="I932"/>
  <c r="M932" s="1"/>
  <c r="H932"/>
  <c r="M931"/>
  <c r="I931"/>
  <c r="H931"/>
  <c r="I930"/>
  <c r="H930"/>
  <c r="M930" s="1"/>
  <c r="I929"/>
  <c r="H929"/>
  <c r="I928"/>
  <c r="H928"/>
  <c r="M928" s="1"/>
  <c r="I927"/>
  <c r="H927"/>
  <c r="M927" s="1"/>
  <c r="M926"/>
  <c r="I926"/>
  <c r="H926"/>
  <c r="I925"/>
  <c r="H925"/>
  <c r="I924"/>
  <c r="H924"/>
  <c r="I923"/>
  <c r="H923"/>
  <c r="L922"/>
  <c r="G922"/>
  <c r="F922"/>
  <c r="M922" s="1"/>
  <c r="E922"/>
  <c r="D922"/>
  <c r="C922"/>
  <c r="I920"/>
  <c r="M920" s="1"/>
  <c r="H920"/>
  <c r="I919"/>
  <c r="H919"/>
  <c r="L918"/>
  <c r="G918"/>
  <c r="F918"/>
  <c r="I918" s="1"/>
  <c r="E918"/>
  <c r="D918"/>
  <c r="C918"/>
  <c r="I917"/>
  <c r="H917"/>
  <c r="I916"/>
  <c r="H916"/>
  <c r="L915"/>
  <c r="G915"/>
  <c r="F915"/>
  <c r="E915"/>
  <c r="D915"/>
  <c r="C915"/>
  <c r="I914"/>
  <c r="H914"/>
  <c r="I913"/>
  <c r="M913" s="1"/>
  <c r="H913"/>
  <c r="I912"/>
  <c r="H912"/>
  <c r="I911"/>
  <c r="H911"/>
  <c r="I910"/>
  <c r="H910"/>
  <c r="I909"/>
  <c r="H909"/>
  <c r="L908"/>
  <c r="G908"/>
  <c r="F908"/>
  <c r="E908"/>
  <c r="D908"/>
  <c r="C908"/>
  <c r="I907"/>
  <c r="M907" s="1"/>
  <c r="H907"/>
  <c r="I906"/>
  <c r="H906"/>
  <c r="I905"/>
  <c r="H905"/>
  <c r="I904"/>
  <c r="H904"/>
  <c r="I903"/>
  <c r="H903"/>
  <c r="I902"/>
  <c r="H902"/>
  <c r="M902" s="1"/>
  <c r="L901"/>
  <c r="G901"/>
  <c r="F901"/>
  <c r="E901"/>
  <c r="D901"/>
  <c r="C901"/>
  <c r="I900"/>
  <c r="H900"/>
  <c r="M900" s="1"/>
  <c r="I899"/>
  <c r="H899"/>
  <c r="I898"/>
  <c r="H898"/>
  <c r="I897"/>
  <c r="H897"/>
  <c r="M897" s="1"/>
  <c r="I896"/>
  <c r="H896"/>
  <c r="I895"/>
  <c r="H895"/>
  <c r="I894"/>
  <c r="H894"/>
  <c r="I893"/>
  <c r="H893"/>
  <c r="I892"/>
  <c r="H892"/>
  <c r="I891"/>
  <c r="H891"/>
  <c r="L890"/>
  <c r="G890"/>
  <c r="F890"/>
  <c r="E890"/>
  <c r="D890"/>
  <c r="C890"/>
  <c r="I889"/>
  <c r="H889"/>
  <c r="I888"/>
  <c r="H888"/>
  <c r="I887"/>
  <c r="H887"/>
  <c r="I886"/>
  <c r="H886"/>
  <c r="M886" s="1"/>
  <c r="I885"/>
  <c r="H885"/>
  <c r="M885" s="1"/>
  <c r="I884"/>
  <c r="H884"/>
  <c r="M884" s="1"/>
  <c r="I883"/>
  <c r="H883"/>
  <c r="I882"/>
  <c r="H882"/>
  <c r="M882" s="1"/>
  <c r="I881"/>
  <c r="H881"/>
  <c r="I880"/>
  <c r="H880"/>
  <c r="M880" s="1"/>
  <c r="I879"/>
  <c r="H879"/>
  <c r="M879" s="1"/>
  <c r="I878"/>
  <c r="H878"/>
  <c r="M878" s="1"/>
  <c r="I877"/>
  <c r="H877"/>
  <c r="I876"/>
  <c r="H876"/>
  <c r="I875"/>
  <c r="H875"/>
  <c r="I874"/>
  <c r="H874"/>
  <c r="I873"/>
  <c r="H873"/>
  <c r="I872"/>
  <c r="H872"/>
  <c r="I871"/>
  <c r="H871"/>
  <c r="I870"/>
  <c r="H870"/>
  <c r="M870" s="1"/>
  <c r="I869"/>
  <c r="H869"/>
  <c r="I868"/>
  <c r="H868"/>
  <c r="I867"/>
  <c r="H867"/>
  <c r="I866"/>
  <c r="H866"/>
  <c r="I865"/>
  <c r="H865"/>
  <c r="I864"/>
  <c r="H864"/>
  <c r="I863"/>
  <c r="H863"/>
  <c r="L862"/>
  <c r="G862"/>
  <c r="F862"/>
  <c r="E862"/>
  <c r="D862"/>
  <c r="C862"/>
  <c r="I861"/>
  <c r="H861"/>
  <c r="I860"/>
  <c r="H860"/>
  <c r="I859"/>
  <c r="H859"/>
  <c r="I858"/>
  <c r="H858"/>
  <c r="I857"/>
  <c r="H857"/>
  <c r="I856"/>
  <c r="M856" s="1"/>
  <c r="H856"/>
  <c r="I855"/>
  <c r="H855"/>
  <c r="I854"/>
  <c r="H854"/>
  <c r="I853"/>
  <c r="M853" s="1"/>
  <c r="H853"/>
  <c r="I852"/>
  <c r="H852"/>
  <c r="I851"/>
  <c r="H851"/>
  <c r="I850"/>
  <c r="H850"/>
  <c r="I849"/>
  <c r="H849"/>
  <c r="I848"/>
  <c r="H848"/>
  <c r="I847"/>
  <c r="H847"/>
  <c r="I846"/>
  <c r="H846"/>
  <c r="I845"/>
  <c r="H845"/>
  <c r="I844"/>
  <c r="H844"/>
  <c r="I843"/>
  <c r="H843"/>
  <c r="M842"/>
  <c r="I842"/>
  <c r="H842"/>
  <c r="I841"/>
  <c r="H841"/>
  <c r="I840"/>
  <c r="H840"/>
  <c r="I839"/>
  <c r="H839"/>
  <c r="I838"/>
  <c r="H838"/>
  <c r="L837"/>
  <c r="G837"/>
  <c r="I837" s="1"/>
  <c r="F837"/>
  <c r="M837" s="1"/>
  <c r="E837"/>
  <c r="D837"/>
  <c r="C837"/>
  <c r="I836"/>
  <c r="H836"/>
  <c r="I835"/>
  <c r="H835"/>
  <c r="I834"/>
  <c r="M834" s="1"/>
  <c r="H834"/>
  <c r="I833"/>
  <c r="H833"/>
  <c r="I832"/>
  <c r="H832"/>
  <c r="I831"/>
  <c r="M831" s="1"/>
  <c r="H831"/>
  <c r="I830"/>
  <c r="H830"/>
  <c r="I829"/>
  <c r="H829"/>
  <c r="I828"/>
  <c r="H828"/>
  <c r="I827"/>
  <c r="H827"/>
  <c r="I826"/>
  <c r="H826"/>
  <c r="I825"/>
  <c r="H825"/>
  <c r="I824"/>
  <c r="H824"/>
  <c r="I823"/>
  <c r="H823"/>
  <c r="I822"/>
  <c r="H822"/>
  <c r="I821"/>
  <c r="H821"/>
  <c r="I820"/>
  <c r="H820"/>
  <c r="I819"/>
  <c r="H819"/>
  <c r="I818"/>
  <c r="H818"/>
  <c r="I817"/>
  <c r="H817"/>
  <c r="I816"/>
  <c r="H816"/>
  <c r="I815"/>
  <c r="M815" s="1"/>
  <c r="H815"/>
  <c r="I814"/>
  <c r="H814"/>
  <c r="I813"/>
  <c r="H813"/>
  <c r="I812"/>
  <c r="H812"/>
  <c r="L811"/>
  <c r="G811"/>
  <c r="F811"/>
  <c r="E811"/>
  <c r="D811"/>
  <c r="C811"/>
  <c r="M809"/>
  <c r="I809"/>
  <c r="H809"/>
  <c r="M808"/>
  <c r="I808"/>
  <c r="H808"/>
  <c r="I807"/>
  <c r="H807"/>
  <c r="I806"/>
  <c r="H806"/>
  <c r="C806"/>
  <c r="I805"/>
  <c r="H805"/>
  <c r="L804"/>
  <c r="G804"/>
  <c r="F804"/>
  <c r="E804"/>
  <c r="D804"/>
  <c r="C804"/>
  <c r="M803"/>
  <c r="I803"/>
  <c r="H803"/>
  <c r="I802"/>
  <c r="M802" s="1"/>
  <c r="H802"/>
  <c r="I801"/>
  <c r="H801"/>
  <c r="I800"/>
  <c r="H800"/>
  <c r="I799"/>
  <c r="H799"/>
  <c r="I798"/>
  <c r="H798"/>
  <c r="I797"/>
  <c r="H797"/>
  <c r="I796"/>
  <c r="H796"/>
  <c r="I795"/>
  <c r="H795"/>
  <c r="M795" s="1"/>
  <c r="M794"/>
  <c r="I794"/>
  <c r="H794"/>
  <c r="I793"/>
  <c r="H793"/>
  <c r="L792"/>
  <c r="L791" s="1"/>
  <c r="G792"/>
  <c r="F792"/>
  <c r="M792" s="1"/>
  <c r="E792"/>
  <c r="D792"/>
  <c r="D791" s="1"/>
  <c r="C792"/>
  <c r="M790"/>
  <c r="I790"/>
  <c r="H790"/>
  <c r="L789"/>
  <c r="G789"/>
  <c r="I789" s="1"/>
  <c r="F789"/>
  <c r="M789" s="1"/>
  <c r="E789"/>
  <c r="D789"/>
  <c r="C789"/>
  <c r="I788"/>
  <c r="H788"/>
  <c r="I787"/>
  <c r="H787"/>
  <c r="I786"/>
  <c r="M786" s="1"/>
  <c r="H786"/>
  <c r="I785"/>
  <c r="H785"/>
  <c r="I784"/>
  <c r="H784"/>
  <c r="I783"/>
  <c r="M783" s="1"/>
  <c r="H783"/>
  <c r="I782"/>
  <c r="H782"/>
  <c r="I781"/>
  <c r="H781"/>
  <c r="I780"/>
  <c r="H780"/>
  <c r="I779"/>
  <c r="H779"/>
  <c r="I778"/>
  <c r="H778"/>
  <c r="I777"/>
  <c r="H777"/>
  <c r="I776"/>
  <c r="H776"/>
  <c r="I775"/>
  <c r="H775"/>
  <c r="L774"/>
  <c r="G774"/>
  <c r="F774"/>
  <c r="E774"/>
  <c r="D774"/>
  <c r="C774"/>
  <c r="M773"/>
  <c r="I773"/>
  <c r="H773"/>
  <c r="M772"/>
  <c r="I772"/>
  <c r="H772"/>
  <c r="I771"/>
  <c r="H771"/>
  <c r="I770"/>
  <c r="H770"/>
  <c r="I769"/>
  <c r="H769"/>
  <c r="I768"/>
  <c r="H768"/>
  <c r="M767"/>
  <c r="I767"/>
  <c r="H767"/>
  <c r="L766"/>
  <c r="G766"/>
  <c r="F766"/>
  <c r="M766" s="1"/>
  <c r="E766"/>
  <c r="D766"/>
  <c r="C766"/>
  <c r="M765"/>
  <c r="I765"/>
  <c r="H765"/>
  <c r="M764"/>
  <c r="I764"/>
  <c r="H764"/>
  <c r="I763"/>
  <c r="H763"/>
  <c r="M763" s="1"/>
  <c r="I762"/>
  <c r="H762"/>
  <c r="L761"/>
  <c r="G761"/>
  <c r="F761"/>
  <c r="E761"/>
  <c r="D761"/>
  <c r="C761"/>
  <c r="I760"/>
  <c r="H760"/>
  <c r="M760" s="1"/>
  <c r="I759"/>
  <c r="H759"/>
  <c r="M759" s="1"/>
  <c r="L758"/>
  <c r="G758"/>
  <c r="F758"/>
  <c r="E758"/>
  <c r="D758"/>
  <c r="C758"/>
  <c r="I757"/>
  <c r="H757"/>
  <c r="I756"/>
  <c r="H756"/>
  <c r="I755"/>
  <c r="H755"/>
  <c r="I754"/>
  <c r="H754"/>
  <c r="I753"/>
  <c r="H753"/>
  <c r="L752"/>
  <c r="G752"/>
  <c r="F752"/>
  <c r="E752"/>
  <c r="D752"/>
  <c r="C752"/>
  <c r="I751"/>
  <c r="H751"/>
  <c r="I750"/>
  <c r="H750"/>
  <c r="I749"/>
  <c r="H749"/>
  <c r="I748"/>
  <c r="H748"/>
  <c r="I747"/>
  <c r="H747"/>
  <c r="I746"/>
  <c r="H746"/>
  <c r="L745"/>
  <c r="G745"/>
  <c r="F745"/>
  <c r="E745"/>
  <c r="D745"/>
  <c r="C745"/>
  <c r="I744"/>
  <c r="H744"/>
  <c r="I743"/>
  <c r="H743"/>
  <c r="I742"/>
  <c r="H742"/>
  <c r="M742" s="1"/>
  <c r="I741"/>
  <c r="H741"/>
  <c r="L740"/>
  <c r="G740"/>
  <c r="F740"/>
  <c r="E740"/>
  <c r="D740"/>
  <c r="C740"/>
  <c r="I739"/>
  <c r="H739"/>
  <c r="I738"/>
  <c r="H738"/>
  <c r="I737"/>
  <c r="H737"/>
  <c r="I736"/>
  <c r="M736" s="1"/>
  <c r="H736"/>
  <c r="I735"/>
  <c r="H735"/>
  <c r="I734"/>
  <c r="H734"/>
  <c r="M733"/>
  <c r="I733"/>
  <c r="H733"/>
  <c r="L732"/>
  <c r="G732"/>
  <c r="F732"/>
  <c r="M732" s="1"/>
  <c r="E732"/>
  <c r="D732"/>
  <c r="C732"/>
  <c r="I731"/>
  <c r="H731"/>
  <c r="I730"/>
  <c r="H730"/>
  <c r="I729"/>
  <c r="H729"/>
  <c r="L728"/>
  <c r="G728"/>
  <c r="F728"/>
  <c r="E728"/>
  <c r="D728"/>
  <c r="C728"/>
  <c r="I727"/>
  <c r="H727"/>
  <c r="I726"/>
  <c r="H726"/>
  <c r="I725"/>
  <c r="H725"/>
  <c r="I724"/>
  <c r="H724"/>
  <c r="I723"/>
  <c r="H723"/>
  <c r="I722"/>
  <c r="H722"/>
  <c r="I721"/>
  <c r="H721"/>
  <c r="M720"/>
  <c r="I720"/>
  <c r="H720"/>
  <c r="I719"/>
  <c r="H719"/>
  <c r="L718"/>
  <c r="G718"/>
  <c r="F718"/>
  <c r="E718"/>
  <c r="D718"/>
  <c r="C718"/>
  <c r="I716"/>
  <c r="H716"/>
  <c r="L715"/>
  <c r="G715"/>
  <c r="F715"/>
  <c r="E715"/>
  <c r="D715"/>
  <c r="C715"/>
  <c r="I714"/>
  <c r="M714" s="1"/>
  <c r="H714"/>
  <c r="L713"/>
  <c r="G713"/>
  <c r="F713"/>
  <c r="E713"/>
  <c r="D713"/>
  <c r="C713"/>
  <c r="M712"/>
  <c r="I712"/>
  <c r="H712"/>
  <c r="I711"/>
  <c r="H711"/>
  <c r="I710"/>
  <c r="H710"/>
  <c r="I709"/>
  <c r="H709"/>
  <c r="I708"/>
  <c r="H708"/>
  <c r="M708" s="1"/>
  <c r="I707"/>
  <c r="H707"/>
  <c r="I706"/>
  <c r="H706"/>
  <c r="M706" s="1"/>
  <c r="I705"/>
  <c r="H705"/>
  <c r="M705" s="1"/>
  <c r="L704"/>
  <c r="G704"/>
  <c r="F704"/>
  <c r="E704"/>
  <c r="D704"/>
  <c r="C704"/>
  <c r="I703"/>
  <c r="H703"/>
  <c r="M703" s="1"/>
  <c r="I702"/>
  <c r="H702"/>
  <c r="L701"/>
  <c r="G701"/>
  <c r="F701"/>
  <c r="E701"/>
  <c r="D701"/>
  <c r="C701"/>
  <c r="I700"/>
  <c r="H700"/>
  <c r="I699"/>
  <c r="H699"/>
  <c r="I698"/>
  <c r="H698"/>
  <c r="L697"/>
  <c r="G697"/>
  <c r="F697"/>
  <c r="E697"/>
  <c r="D697"/>
  <c r="C697"/>
  <c r="I696"/>
  <c r="H696"/>
  <c r="I695"/>
  <c r="H695"/>
  <c r="C695"/>
  <c r="I694"/>
  <c r="H694"/>
  <c r="L693"/>
  <c r="G693"/>
  <c r="F693"/>
  <c r="E693"/>
  <c r="D693"/>
  <c r="C693"/>
  <c r="I692"/>
  <c r="H692"/>
  <c r="I691"/>
  <c r="M691" s="1"/>
  <c r="H691"/>
  <c r="I690"/>
  <c r="M690" s="1"/>
  <c r="H690"/>
  <c r="I689"/>
  <c r="H689"/>
  <c r="L688"/>
  <c r="G688"/>
  <c r="F688"/>
  <c r="E688"/>
  <c r="D688"/>
  <c r="H688" s="1"/>
  <c r="C688"/>
  <c r="I687"/>
  <c r="H687"/>
  <c r="I686"/>
  <c r="H686"/>
  <c r="M686" s="1"/>
  <c r="I685"/>
  <c r="H685"/>
  <c r="L684"/>
  <c r="G684"/>
  <c r="F684"/>
  <c r="E684"/>
  <c r="D684"/>
  <c r="C684"/>
  <c r="I683"/>
  <c r="H683"/>
  <c r="I682"/>
  <c r="H682"/>
  <c r="M682" s="1"/>
  <c r="L681"/>
  <c r="G681"/>
  <c r="F681"/>
  <c r="E681"/>
  <c r="D681"/>
  <c r="C681"/>
  <c r="I680"/>
  <c r="H680"/>
  <c r="M679"/>
  <c r="I679"/>
  <c r="H679"/>
  <c r="I678"/>
  <c r="H678"/>
  <c r="I677"/>
  <c r="M677" s="1"/>
  <c r="H677"/>
  <c r="I676"/>
  <c r="H676"/>
  <c r="I675"/>
  <c r="H675"/>
  <c r="I674"/>
  <c r="M674" s="1"/>
  <c r="H674"/>
  <c r="I673"/>
  <c r="H673"/>
  <c r="I672"/>
  <c r="H672"/>
  <c r="I671"/>
  <c r="H671"/>
  <c r="I670"/>
  <c r="H670"/>
  <c r="L669"/>
  <c r="G669"/>
  <c r="F669"/>
  <c r="I669" s="1"/>
  <c r="E669"/>
  <c r="D669"/>
  <c r="H669" s="1"/>
  <c r="C669"/>
  <c r="M668"/>
  <c r="I668"/>
  <c r="H668"/>
  <c r="I667"/>
  <c r="H667"/>
  <c r="I666"/>
  <c r="H666"/>
  <c r="L665"/>
  <c r="G665"/>
  <c r="F665"/>
  <c r="M665" s="1"/>
  <c r="E665"/>
  <c r="D665"/>
  <c r="C665"/>
  <c r="I664"/>
  <c r="H664"/>
  <c r="M664" s="1"/>
  <c r="I663"/>
  <c r="H663"/>
  <c r="I662"/>
  <c r="H662"/>
  <c r="I661"/>
  <c r="H661"/>
  <c r="M661" s="1"/>
  <c r="I660"/>
  <c r="H660"/>
  <c r="M660" s="1"/>
  <c r="I659"/>
  <c r="H659"/>
  <c r="M659" s="1"/>
  <c r="I658"/>
  <c r="H658"/>
  <c r="I657"/>
  <c r="H657"/>
  <c r="I656"/>
  <c r="H656"/>
  <c r="I655"/>
  <c r="H655"/>
  <c r="I654"/>
  <c r="H654"/>
  <c r="I653"/>
  <c r="H653"/>
  <c r="I652"/>
  <c r="H652"/>
  <c r="C652"/>
  <c r="L651"/>
  <c r="G651"/>
  <c r="F651"/>
  <c r="E651"/>
  <c r="D651"/>
  <c r="C651"/>
  <c r="I650"/>
  <c r="H650"/>
  <c r="I649"/>
  <c r="H649"/>
  <c r="I648"/>
  <c r="H648"/>
  <c r="I647"/>
  <c r="H647"/>
  <c r="L646"/>
  <c r="G646"/>
  <c r="F646"/>
  <c r="E646"/>
  <c r="D646"/>
  <c r="C646"/>
  <c r="I644"/>
  <c r="H644"/>
  <c r="L643"/>
  <c r="G643"/>
  <c r="F643"/>
  <c r="E643"/>
  <c r="D643"/>
  <c r="C643"/>
  <c r="I642"/>
  <c r="H642"/>
  <c r="I641"/>
  <c r="H641"/>
  <c r="L640"/>
  <c r="G640"/>
  <c r="F640"/>
  <c r="E640"/>
  <c r="D640"/>
  <c r="C640"/>
  <c r="M639"/>
  <c r="I639"/>
  <c r="H639"/>
  <c r="I638"/>
  <c r="H638"/>
  <c r="I637"/>
  <c r="H637"/>
  <c r="M637" s="1"/>
  <c r="I636"/>
  <c r="H636"/>
  <c r="I635"/>
  <c r="H635"/>
  <c r="I634"/>
  <c r="H634"/>
  <c r="I633"/>
  <c r="M633" s="1"/>
  <c r="H633"/>
  <c r="L632"/>
  <c r="G632"/>
  <c r="F632"/>
  <c r="M632" s="1"/>
  <c r="E632"/>
  <c r="D632"/>
  <c r="C632"/>
  <c r="I631"/>
  <c r="H631"/>
  <c r="I630"/>
  <c r="H630"/>
  <c r="I629"/>
  <c r="H629"/>
  <c r="I628"/>
  <c r="H628"/>
  <c r="L627"/>
  <c r="G627"/>
  <c r="I627" s="1"/>
  <c r="F627"/>
  <c r="E627"/>
  <c r="D627"/>
  <c r="C627"/>
  <c r="I626"/>
  <c r="H626"/>
  <c r="M625"/>
  <c r="I625"/>
  <c r="H625"/>
  <c r="I624"/>
  <c r="H624"/>
  <c r="L623"/>
  <c r="G623"/>
  <c r="F623"/>
  <c r="E623"/>
  <c r="D623"/>
  <c r="C623"/>
  <c r="I622"/>
  <c r="H622"/>
  <c r="I621"/>
  <c r="H621"/>
  <c r="L620"/>
  <c r="G620"/>
  <c r="F620"/>
  <c r="E620"/>
  <c r="D620"/>
  <c r="C620"/>
  <c r="I619"/>
  <c r="H619"/>
  <c r="I618"/>
  <c r="H618"/>
  <c r="L617"/>
  <c r="G617"/>
  <c r="F617"/>
  <c r="E617"/>
  <c r="D617"/>
  <c r="C617"/>
  <c r="I616"/>
  <c r="H616"/>
  <c r="I615"/>
  <c r="H615"/>
  <c r="L614"/>
  <c r="G614"/>
  <c r="F614"/>
  <c r="E614"/>
  <c r="D614"/>
  <c r="C614"/>
  <c r="I613"/>
  <c r="M613" s="1"/>
  <c r="H613"/>
  <c r="I612"/>
  <c r="H612"/>
  <c r="L611"/>
  <c r="G611"/>
  <c r="F611"/>
  <c r="E611"/>
  <c r="D611"/>
  <c r="C611"/>
  <c r="I610"/>
  <c r="H610"/>
  <c r="I609"/>
  <c r="H609"/>
  <c r="L608"/>
  <c r="G608"/>
  <c r="F608"/>
  <c r="I608" s="1"/>
  <c r="E608"/>
  <c r="D608"/>
  <c r="H608" s="1"/>
  <c r="C608"/>
  <c r="I607"/>
  <c r="H607"/>
  <c r="I606"/>
  <c r="M606" s="1"/>
  <c r="H606"/>
  <c r="I605"/>
  <c r="H605"/>
  <c r="I604"/>
  <c r="H604"/>
  <c r="L603"/>
  <c r="G603"/>
  <c r="F603"/>
  <c r="E603"/>
  <c r="D603"/>
  <c r="C603"/>
  <c r="I602"/>
  <c r="H602"/>
  <c r="I601"/>
  <c r="H601"/>
  <c r="I600"/>
  <c r="H600"/>
  <c r="I599"/>
  <c r="H599"/>
  <c r="I598"/>
  <c r="H598"/>
  <c r="I597"/>
  <c r="H597"/>
  <c r="I596"/>
  <c r="H596"/>
  <c r="I595"/>
  <c r="H595"/>
  <c r="L594"/>
  <c r="G594"/>
  <c r="F594"/>
  <c r="E594"/>
  <c r="D594"/>
  <c r="C594"/>
  <c r="I593"/>
  <c r="M593" s="1"/>
  <c r="H593"/>
  <c r="I592"/>
  <c r="H592"/>
  <c r="I591"/>
  <c r="H591"/>
  <c r="I590"/>
  <c r="H590"/>
  <c r="I589"/>
  <c r="H589"/>
  <c r="I588"/>
  <c r="H588"/>
  <c r="I587"/>
  <c r="H587"/>
  <c r="L586"/>
  <c r="G586"/>
  <c r="F586"/>
  <c r="E586"/>
  <c r="D586"/>
  <c r="C586"/>
  <c r="I585"/>
  <c r="H585"/>
  <c r="M585" s="1"/>
  <c r="I584"/>
  <c r="H584"/>
  <c r="I583"/>
  <c r="H583"/>
  <c r="M582"/>
  <c r="I582"/>
  <c r="H582"/>
  <c r="I581"/>
  <c r="H581"/>
  <c r="I580"/>
  <c r="M580" s="1"/>
  <c r="H580"/>
  <c r="L579"/>
  <c r="G579"/>
  <c r="F579"/>
  <c r="M579" s="1"/>
  <c r="E579"/>
  <c r="D579"/>
  <c r="C579"/>
  <c r="I578"/>
  <c r="H578"/>
  <c r="I577"/>
  <c r="M577" s="1"/>
  <c r="H577"/>
  <c r="I576"/>
  <c r="H576"/>
  <c r="I575"/>
  <c r="H575"/>
  <c r="I574"/>
  <c r="H574"/>
  <c r="M574" s="1"/>
  <c r="I573"/>
  <c r="H573"/>
  <c r="M573" s="1"/>
  <c r="I572"/>
  <c r="H572"/>
  <c r="L571"/>
  <c r="G571"/>
  <c r="I571" s="1"/>
  <c r="F571"/>
  <c r="E571"/>
  <c r="D571"/>
  <c r="C571"/>
  <c r="I570"/>
  <c r="H570"/>
  <c r="I569"/>
  <c r="H569"/>
  <c r="I568"/>
  <c r="H568"/>
  <c r="I567"/>
  <c r="H567"/>
  <c r="I566"/>
  <c r="H566"/>
  <c r="I565"/>
  <c r="H565"/>
  <c r="I564"/>
  <c r="H564"/>
  <c r="I563"/>
  <c r="H563"/>
  <c r="M563" s="1"/>
  <c r="I562"/>
  <c r="H562"/>
  <c r="L561"/>
  <c r="G561"/>
  <c r="F561"/>
  <c r="E561"/>
  <c r="D561"/>
  <c r="C561"/>
  <c r="I560"/>
  <c r="H560"/>
  <c r="I559"/>
  <c r="H559"/>
  <c r="I558"/>
  <c r="H558"/>
  <c r="M558" s="1"/>
  <c r="L557"/>
  <c r="G557"/>
  <c r="F557"/>
  <c r="E557"/>
  <c r="D557"/>
  <c r="C557"/>
  <c r="I556"/>
  <c r="H556"/>
  <c r="I555"/>
  <c r="H555"/>
  <c r="M554"/>
  <c r="I554"/>
  <c r="H554"/>
  <c r="F554"/>
  <c r="I553"/>
  <c r="H553"/>
  <c r="I552"/>
  <c r="H552"/>
  <c r="I551"/>
  <c r="H551"/>
  <c r="I550"/>
  <c r="H550"/>
  <c r="L549"/>
  <c r="G549"/>
  <c r="F549"/>
  <c r="M549" s="1"/>
  <c r="E549"/>
  <c r="D549"/>
  <c r="C549"/>
  <c r="I548"/>
  <c r="H548"/>
  <c r="M548" s="1"/>
  <c r="L547"/>
  <c r="G547"/>
  <c r="F547"/>
  <c r="E547"/>
  <c r="D547"/>
  <c r="C547"/>
  <c r="I546"/>
  <c r="H546"/>
  <c r="I545"/>
  <c r="H545"/>
  <c r="I544"/>
  <c r="H544"/>
  <c r="I543"/>
  <c r="H543"/>
  <c r="I542"/>
  <c r="H542"/>
  <c r="I541"/>
  <c r="H541"/>
  <c r="I540"/>
  <c r="H540"/>
  <c r="L539"/>
  <c r="G539"/>
  <c r="F539"/>
  <c r="E539"/>
  <c r="D539"/>
  <c r="C539"/>
  <c r="I538"/>
  <c r="H538"/>
  <c r="I537"/>
  <c r="H537"/>
  <c r="I536"/>
  <c r="M536" s="1"/>
  <c r="H536"/>
  <c r="I535"/>
  <c r="H535"/>
  <c r="I534"/>
  <c r="H534"/>
  <c r="I533"/>
  <c r="H533"/>
  <c r="I532"/>
  <c r="H532"/>
  <c r="M531"/>
  <c r="I531"/>
  <c r="H531"/>
  <c r="I530"/>
  <c r="H530"/>
  <c r="M530" s="1"/>
  <c r="I529"/>
  <c r="H529"/>
  <c r="I528"/>
  <c r="H528"/>
  <c r="I527"/>
  <c r="H527"/>
  <c r="I526"/>
  <c r="H526"/>
  <c r="L525"/>
  <c r="G525"/>
  <c r="F525"/>
  <c r="E525"/>
  <c r="D525"/>
  <c r="C525"/>
  <c r="I523"/>
  <c r="H523"/>
  <c r="I522"/>
  <c r="H522"/>
  <c r="I521"/>
  <c r="H521"/>
  <c r="L520"/>
  <c r="G520"/>
  <c r="F520"/>
  <c r="E520"/>
  <c r="D520"/>
  <c r="C520"/>
  <c r="I519"/>
  <c r="H519"/>
  <c r="I518"/>
  <c r="H518"/>
  <c r="I517"/>
  <c r="H517"/>
  <c r="I516"/>
  <c r="H516"/>
  <c r="I515"/>
  <c r="H515"/>
  <c r="I514"/>
  <c r="H514"/>
  <c r="M514" s="1"/>
  <c r="I513"/>
  <c r="H513"/>
  <c r="L512"/>
  <c r="G512"/>
  <c r="F512"/>
  <c r="E512"/>
  <c r="D512"/>
  <c r="C512"/>
  <c r="I511"/>
  <c r="H511"/>
  <c r="I510"/>
  <c r="H510"/>
  <c r="M510" s="1"/>
  <c r="I509"/>
  <c r="H509"/>
  <c r="I508"/>
  <c r="M508" s="1"/>
  <c r="H508"/>
  <c r="I507"/>
  <c r="H507"/>
  <c r="I506"/>
  <c r="H506"/>
  <c r="I505"/>
  <c r="H505"/>
  <c r="I504"/>
  <c r="H504"/>
  <c r="L503"/>
  <c r="G503"/>
  <c r="F503"/>
  <c r="E503"/>
  <c r="D503"/>
  <c r="C503"/>
  <c r="I502"/>
  <c r="M502" s="1"/>
  <c r="H502"/>
  <c r="I501"/>
  <c r="H501"/>
  <c r="I500"/>
  <c r="H500"/>
  <c r="I499"/>
  <c r="H499"/>
  <c r="I498"/>
  <c r="H498"/>
  <c r="I497"/>
  <c r="H497"/>
  <c r="I496"/>
  <c r="H496"/>
  <c r="M495"/>
  <c r="I495"/>
  <c r="H495"/>
  <c r="I494"/>
  <c r="H494"/>
  <c r="I493"/>
  <c r="H493"/>
  <c r="M493" s="1"/>
  <c r="L492"/>
  <c r="G492"/>
  <c r="F492"/>
  <c r="E492"/>
  <c r="D492"/>
  <c r="C492"/>
  <c r="I491"/>
  <c r="H491"/>
  <c r="M491" s="1"/>
  <c r="I490"/>
  <c r="H490"/>
  <c r="I489"/>
  <c r="H489"/>
  <c r="I488"/>
  <c r="H488"/>
  <c r="I487"/>
  <c r="H487"/>
  <c r="I486"/>
  <c r="H486"/>
  <c r="I485"/>
  <c r="H485"/>
  <c r="L484"/>
  <c r="G484"/>
  <c r="F484"/>
  <c r="E484"/>
  <c r="D484"/>
  <c r="C484"/>
  <c r="M483"/>
  <c r="I483"/>
  <c r="H483"/>
  <c r="I482"/>
  <c r="M482" s="1"/>
  <c r="H482"/>
  <c r="I481"/>
  <c r="H481"/>
  <c r="I480"/>
  <c r="H480"/>
  <c r="I479"/>
  <c r="M479" s="1"/>
  <c r="H479"/>
  <c r="I478"/>
  <c r="H478"/>
  <c r="I477"/>
  <c r="H477"/>
  <c r="I476"/>
  <c r="H476"/>
  <c r="I475"/>
  <c r="H475"/>
  <c r="I474"/>
  <c r="H474"/>
  <c r="I473"/>
  <c r="H473"/>
  <c r="I472"/>
  <c r="H472"/>
  <c r="I471"/>
  <c r="H471"/>
  <c r="M471" s="1"/>
  <c r="I470"/>
  <c r="H470"/>
  <c r="I469"/>
  <c r="H469"/>
  <c r="L468"/>
  <c r="G468"/>
  <c r="F468"/>
  <c r="M468" s="1"/>
  <c r="E468"/>
  <c r="D468"/>
  <c r="C468"/>
  <c r="I466"/>
  <c r="H466"/>
  <c r="I465"/>
  <c r="H465"/>
  <c r="I464"/>
  <c r="H464"/>
  <c r="I463"/>
  <c r="H463"/>
  <c r="L462"/>
  <c r="G462"/>
  <c r="F462"/>
  <c r="E462"/>
  <c r="D462"/>
  <c r="C462"/>
  <c r="I461"/>
  <c r="H461"/>
  <c r="I460"/>
  <c r="H460"/>
  <c r="I459"/>
  <c r="H459"/>
  <c r="L458"/>
  <c r="G458"/>
  <c r="F458"/>
  <c r="E458"/>
  <c r="D458"/>
  <c r="C458"/>
  <c r="I457"/>
  <c r="H457"/>
  <c r="I456"/>
  <c r="H456"/>
  <c r="I455"/>
  <c r="H455"/>
  <c r="L454"/>
  <c r="G454"/>
  <c r="F454"/>
  <c r="E454"/>
  <c r="D454"/>
  <c r="C454"/>
  <c r="I453"/>
  <c r="H453"/>
  <c r="I452"/>
  <c r="H452"/>
  <c r="I451"/>
  <c r="H451"/>
  <c r="I450"/>
  <c r="H450"/>
  <c r="I449"/>
  <c r="H449"/>
  <c r="I448"/>
  <c r="H448"/>
  <c r="L447"/>
  <c r="G447"/>
  <c r="F447"/>
  <c r="E447"/>
  <c r="D447"/>
  <c r="C447"/>
  <c r="M446"/>
  <c r="I446"/>
  <c r="H446"/>
  <c r="I445"/>
  <c r="H445"/>
  <c r="I444"/>
  <c r="H444"/>
  <c r="I443"/>
  <c r="H443"/>
  <c r="M443" s="1"/>
  <c r="L442"/>
  <c r="G442"/>
  <c r="F442"/>
  <c r="E442"/>
  <c r="D442"/>
  <c r="C442"/>
  <c r="I441"/>
  <c r="H441"/>
  <c r="I440"/>
  <c r="H440"/>
  <c r="I439"/>
  <c r="H439"/>
  <c r="I438"/>
  <c r="H438"/>
  <c r="L437"/>
  <c r="G437"/>
  <c r="F437"/>
  <c r="E437"/>
  <c r="D437"/>
  <c r="C437"/>
  <c r="I436"/>
  <c r="H436"/>
  <c r="I435"/>
  <c r="H435"/>
  <c r="I434"/>
  <c r="M434" s="1"/>
  <c r="H434"/>
  <c r="L433"/>
  <c r="G433"/>
  <c r="F433"/>
  <c r="E433"/>
  <c r="D433"/>
  <c r="C433"/>
  <c r="I432"/>
  <c r="M432" s="1"/>
  <c r="H432"/>
  <c r="I431"/>
  <c r="M431" s="1"/>
  <c r="H431"/>
  <c r="I430"/>
  <c r="H430"/>
  <c r="I429"/>
  <c r="H429"/>
  <c r="I428"/>
  <c r="H428"/>
  <c r="L427"/>
  <c r="G427"/>
  <c r="F427"/>
  <c r="E427"/>
  <c r="D427"/>
  <c r="C427"/>
  <c r="I426"/>
  <c r="H426"/>
  <c r="I425"/>
  <c r="M425" s="1"/>
  <c r="H425"/>
  <c r="I424"/>
  <c r="H424"/>
  <c r="I423"/>
  <c r="H423"/>
  <c r="I422"/>
  <c r="M422" s="1"/>
  <c r="H422"/>
  <c r="I421"/>
  <c r="H421"/>
  <c r="I420"/>
  <c r="H420"/>
  <c r="L419"/>
  <c r="G419"/>
  <c r="F419"/>
  <c r="E419"/>
  <c r="D419"/>
  <c r="C419"/>
  <c r="I418"/>
  <c r="H418"/>
  <c r="I417"/>
  <c r="H417"/>
  <c r="I416"/>
  <c r="H416"/>
  <c r="I415"/>
  <c r="H415"/>
  <c r="L414"/>
  <c r="G414"/>
  <c r="F414"/>
  <c r="E414"/>
  <c r="D414"/>
  <c r="C414"/>
  <c r="M412"/>
  <c r="I412"/>
  <c r="H412"/>
  <c r="C412"/>
  <c r="L411"/>
  <c r="G411"/>
  <c r="F411"/>
  <c r="M411" s="1"/>
  <c r="E411"/>
  <c r="D411"/>
  <c r="C411"/>
  <c r="I410"/>
  <c r="H410"/>
  <c r="M409"/>
  <c r="I409"/>
  <c r="H409"/>
  <c r="I408"/>
  <c r="H408"/>
  <c r="I407"/>
  <c r="H407"/>
  <c r="I406"/>
  <c r="H406"/>
  <c r="I405"/>
  <c r="H405"/>
  <c r="L404"/>
  <c r="G404"/>
  <c r="F404"/>
  <c r="E404"/>
  <c r="D404"/>
  <c r="C404"/>
  <c r="I403"/>
  <c r="H403"/>
  <c r="I402"/>
  <c r="H402"/>
  <c r="I401"/>
  <c r="H401"/>
  <c r="I400"/>
  <c r="H400"/>
  <c r="I399"/>
  <c r="H399"/>
  <c r="M399" s="1"/>
  <c r="L398"/>
  <c r="G398"/>
  <c r="F398"/>
  <c r="E398"/>
  <c r="D398"/>
  <c r="C398"/>
  <c r="I397"/>
  <c r="H397"/>
  <c r="M397" s="1"/>
  <c r="I396"/>
  <c r="H396"/>
  <c r="I395"/>
  <c r="H395"/>
  <c r="L394"/>
  <c r="G394"/>
  <c r="F394"/>
  <c r="E394"/>
  <c r="D394"/>
  <c r="C394"/>
  <c r="I393"/>
  <c r="H393"/>
  <c r="I392"/>
  <c r="H392"/>
  <c r="I391"/>
  <c r="H391"/>
  <c r="L390"/>
  <c r="G390"/>
  <c r="F390"/>
  <c r="E390"/>
  <c r="D390"/>
  <c r="C390"/>
  <c r="I389"/>
  <c r="M389" s="1"/>
  <c r="H389"/>
  <c r="I388"/>
  <c r="H388"/>
  <c r="I387"/>
  <c r="H387"/>
  <c r="L386"/>
  <c r="G386"/>
  <c r="F386"/>
  <c r="E386"/>
  <c r="D386"/>
  <c r="C386"/>
  <c r="I385"/>
  <c r="H385"/>
  <c r="I384"/>
  <c r="H384"/>
  <c r="I383"/>
  <c r="M383" s="1"/>
  <c r="H383"/>
  <c r="I382"/>
  <c r="H382"/>
  <c r="I381"/>
  <c r="H381"/>
  <c r="L380"/>
  <c r="G380"/>
  <c r="F380"/>
  <c r="E380"/>
  <c r="D380"/>
  <c r="C380"/>
  <c r="I379"/>
  <c r="H379"/>
  <c r="I378"/>
  <c r="H378"/>
  <c r="M377"/>
  <c r="I377"/>
  <c r="H377"/>
  <c r="M376"/>
  <c r="I376"/>
  <c r="H376"/>
  <c r="C376"/>
  <c r="I375"/>
  <c r="H375"/>
  <c r="L374"/>
  <c r="G374"/>
  <c r="F374"/>
  <c r="M374" s="1"/>
  <c r="E374"/>
  <c r="D374"/>
  <c r="C374"/>
  <c r="I373"/>
  <c r="H373"/>
  <c r="I372"/>
  <c r="H372"/>
  <c r="I371"/>
  <c r="H371"/>
  <c r="I370"/>
  <c r="H370"/>
  <c r="M370" s="1"/>
  <c r="M369"/>
  <c r="I369"/>
  <c r="H369"/>
  <c r="I368"/>
  <c r="H368"/>
  <c r="I367"/>
  <c r="H367"/>
  <c r="I366"/>
  <c r="H366"/>
  <c r="L365"/>
  <c r="G365"/>
  <c r="F365"/>
  <c r="E365"/>
  <c r="D365"/>
  <c r="C365"/>
  <c r="I364"/>
  <c r="H364"/>
  <c r="I363"/>
  <c r="H363"/>
  <c r="I362"/>
  <c r="H362"/>
  <c r="I361"/>
  <c r="H361"/>
  <c r="L360"/>
  <c r="G360"/>
  <c r="F360"/>
  <c r="E360"/>
  <c r="D360"/>
  <c r="C360"/>
  <c r="I358"/>
  <c r="H358"/>
  <c r="L357"/>
  <c r="G357"/>
  <c r="F357"/>
  <c r="E357"/>
  <c r="D357"/>
  <c r="C357"/>
  <c r="I356"/>
  <c r="H356"/>
  <c r="I355"/>
  <c r="H355"/>
  <c r="I354"/>
  <c r="H354"/>
  <c r="I353"/>
  <c r="H353"/>
  <c r="I352"/>
  <c r="H352"/>
  <c r="L351"/>
  <c r="G351"/>
  <c r="F351"/>
  <c r="E351"/>
  <c r="D351"/>
  <c r="C351"/>
  <c r="I350"/>
  <c r="H350"/>
  <c r="I349"/>
  <c r="H349"/>
  <c r="I348"/>
  <c r="H348"/>
  <c r="I347"/>
  <c r="H347"/>
  <c r="I346"/>
  <c r="H346"/>
  <c r="I345"/>
  <c r="H345"/>
  <c r="I344"/>
  <c r="H344"/>
  <c r="L343"/>
  <c r="G343"/>
  <c r="F343"/>
  <c r="E343"/>
  <c r="D343"/>
  <c r="C343"/>
  <c r="I342"/>
  <c r="H342"/>
  <c r="M342" s="1"/>
  <c r="I341"/>
  <c r="H341"/>
  <c r="I340"/>
  <c r="H340"/>
  <c r="M340" s="1"/>
  <c r="I339"/>
  <c r="H339"/>
  <c r="I338"/>
  <c r="H338"/>
  <c r="I337"/>
  <c r="H337"/>
  <c r="I336"/>
  <c r="H336"/>
  <c r="I335"/>
  <c r="H335"/>
  <c r="I334"/>
  <c r="H334"/>
  <c r="L333"/>
  <c r="G333"/>
  <c r="F333"/>
  <c r="E333"/>
  <c r="D333"/>
  <c r="C333"/>
  <c r="I332"/>
  <c r="H332"/>
  <c r="I331"/>
  <c r="M331" s="1"/>
  <c r="H331"/>
  <c r="I330"/>
  <c r="H330"/>
  <c r="I329"/>
  <c r="H329"/>
  <c r="I328"/>
  <c r="H328"/>
  <c r="I327"/>
  <c r="H327"/>
  <c r="I326"/>
  <c r="H326"/>
  <c r="I325"/>
  <c r="H325"/>
  <c r="I324"/>
  <c r="H324"/>
  <c r="L323"/>
  <c r="G323"/>
  <c r="F323"/>
  <c r="E323"/>
  <c r="D323"/>
  <c r="C323"/>
  <c r="I322"/>
  <c r="H322"/>
  <c r="I321"/>
  <c r="H321"/>
  <c r="I320"/>
  <c r="H320"/>
  <c r="I319"/>
  <c r="H319"/>
  <c r="I318"/>
  <c r="H318"/>
  <c r="M318" s="1"/>
  <c r="I317"/>
  <c r="H317"/>
  <c r="I316"/>
  <c r="H316"/>
  <c r="I315"/>
  <c r="H315"/>
  <c r="M315" s="1"/>
  <c r="I314"/>
  <c r="H314"/>
  <c r="M314" s="1"/>
  <c r="I313"/>
  <c r="H313"/>
  <c r="I312"/>
  <c r="H312"/>
  <c r="M312" s="1"/>
  <c r="I311"/>
  <c r="H311"/>
  <c r="I310"/>
  <c r="H310"/>
  <c r="I309"/>
  <c r="H309"/>
  <c r="I308"/>
  <c r="H308"/>
  <c r="L307"/>
  <c r="G307"/>
  <c r="F307"/>
  <c r="E307"/>
  <c r="D307"/>
  <c r="C307"/>
  <c r="I306"/>
  <c r="H306"/>
  <c r="I305"/>
  <c r="H305"/>
  <c r="I304"/>
  <c r="H304"/>
  <c r="M304" s="1"/>
  <c r="I303"/>
  <c r="H303"/>
  <c r="I302"/>
  <c r="H302"/>
  <c r="M302" s="1"/>
  <c r="I301"/>
  <c r="H301"/>
  <c r="M301" s="1"/>
  <c r="I300"/>
  <c r="H300"/>
  <c r="I299"/>
  <c r="H299"/>
  <c r="L298"/>
  <c r="G298"/>
  <c r="F298"/>
  <c r="E298"/>
  <c r="D298"/>
  <c r="C298"/>
  <c r="I297"/>
  <c r="H297"/>
  <c r="I296"/>
  <c r="H296"/>
  <c r="M296" s="1"/>
  <c r="I295"/>
  <c r="H295"/>
  <c r="I294"/>
  <c r="H294"/>
  <c r="I293"/>
  <c r="H293"/>
  <c r="I292"/>
  <c r="H292"/>
  <c r="I291"/>
  <c r="H291"/>
  <c r="L290"/>
  <c r="G290"/>
  <c r="I290" s="1"/>
  <c r="F290"/>
  <c r="E290"/>
  <c r="D290"/>
  <c r="C290"/>
  <c r="I289"/>
  <c r="H289"/>
  <c r="M289" s="1"/>
  <c r="I288"/>
  <c r="H288"/>
  <c r="I287"/>
  <c r="H287"/>
  <c r="I286"/>
  <c r="H286"/>
  <c r="I285"/>
  <c r="H285"/>
  <c r="I284"/>
  <c r="H284"/>
  <c r="M284" s="1"/>
  <c r="L283"/>
  <c r="G283"/>
  <c r="F283"/>
  <c r="E283"/>
  <c r="D283"/>
  <c r="C283"/>
  <c r="I282"/>
  <c r="H282"/>
  <c r="M282" s="1"/>
  <c r="F282"/>
  <c r="C282"/>
  <c r="I281"/>
  <c r="H281"/>
  <c r="M281" s="1"/>
  <c r="I280"/>
  <c r="H280"/>
  <c r="M280" s="1"/>
  <c r="I279"/>
  <c r="H279"/>
  <c r="I278"/>
  <c r="H278"/>
  <c r="M278" s="1"/>
  <c r="M277"/>
  <c r="I277"/>
  <c r="H277"/>
  <c r="I276"/>
  <c r="M276" s="1"/>
  <c r="H276"/>
  <c r="C276"/>
  <c r="I275"/>
  <c r="H275"/>
  <c r="M274"/>
  <c r="I274"/>
  <c r="H274"/>
  <c r="C274"/>
  <c r="I273"/>
  <c r="H273"/>
  <c r="C273"/>
  <c r="L272"/>
  <c r="G272"/>
  <c r="F272"/>
  <c r="E272"/>
  <c r="D272"/>
  <c r="C272"/>
  <c r="I271"/>
  <c r="M271" s="1"/>
  <c r="H271"/>
  <c r="I270"/>
  <c r="H270"/>
  <c r="L269"/>
  <c r="G269"/>
  <c r="F269"/>
  <c r="I269" s="1"/>
  <c r="E269"/>
  <c r="D269"/>
  <c r="C269"/>
  <c r="I267"/>
  <c r="H267"/>
  <c r="L266"/>
  <c r="G266"/>
  <c r="F266"/>
  <c r="E266"/>
  <c r="D266"/>
  <c r="C266"/>
  <c r="I265"/>
  <c r="H265"/>
  <c r="I264"/>
  <c r="H264"/>
  <c r="I263"/>
  <c r="H263"/>
  <c r="I262"/>
  <c r="H262"/>
  <c r="I261"/>
  <c r="H261"/>
  <c r="I260"/>
  <c r="H260"/>
  <c r="I259"/>
  <c r="H259"/>
  <c r="I258"/>
  <c r="H258"/>
  <c r="I257"/>
  <c r="H257"/>
  <c r="L256"/>
  <c r="G256"/>
  <c r="F256"/>
  <c r="E256"/>
  <c r="D256"/>
  <c r="C256"/>
  <c r="I255"/>
  <c r="H255"/>
  <c r="L254"/>
  <c r="L253" s="1"/>
  <c r="G254"/>
  <c r="G253" s="1"/>
  <c r="F254"/>
  <c r="E254"/>
  <c r="D254"/>
  <c r="D253" s="1"/>
  <c r="C254"/>
  <c r="M252"/>
  <c r="I252"/>
  <c r="H252"/>
  <c r="M251"/>
  <c r="I251"/>
  <c r="H251"/>
  <c r="L250"/>
  <c r="G250"/>
  <c r="F250"/>
  <c r="E250"/>
  <c r="D250"/>
  <c r="C250"/>
  <c r="I249"/>
  <c r="M249" s="1"/>
  <c r="H249"/>
  <c r="C249"/>
  <c r="I248"/>
  <c r="H248"/>
  <c r="L247"/>
  <c r="G247"/>
  <c r="F247"/>
  <c r="E247"/>
  <c r="D247"/>
  <c r="C247"/>
  <c r="I246"/>
  <c r="H246"/>
  <c r="M246" s="1"/>
  <c r="I245"/>
  <c r="H245"/>
  <c r="I244"/>
  <c r="H244"/>
  <c r="I243"/>
  <c r="H243"/>
  <c r="I242"/>
  <c r="H242"/>
  <c r="I241"/>
  <c r="H241"/>
  <c r="I240"/>
  <c r="H240"/>
  <c r="I239"/>
  <c r="H239"/>
  <c r="I238"/>
  <c r="H238"/>
  <c r="I237"/>
  <c r="H237"/>
  <c r="I236"/>
  <c r="H236"/>
  <c r="I235"/>
  <c r="H235"/>
  <c r="I234"/>
  <c r="H234"/>
  <c r="I233"/>
  <c r="H233"/>
  <c r="L232"/>
  <c r="G232"/>
  <c r="F232"/>
  <c r="E232"/>
  <c r="D232"/>
  <c r="C232"/>
  <c r="I231"/>
  <c r="H231"/>
  <c r="I230"/>
  <c r="H230"/>
  <c r="I229"/>
  <c r="H229"/>
  <c r="I228"/>
  <c r="H228"/>
  <c r="I227"/>
  <c r="H227"/>
  <c r="I226"/>
  <c r="H226"/>
  <c r="L225"/>
  <c r="G225"/>
  <c r="F225"/>
  <c r="E225"/>
  <c r="D225"/>
  <c r="C225"/>
  <c r="I224"/>
  <c r="H224"/>
  <c r="I223"/>
  <c r="H223"/>
  <c r="I222"/>
  <c r="H222"/>
  <c r="I221"/>
  <c r="H221"/>
  <c r="I220"/>
  <c r="H220"/>
  <c r="L219"/>
  <c r="G219"/>
  <c r="F219"/>
  <c r="E219"/>
  <c r="D219"/>
  <c r="C219"/>
  <c r="I218"/>
  <c r="H218"/>
  <c r="I217"/>
  <c r="H217"/>
  <c r="I216"/>
  <c r="H216"/>
  <c r="I215"/>
  <c r="H215"/>
  <c r="I214"/>
  <c r="H214"/>
  <c r="L213"/>
  <c r="G213"/>
  <c r="F213"/>
  <c r="E213"/>
  <c r="D213"/>
  <c r="C213"/>
  <c r="I212"/>
  <c r="H212"/>
  <c r="I211"/>
  <c r="H211"/>
  <c r="I210"/>
  <c r="M210" s="1"/>
  <c r="H210"/>
  <c r="I209"/>
  <c r="H209"/>
  <c r="I208"/>
  <c r="H208"/>
  <c r="I207"/>
  <c r="H207"/>
  <c r="I206"/>
  <c r="H206"/>
  <c r="L205"/>
  <c r="G205"/>
  <c r="F205"/>
  <c r="E205"/>
  <c r="D205"/>
  <c r="C205"/>
  <c r="I204"/>
  <c r="H204"/>
  <c r="I203"/>
  <c r="H203"/>
  <c r="I202"/>
  <c r="H202"/>
  <c r="I201"/>
  <c r="H201"/>
  <c r="I200"/>
  <c r="H200"/>
  <c r="I199"/>
  <c r="H199"/>
  <c r="L198"/>
  <c r="G198"/>
  <c r="F198"/>
  <c r="E198"/>
  <c r="D198"/>
  <c r="C198"/>
  <c r="I197"/>
  <c r="H197"/>
  <c r="I196"/>
  <c r="H196"/>
  <c r="I195"/>
  <c r="H195"/>
  <c r="I194"/>
  <c r="H194"/>
  <c r="M193"/>
  <c r="I193"/>
  <c r="H193"/>
  <c r="I192"/>
  <c r="H192"/>
  <c r="L191"/>
  <c r="G191"/>
  <c r="F191"/>
  <c r="E191"/>
  <c r="D191"/>
  <c r="C191"/>
  <c r="I190"/>
  <c r="H190"/>
  <c r="I189"/>
  <c r="H189"/>
  <c r="I188"/>
  <c r="H188"/>
  <c r="I187"/>
  <c r="H187"/>
  <c r="M186"/>
  <c r="I186"/>
  <c r="H186"/>
  <c r="F186"/>
  <c r="I185"/>
  <c r="H185"/>
  <c r="L184"/>
  <c r="G184"/>
  <c r="F184"/>
  <c r="E184"/>
  <c r="D184"/>
  <c r="C184"/>
  <c r="I183"/>
  <c r="H183"/>
  <c r="I182"/>
  <c r="H182"/>
  <c r="I181"/>
  <c r="H181"/>
  <c r="M181" s="1"/>
  <c r="I180"/>
  <c r="H180"/>
  <c r="I179"/>
  <c r="H179"/>
  <c r="M179" s="1"/>
  <c r="I178"/>
  <c r="H178"/>
  <c r="M178" s="1"/>
  <c r="L177"/>
  <c r="G177"/>
  <c r="I177" s="1"/>
  <c r="F177"/>
  <c r="E177"/>
  <c r="D177"/>
  <c r="C177"/>
  <c r="I176"/>
  <c r="H176"/>
  <c r="M176" s="1"/>
  <c r="I175"/>
  <c r="H175"/>
  <c r="M175" s="1"/>
  <c r="I174"/>
  <c r="H174"/>
  <c r="I173"/>
  <c r="H173"/>
  <c r="I172"/>
  <c r="H172"/>
  <c r="I171"/>
  <c r="H171"/>
  <c r="M171" s="1"/>
  <c r="L170"/>
  <c r="G170"/>
  <c r="F170"/>
  <c r="E170"/>
  <c r="D170"/>
  <c r="C170"/>
  <c r="I169"/>
  <c r="H169"/>
  <c r="I168"/>
  <c r="H168"/>
  <c r="I167"/>
  <c r="H167"/>
  <c r="I166"/>
  <c r="H166"/>
  <c r="I165"/>
  <c r="H165"/>
  <c r="M165" s="1"/>
  <c r="L164"/>
  <c r="G164"/>
  <c r="F164"/>
  <c r="E164"/>
  <c r="D164"/>
  <c r="C164"/>
  <c r="I163"/>
  <c r="H163"/>
  <c r="I162"/>
  <c r="H162"/>
  <c r="I161"/>
  <c r="H161"/>
  <c r="I160"/>
  <c r="H160"/>
  <c r="I159"/>
  <c r="H159"/>
  <c r="I158"/>
  <c r="H158"/>
  <c r="I157"/>
  <c r="H157"/>
  <c r="L156"/>
  <c r="G156"/>
  <c r="F156"/>
  <c r="E156"/>
  <c r="D156"/>
  <c r="C156"/>
  <c r="I155"/>
  <c r="H155"/>
  <c r="I154"/>
  <c r="H154"/>
  <c r="I153"/>
  <c r="H153"/>
  <c r="I152"/>
  <c r="H152"/>
  <c r="I151"/>
  <c r="H151"/>
  <c r="I150"/>
  <c r="H150"/>
  <c r="L149"/>
  <c r="G149"/>
  <c r="F149"/>
  <c r="E149"/>
  <c r="D149"/>
  <c r="C149"/>
  <c r="I148"/>
  <c r="H148"/>
  <c r="I147"/>
  <c r="H147"/>
  <c r="M147" s="1"/>
  <c r="I146"/>
  <c r="H146"/>
  <c r="I145"/>
  <c r="H145"/>
  <c r="I144"/>
  <c r="H144"/>
  <c r="I143"/>
  <c r="H143"/>
  <c r="I142"/>
  <c r="H142"/>
  <c r="I141"/>
  <c r="H141"/>
  <c r="I140"/>
  <c r="H140"/>
  <c r="I139"/>
  <c r="H139"/>
  <c r="I138"/>
  <c r="H138"/>
  <c r="I137"/>
  <c r="H137"/>
  <c r="L136"/>
  <c r="G136"/>
  <c r="F136"/>
  <c r="E136"/>
  <c r="D136"/>
  <c r="C136"/>
  <c r="I135"/>
  <c r="H135"/>
  <c r="I134"/>
  <c r="H134"/>
  <c r="I133"/>
  <c r="H133"/>
  <c r="I132"/>
  <c r="H132"/>
  <c r="I131"/>
  <c r="H131"/>
  <c r="I130"/>
  <c r="H130"/>
  <c r="I129"/>
  <c r="M129" s="1"/>
  <c r="H129"/>
  <c r="I128"/>
  <c r="H128"/>
  <c r="I127"/>
  <c r="H127"/>
  <c r="I126"/>
  <c r="H126"/>
  <c r="L125"/>
  <c r="G125"/>
  <c r="F125"/>
  <c r="E125"/>
  <c r="D125"/>
  <c r="C125"/>
  <c r="I124"/>
  <c r="H124"/>
  <c r="I123"/>
  <c r="H123"/>
  <c r="I122"/>
  <c r="M122" s="1"/>
  <c r="H122"/>
  <c r="I121"/>
  <c r="H121"/>
  <c r="I120"/>
  <c r="H120"/>
  <c r="I119"/>
  <c r="H119"/>
  <c r="M118"/>
  <c r="I118"/>
  <c r="H118"/>
  <c r="I117"/>
  <c r="H117"/>
  <c r="L116"/>
  <c r="G116"/>
  <c r="F116"/>
  <c r="E116"/>
  <c r="D116"/>
  <c r="C116"/>
  <c r="I115"/>
  <c r="H115"/>
  <c r="I114"/>
  <c r="H114"/>
  <c r="I113"/>
  <c r="H113"/>
  <c r="I112"/>
  <c r="H112"/>
  <c r="I111"/>
  <c r="H111"/>
  <c r="I110"/>
  <c r="H110"/>
  <c r="I109"/>
  <c r="H109"/>
  <c r="I108"/>
  <c r="H108"/>
  <c r="I107"/>
  <c r="H107"/>
  <c r="L106"/>
  <c r="G106"/>
  <c r="F106"/>
  <c r="E106"/>
  <c r="D106"/>
  <c r="C106"/>
  <c r="I105"/>
  <c r="H105"/>
  <c r="I104"/>
  <c r="H104"/>
  <c r="I103"/>
  <c r="H103"/>
  <c r="I102"/>
  <c r="H102"/>
  <c r="I101"/>
  <c r="H101"/>
  <c r="I100"/>
  <c r="H100"/>
  <c r="I99"/>
  <c r="M99" s="1"/>
  <c r="H99"/>
  <c r="I98"/>
  <c r="H98"/>
  <c r="I97"/>
  <c r="H97"/>
  <c r="I96"/>
  <c r="H96"/>
  <c r="M95"/>
  <c r="I95"/>
  <c r="H95"/>
  <c r="I94"/>
  <c r="H94"/>
  <c r="L93"/>
  <c r="G93"/>
  <c r="F93"/>
  <c r="E93"/>
  <c r="D93"/>
  <c r="C93"/>
  <c r="I92"/>
  <c r="H92"/>
  <c r="I91"/>
  <c r="H91"/>
  <c r="I90"/>
  <c r="H90"/>
  <c r="I89"/>
  <c r="H89"/>
  <c r="I88"/>
  <c r="H88"/>
  <c r="I87"/>
  <c r="H87"/>
  <c r="I86"/>
  <c r="H86"/>
  <c r="I85"/>
  <c r="H85"/>
  <c r="L84"/>
  <c r="G84"/>
  <c r="F84"/>
  <c r="E84"/>
  <c r="D84"/>
  <c r="C84"/>
  <c r="I83"/>
  <c r="M83" s="1"/>
  <c r="H83"/>
  <c r="I82"/>
  <c r="H82"/>
  <c r="I81"/>
  <c r="H81"/>
  <c r="I80"/>
  <c r="H80"/>
  <c r="I79"/>
  <c r="H79"/>
  <c r="I78"/>
  <c r="M78" s="1"/>
  <c r="H78"/>
  <c r="I77"/>
  <c r="H77"/>
  <c r="I76"/>
  <c r="H76"/>
  <c r="I75"/>
  <c r="H75"/>
  <c r="I74"/>
  <c r="H74"/>
  <c r="I73"/>
  <c r="H73"/>
  <c r="L72"/>
  <c r="G72"/>
  <c r="F72"/>
  <c r="E72"/>
  <c r="D72"/>
  <c r="C72"/>
  <c r="I71"/>
  <c r="H71"/>
  <c r="I70"/>
  <c r="H70"/>
  <c r="I69"/>
  <c r="M69" s="1"/>
  <c r="H69"/>
  <c r="I68"/>
  <c r="M68" s="1"/>
  <c r="H68"/>
  <c r="I67"/>
  <c r="H67"/>
  <c r="I66"/>
  <c r="H66"/>
  <c r="I65"/>
  <c r="H65"/>
  <c r="I64"/>
  <c r="H64"/>
  <c r="M63"/>
  <c r="I63"/>
  <c r="H63"/>
  <c r="I62"/>
  <c r="H62"/>
  <c r="L61"/>
  <c r="G61"/>
  <c r="F61"/>
  <c r="M61" s="1"/>
  <c r="E61"/>
  <c r="D61"/>
  <c r="C61"/>
  <c r="I60"/>
  <c r="H60"/>
  <c r="I59"/>
  <c r="H59"/>
  <c r="I58"/>
  <c r="H58"/>
  <c r="I57"/>
  <c r="H57"/>
  <c r="I56"/>
  <c r="H56"/>
  <c r="M55"/>
  <c r="I55"/>
  <c r="H55"/>
  <c r="I54"/>
  <c r="H54"/>
  <c r="I53"/>
  <c r="H53"/>
  <c r="I52"/>
  <c r="H52"/>
  <c r="I51"/>
  <c r="H51"/>
  <c r="L50"/>
  <c r="G50"/>
  <c r="F50"/>
  <c r="E50"/>
  <c r="D50"/>
  <c r="C50"/>
  <c r="M49"/>
  <c r="I49"/>
  <c r="H49"/>
  <c r="E49"/>
  <c r="I48"/>
  <c r="H48"/>
  <c r="I47"/>
  <c r="H47"/>
  <c r="I46"/>
  <c r="H46"/>
  <c r="I45"/>
  <c r="H45"/>
  <c r="I44"/>
  <c r="M44" s="1"/>
  <c r="H44"/>
  <c r="I43"/>
  <c r="H43"/>
  <c r="I42"/>
  <c r="H42"/>
  <c r="I41"/>
  <c r="H41"/>
  <c r="I40"/>
  <c r="H40"/>
  <c r="L39"/>
  <c r="G39"/>
  <c r="F39"/>
  <c r="E39"/>
  <c r="D39"/>
  <c r="C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L28"/>
  <c r="G28"/>
  <c r="F28"/>
  <c r="E28"/>
  <c r="D28"/>
  <c r="C28"/>
  <c r="I27"/>
  <c r="H27"/>
  <c r="I26"/>
  <c r="H26"/>
  <c r="I25"/>
  <c r="H25"/>
  <c r="I24"/>
  <c r="H24"/>
  <c r="I23"/>
  <c r="H23"/>
  <c r="I22"/>
  <c r="H22"/>
  <c r="I21"/>
  <c r="H21"/>
  <c r="I20"/>
  <c r="H20"/>
  <c r="L19"/>
  <c r="G19"/>
  <c r="F19"/>
  <c r="E19"/>
  <c r="D19"/>
  <c r="C19"/>
  <c r="I18"/>
  <c r="H18"/>
  <c r="I17"/>
  <c r="H17"/>
  <c r="I16"/>
  <c r="H16"/>
  <c r="I15"/>
  <c r="H15"/>
  <c r="I14"/>
  <c r="H14"/>
  <c r="M14" s="1"/>
  <c r="I13"/>
  <c r="H13"/>
  <c r="I12"/>
  <c r="H12"/>
  <c r="I11"/>
  <c r="H11"/>
  <c r="I10"/>
  <c r="H10"/>
  <c r="I9"/>
  <c r="H9"/>
  <c r="I8"/>
  <c r="H8"/>
  <c r="L7"/>
  <c r="G7"/>
  <c r="F7"/>
  <c r="E7"/>
  <c r="D7"/>
  <c r="C7"/>
  <c r="F45" i="3"/>
  <c r="F44"/>
  <c r="F43"/>
  <c r="F42"/>
  <c r="F41"/>
  <c r="F40"/>
  <c r="F39"/>
  <c r="E39"/>
  <c r="C39"/>
  <c r="F38"/>
  <c r="C38"/>
  <c r="F37"/>
  <c r="E36"/>
  <c r="F36" s="1"/>
  <c r="D36"/>
  <c r="C36"/>
  <c r="F35"/>
  <c r="F34"/>
  <c r="F33"/>
  <c r="D33"/>
  <c r="C33"/>
  <c r="E32"/>
  <c r="D32"/>
  <c r="D47" s="1"/>
  <c r="C32"/>
  <c r="F32" s="1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I6"/>
  <c r="F6"/>
  <c r="E45" i="5"/>
  <c r="E44"/>
  <c r="D43"/>
  <c r="E43" s="1"/>
  <c r="E42"/>
  <c r="E41"/>
  <c r="E40"/>
  <c r="E39"/>
  <c r="E38"/>
  <c r="E37"/>
  <c r="D37"/>
  <c r="E36"/>
  <c r="E35" s="1"/>
  <c r="D35"/>
  <c r="C35"/>
  <c r="B35"/>
  <c r="D46"/>
  <c r="E30"/>
  <c r="E29"/>
  <c r="E28"/>
  <c r="B28"/>
  <c r="E27"/>
  <c r="E26"/>
  <c r="B26"/>
  <c r="B21" s="1"/>
  <c r="B31" s="1"/>
  <c r="B46" s="1"/>
  <c r="E25"/>
  <c r="E24"/>
  <c r="E23"/>
  <c r="E22"/>
  <c r="E21" s="1"/>
  <c r="E20"/>
  <c r="E19"/>
  <c r="E18"/>
  <c r="E17"/>
  <c r="E16"/>
  <c r="E15"/>
  <c r="E14"/>
  <c r="E13"/>
  <c r="E12"/>
  <c r="E11"/>
  <c r="E10"/>
  <c r="E9"/>
  <c r="E8"/>
  <c r="E7"/>
  <c r="E6"/>
  <c r="E5" s="1"/>
  <c r="B5"/>
  <c r="E47" i="3" l="1"/>
  <c r="F47" s="1"/>
  <c r="I7" i="17"/>
  <c r="M86"/>
  <c r="I106"/>
  <c r="M135"/>
  <c r="M137"/>
  <c r="M139"/>
  <c r="M143"/>
  <c r="M145"/>
  <c r="M152"/>
  <c r="M162"/>
  <c r="H184"/>
  <c r="M187"/>
  <c r="M195"/>
  <c r="M201"/>
  <c r="M207"/>
  <c r="I213"/>
  <c r="M216"/>
  <c r="I225"/>
  <c r="M234"/>
  <c r="M345"/>
  <c r="M355"/>
  <c r="M384"/>
  <c r="I454"/>
  <c r="M460"/>
  <c r="I462"/>
  <c r="M472"/>
  <c r="M474"/>
  <c r="M485"/>
  <c r="M505"/>
  <c r="M507"/>
  <c r="H525"/>
  <c r="M533"/>
  <c r="M535"/>
  <c r="I547"/>
  <c r="M629"/>
  <c r="M635"/>
  <c r="M638"/>
  <c r="M647"/>
  <c r="M649"/>
  <c r="M652"/>
  <c r="M700"/>
  <c r="M730"/>
  <c r="M749"/>
  <c r="I752"/>
  <c r="M755"/>
  <c r="M768"/>
  <c r="M777"/>
  <c r="M787"/>
  <c r="M819"/>
  <c r="M825"/>
  <c r="M835"/>
  <c r="M844"/>
  <c r="M846"/>
  <c r="M848"/>
  <c r="M858"/>
  <c r="M860"/>
  <c r="M864"/>
  <c r="M866"/>
  <c r="M868"/>
  <c r="M875"/>
  <c r="M937"/>
  <c r="M946"/>
  <c r="M960"/>
  <c r="M966"/>
  <c r="M968"/>
  <c r="M992"/>
  <c r="M1002"/>
  <c r="M1004"/>
  <c r="M1006"/>
  <c r="M1008"/>
  <c r="M1010"/>
  <c r="M1016"/>
  <c r="M1023"/>
  <c r="M1043"/>
  <c r="M1049"/>
  <c r="I1052"/>
  <c r="M1057"/>
  <c r="M1082"/>
  <c r="M1112"/>
  <c r="M1114"/>
  <c r="M1116"/>
  <c r="M1118"/>
  <c r="M1128"/>
  <c r="M1130"/>
  <c r="M1132"/>
  <c r="M1145"/>
  <c r="M1160"/>
  <c r="G1154"/>
  <c r="H1170"/>
  <c r="M1170" s="1"/>
  <c r="M1192"/>
  <c r="M1196"/>
  <c r="M1221"/>
  <c r="H1228"/>
  <c r="M1256"/>
  <c r="M1266"/>
  <c r="M1270"/>
  <c r="M24"/>
  <c r="M32"/>
  <c r="M38"/>
  <c r="M113"/>
  <c r="L717"/>
  <c r="H901"/>
  <c r="M950"/>
  <c r="M952"/>
  <c r="M979"/>
  <c r="M981"/>
  <c r="I986"/>
  <c r="M1088"/>
  <c r="M1090"/>
  <c r="M1123"/>
  <c r="L1154"/>
  <c r="E6"/>
  <c r="M20"/>
  <c r="M26"/>
  <c r="M34"/>
  <c r="M40"/>
  <c r="M9"/>
  <c r="M17"/>
  <c r="M23"/>
  <c r="M29"/>
  <c r="M37"/>
  <c r="M43"/>
  <c r="H50"/>
  <c r="M60"/>
  <c r="M65"/>
  <c r="M87"/>
  <c r="M89"/>
  <c r="M98"/>
  <c r="H106"/>
  <c r="M106" s="1"/>
  <c r="M108"/>
  <c r="M134"/>
  <c r="M144"/>
  <c r="M153"/>
  <c r="I184"/>
  <c r="M188"/>
  <c r="M194"/>
  <c r="M196"/>
  <c r="M202"/>
  <c r="M204"/>
  <c r="M206"/>
  <c r="M208"/>
  <c r="M215"/>
  <c r="H225"/>
  <c r="M227"/>
  <c r="I232"/>
  <c r="M233"/>
  <c r="M241"/>
  <c r="M257"/>
  <c r="M263"/>
  <c r="M265"/>
  <c r="M267"/>
  <c r="M322"/>
  <c r="M332"/>
  <c r="M334"/>
  <c r="M344"/>
  <c r="M348"/>
  <c r="M350"/>
  <c r="M352"/>
  <c r="M354"/>
  <c r="M356"/>
  <c r="M358"/>
  <c r="E359"/>
  <c r="M361"/>
  <c r="M396"/>
  <c r="M416"/>
  <c r="M509"/>
  <c r="M519"/>
  <c r="M537"/>
  <c r="H547"/>
  <c r="H549"/>
  <c r="I557"/>
  <c r="M597"/>
  <c r="M601"/>
  <c r="M605"/>
  <c r="I617"/>
  <c r="M619"/>
  <c r="M621"/>
  <c r="M626"/>
  <c r="I632"/>
  <c r="M641"/>
  <c r="M650"/>
  <c r="M725"/>
  <c r="I728"/>
  <c r="M731"/>
  <c r="M737"/>
  <c r="M754"/>
  <c r="M762"/>
  <c r="M769"/>
  <c r="M776"/>
  <c r="M778"/>
  <c r="M788"/>
  <c r="M818"/>
  <c r="M820"/>
  <c r="M822"/>
  <c r="M824"/>
  <c r="M826"/>
  <c r="M836"/>
  <c r="M847"/>
  <c r="M857"/>
  <c r="M863"/>
  <c r="M869"/>
  <c r="M896"/>
  <c r="M936"/>
  <c r="M961"/>
  <c r="M969"/>
  <c r="M978"/>
  <c r="M989"/>
  <c r="M993"/>
  <c r="M1003"/>
  <c r="M1005"/>
  <c r="M1009"/>
  <c r="M1013"/>
  <c r="H1017"/>
  <c r="M1048"/>
  <c r="M1060"/>
  <c r="I1072"/>
  <c r="M1077"/>
  <c r="M1129"/>
  <c r="M1133"/>
  <c r="M1144"/>
  <c r="M1171"/>
  <c r="L1174"/>
  <c r="M1191"/>
  <c r="M1197"/>
  <c r="M1199"/>
  <c r="M1201"/>
  <c r="M1203"/>
  <c r="M1205"/>
  <c r="M1211"/>
  <c r="M1213"/>
  <c r="M1226"/>
  <c r="I1228"/>
  <c r="I1273"/>
  <c r="M1275"/>
  <c r="H1277"/>
  <c r="M1279"/>
  <c r="M1294"/>
  <c r="C1227"/>
  <c r="M10"/>
  <c r="I28"/>
  <c r="M45"/>
  <c r="M52"/>
  <c r="M59"/>
  <c r="M70"/>
  <c r="M80"/>
  <c r="M85"/>
  <c r="M101"/>
  <c r="M103"/>
  <c r="M109"/>
  <c r="M111"/>
  <c r="H116"/>
  <c r="M124"/>
  <c r="M126"/>
  <c r="M133"/>
  <c r="M155"/>
  <c r="M157"/>
  <c r="M159"/>
  <c r="M163"/>
  <c r="M168"/>
  <c r="M174"/>
  <c r="M189"/>
  <c r="M200"/>
  <c r="M218"/>
  <c r="M220"/>
  <c r="M222"/>
  <c r="M228"/>
  <c r="M230"/>
  <c r="M236"/>
  <c r="M238"/>
  <c r="M242"/>
  <c r="M244"/>
  <c r="H247"/>
  <c r="M260"/>
  <c r="M264"/>
  <c r="M275"/>
  <c r="M287"/>
  <c r="M293"/>
  <c r="M297"/>
  <c r="I298"/>
  <c r="M299"/>
  <c r="M309"/>
  <c r="M313"/>
  <c r="M319"/>
  <c r="M325"/>
  <c r="M353"/>
  <c r="I380"/>
  <c r="M393"/>
  <c r="M395"/>
  <c r="M400"/>
  <c r="M406"/>
  <c r="M417"/>
  <c r="I437"/>
  <c r="M448"/>
  <c r="M450"/>
  <c r="M452"/>
  <c r="M456"/>
  <c r="L467"/>
  <c r="M470"/>
  <c r="M475"/>
  <c r="M477"/>
  <c r="M481"/>
  <c r="H484"/>
  <c r="M489"/>
  <c r="I492"/>
  <c r="M499"/>
  <c r="M501"/>
  <c r="F467"/>
  <c r="M467" s="1"/>
  <c r="I512"/>
  <c r="M515"/>
  <c r="M517"/>
  <c r="M521"/>
  <c r="M526"/>
  <c r="M534"/>
  <c r="M538"/>
  <c r="M540"/>
  <c r="M542"/>
  <c r="M544"/>
  <c r="M551"/>
  <c r="M559"/>
  <c r="M587"/>
  <c r="M589"/>
  <c r="M595"/>
  <c r="M600"/>
  <c r="I603"/>
  <c r="M610"/>
  <c r="M612"/>
  <c r="I614"/>
  <c r="M615"/>
  <c r="H623"/>
  <c r="H632"/>
  <c r="M658"/>
  <c r="M662"/>
  <c r="H665"/>
  <c r="M671"/>
  <c r="M673"/>
  <c r="M675"/>
  <c r="M680"/>
  <c r="H693"/>
  <c r="M695"/>
  <c r="H697"/>
  <c r="I697"/>
  <c r="M699"/>
  <c r="I701"/>
  <c r="M702"/>
  <c r="M716"/>
  <c r="M722"/>
  <c r="M724"/>
  <c r="M726"/>
  <c r="H740"/>
  <c r="M744"/>
  <c r="M746"/>
  <c r="M748"/>
  <c r="M750"/>
  <c r="I758"/>
  <c r="I774"/>
  <c r="M775"/>
  <c r="M779"/>
  <c r="M785"/>
  <c r="M799"/>
  <c r="E810"/>
  <c r="M812"/>
  <c r="M814"/>
  <c r="M816"/>
  <c r="M823"/>
  <c r="M827"/>
  <c r="M833"/>
  <c r="M840"/>
  <c r="M845"/>
  <c r="M849"/>
  <c r="M855"/>
  <c r="M872"/>
  <c r="M874"/>
  <c r="M876"/>
  <c r="M883"/>
  <c r="M887"/>
  <c r="M893"/>
  <c r="M904"/>
  <c r="M906"/>
  <c r="M910"/>
  <c r="M912"/>
  <c r="M914"/>
  <c r="M916"/>
  <c r="M925"/>
  <c r="H945"/>
  <c r="M967"/>
  <c r="I970"/>
  <c r="H977"/>
  <c r="E985"/>
  <c r="H996"/>
  <c r="M998"/>
  <c r="M1000"/>
  <c r="M1007"/>
  <c r="M1011"/>
  <c r="M1020"/>
  <c r="M1022"/>
  <c r="M1024"/>
  <c r="M1039"/>
  <c r="M1053"/>
  <c r="M1055"/>
  <c r="M1059"/>
  <c r="M1066"/>
  <c r="M1070"/>
  <c r="M1073"/>
  <c r="M1075"/>
  <c r="M1081"/>
  <c r="M1094"/>
  <c r="M1096"/>
  <c r="I1098"/>
  <c r="M1115"/>
  <c r="M1119"/>
  <c r="M1121"/>
  <c r="M1125"/>
  <c r="M1136"/>
  <c r="I1138"/>
  <c r="M1140"/>
  <c r="E1154"/>
  <c r="M1156"/>
  <c r="M1158"/>
  <c r="M1183"/>
  <c r="M1185"/>
  <c r="M1187"/>
  <c r="M1189"/>
  <c r="M1202"/>
  <c r="M1206"/>
  <c r="M1223"/>
  <c r="M1225"/>
  <c r="M1237"/>
  <c r="M1261"/>
  <c r="M1263"/>
  <c r="M1265"/>
  <c r="M1267"/>
  <c r="M1282"/>
  <c r="M1288"/>
  <c r="E253"/>
  <c r="G1227"/>
  <c r="M12"/>
  <c r="L6"/>
  <c r="H213"/>
  <c r="M213" s="1"/>
  <c r="C253"/>
  <c r="M362"/>
  <c r="M364"/>
  <c r="M368"/>
  <c r="M371"/>
  <c r="M385"/>
  <c r="M387"/>
  <c r="H390"/>
  <c r="E413"/>
  <c r="I419"/>
  <c r="M465"/>
  <c r="C467"/>
  <c r="G467"/>
  <c r="L524"/>
  <c r="H617"/>
  <c r="D921"/>
  <c r="D1051"/>
  <c r="L1051"/>
  <c r="H1062"/>
  <c r="D1071"/>
  <c r="L1071"/>
  <c r="H1204"/>
  <c r="H1215"/>
  <c r="M1264"/>
  <c r="M25"/>
  <c r="M31"/>
  <c r="M11"/>
  <c r="M18"/>
  <c r="M30"/>
  <c r="M46"/>
  <c r="M48"/>
  <c r="M51"/>
  <c r="M53"/>
  <c r="M58"/>
  <c r="M71"/>
  <c r="M73"/>
  <c r="M75"/>
  <c r="M79"/>
  <c r="M81"/>
  <c r="H84"/>
  <c r="M92"/>
  <c r="I93"/>
  <c r="M100"/>
  <c r="M110"/>
  <c r="I116"/>
  <c r="M119"/>
  <c r="M123"/>
  <c r="I125"/>
  <c r="M127"/>
  <c r="M132"/>
  <c r="M142"/>
  <c r="M154"/>
  <c r="M169"/>
  <c r="M190"/>
  <c r="M192"/>
  <c r="I198"/>
  <c r="M199"/>
  <c r="H205"/>
  <c r="M217"/>
  <c r="M229"/>
  <c r="M235"/>
  <c r="M243"/>
  <c r="M248"/>
  <c r="M255"/>
  <c r="E268"/>
  <c r="M279"/>
  <c r="M288"/>
  <c r="M300"/>
  <c r="I307"/>
  <c r="M324"/>
  <c r="M326"/>
  <c r="M328"/>
  <c r="M337"/>
  <c r="M341"/>
  <c r="I351"/>
  <c r="H365"/>
  <c r="I374"/>
  <c r="H380"/>
  <c r="M382"/>
  <c r="M403"/>
  <c r="M405"/>
  <c r="M407"/>
  <c r="M424"/>
  <c r="M426"/>
  <c r="M428"/>
  <c r="H437"/>
  <c r="M439"/>
  <c r="M457"/>
  <c r="M459"/>
  <c r="M466"/>
  <c r="M469"/>
  <c r="M476"/>
  <c r="M478"/>
  <c r="M480"/>
  <c r="M494"/>
  <c r="M496"/>
  <c r="M498"/>
  <c r="M500"/>
  <c r="H503"/>
  <c r="M516"/>
  <c r="M518"/>
  <c r="M529"/>
  <c r="M532"/>
  <c r="M560"/>
  <c r="M569"/>
  <c r="I579"/>
  <c r="M590"/>
  <c r="H603"/>
  <c r="I611"/>
  <c r="H614"/>
  <c r="M618"/>
  <c r="I623"/>
  <c r="M634"/>
  <c r="H643"/>
  <c r="I651"/>
  <c r="M653"/>
  <c r="M657"/>
  <c r="M663"/>
  <c r="M666"/>
  <c r="M670"/>
  <c r="M672"/>
  <c r="M676"/>
  <c r="M678"/>
  <c r="M683"/>
  <c r="M698"/>
  <c r="M711"/>
  <c r="M721"/>
  <c r="M723"/>
  <c r="I740"/>
  <c r="M743"/>
  <c r="M751"/>
  <c r="H766"/>
  <c r="I766"/>
  <c r="M780"/>
  <c r="M782"/>
  <c r="M784"/>
  <c r="M798"/>
  <c r="I804"/>
  <c r="M807"/>
  <c r="M813"/>
  <c r="M817"/>
  <c r="M828"/>
  <c r="M830"/>
  <c r="M832"/>
  <c r="M841"/>
  <c r="M850"/>
  <c r="M852"/>
  <c r="M854"/>
  <c r="M861"/>
  <c r="M867"/>
  <c r="M871"/>
  <c r="M877"/>
  <c r="M888"/>
  <c r="I890"/>
  <c r="M892"/>
  <c r="M903"/>
  <c r="M909"/>
  <c r="M917"/>
  <c r="C921"/>
  <c r="M924"/>
  <c r="M929"/>
  <c r="M940"/>
  <c r="M944"/>
  <c r="M951"/>
  <c r="M964"/>
  <c r="M972"/>
  <c r="M976"/>
  <c r="M997"/>
  <c r="M1001"/>
  <c r="G985"/>
  <c r="M1019"/>
  <c r="M1025"/>
  <c r="M1036"/>
  <c r="H1045"/>
  <c r="M1054"/>
  <c r="M1056"/>
  <c r="M1058"/>
  <c r="M1067"/>
  <c r="M1069"/>
  <c r="M1074"/>
  <c r="M1076"/>
  <c r="M1078"/>
  <c r="M1080"/>
  <c r="M1087"/>
  <c r="M1093"/>
  <c r="M1097"/>
  <c r="M1120"/>
  <c r="M1122"/>
  <c r="M1124"/>
  <c r="M1131"/>
  <c r="M1135"/>
  <c r="M1137"/>
  <c r="M1141"/>
  <c r="M1143"/>
  <c r="M1152"/>
  <c r="M1157"/>
  <c r="M1164"/>
  <c r="M1169"/>
  <c r="M1178"/>
  <c r="M1182"/>
  <c r="M1195"/>
  <c r="M1214"/>
  <c r="I1215"/>
  <c r="M1215" s="1"/>
  <c r="M1229"/>
  <c r="M1231"/>
  <c r="H1246"/>
  <c r="M1248"/>
  <c r="M1281"/>
  <c r="I922"/>
  <c r="G921"/>
  <c r="I1175"/>
  <c r="F1174"/>
  <c r="H1190"/>
  <c r="C1174"/>
  <c r="I1038"/>
  <c r="H1166"/>
  <c r="C1154"/>
  <c r="M16"/>
  <c r="H19"/>
  <c r="M21"/>
  <c r="M33"/>
  <c r="M35"/>
  <c r="M42"/>
  <c r="M47"/>
  <c r="M57"/>
  <c r="M62"/>
  <c r="M67"/>
  <c r="H72"/>
  <c r="M74"/>
  <c r="M76"/>
  <c r="M88"/>
  <c r="M90"/>
  <c r="M97"/>
  <c r="M102"/>
  <c r="M104"/>
  <c r="M115"/>
  <c r="M117"/>
  <c r="M120"/>
  <c r="M131"/>
  <c r="H136"/>
  <c r="M138"/>
  <c r="M140"/>
  <c r="H149"/>
  <c r="M149" s="1"/>
  <c r="I149"/>
  <c r="M151"/>
  <c r="H156"/>
  <c r="M156" s="1"/>
  <c r="M158"/>
  <c r="M160"/>
  <c r="M167"/>
  <c r="H170"/>
  <c r="M172"/>
  <c r="M183"/>
  <c r="M185"/>
  <c r="H191"/>
  <c r="M203"/>
  <c r="M212"/>
  <c r="M214"/>
  <c r="H219"/>
  <c r="M221"/>
  <c r="M223"/>
  <c r="M237"/>
  <c r="M239"/>
  <c r="H250"/>
  <c r="H256"/>
  <c r="M262"/>
  <c r="H272"/>
  <c r="M272" s="1"/>
  <c r="H283"/>
  <c r="L268"/>
  <c r="M285"/>
  <c r="M292"/>
  <c r="M294"/>
  <c r="H298"/>
  <c r="M311"/>
  <c r="M320"/>
  <c r="H323"/>
  <c r="M327"/>
  <c r="M329"/>
  <c r="M336"/>
  <c r="M338"/>
  <c r="H343"/>
  <c r="M367"/>
  <c r="M372"/>
  <c r="H374"/>
  <c r="M375"/>
  <c r="M378"/>
  <c r="I386"/>
  <c r="M391"/>
  <c r="H398"/>
  <c r="M418"/>
  <c r="M420"/>
  <c r="H427"/>
  <c r="L413"/>
  <c r="M429"/>
  <c r="M436"/>
  <c r="M438"/>
  <c r="M440"/>
  <c r="H442"/>
  <c r="M442" s="1"/>
  <c r="I442"/>
  <c r="M445"/>
  <c r="H462"/>
  <c r="M464"/>
  <c r="I468"/>
  <c r="H492"/>
  <c r="M492" s="1"/>
  <c r="M497"/>
  <c r="M504"/>
  <c r="H512"/>
  <c r="M512" s="1"/>
  <c r="H539"/>
  <c r="M543"/>
  <c r="M550"/>
  <c r="M556"/>
  <c r="M565"/>
  <c r="M567"/>
  <c r="M581"/>
  <c r="M584"/>
  <c r="H586"/>
  <c r="M586" s="1"/>
  <c r="M609"/>
  <c r="E645"/>
  <c r="L1227"/>
  <c r="I684"/>
  <c r="I718"/>
  <c r="F717"/>
  <c r="H125"/>
  <c r="H177"/>
  <c r="H198"/>
  <c r="H290"/>
  <c r="M290" s="1"/>
  <c r="D359"/>
  <c r="C413"/>
  <c r="G413"/>
  <c r="H454"/>
  <c r="M454" s="1"/>
  <c r="H458"/>
  <c r="E467"/>
  <c r="H520"/>
  <c r="C524"/>
  <c r="G524"/>
  <c r="H579"/>
  <c r="H620"/>
  <c r="I1100"/>
  <c r="M1100" s="1"/>
  <c r="M8"/>
  <c r="M13"/>
  <c r="M15"/>
  <c r="M22"/>
  <c r="M27"/>
  <c r="M36"/>
  <c r="H39"/>
  <c r="M41"/>
  <c r="M54"/>
  <c r="M56"/>
  <c r="M64"/>
  <c r="M66"/>
  <c r="I72"/>
  <c r="M77"/>
  <c r="M82"/>
  <c r="M91"/>
  <c r="M94"/>
  <c r="M96"/>
  <c r="M105"/>
  <c r="M107"/>
  <c r="M112"/>
  <c r="M114"/>
  <c r="M121"/>
  <c r="M128"/>
  <c r="M130"/>
  <c r="I136"/>
  <c r="M136" s="1"/>
  <c r="M141"/>
  <c r="M146"/>
  <c r="M148"/>
  <c r="M150"/>
  <c r="I156"/>
  <c r="M161"/>
  <c r="H164"/>
  <c r="M166"/>
  <c r="M173"/>
  <c r="M180"/>
  <c r="M182"/>
  <c r="I191"/>
  <c r="M197"/>
  <c r="M209"/>
  <c r="M211"/>
  <c r="I219"/>
  <c r="M224"/>
  <c r="M226"/>
  <c r="M231"/>
  <c r="M240"/>
  <c r="M245"/>
  <c r="M259"/>
  <c r="M261"/>
  <c r="H266"/>
  <c r="F268"/>
  <c r="M295"/>
  <c r="M306"/>
  <c r="M308"/>
  <c r="M310"/>
  <c r="M317"/>
  <c r="M339"/>
  <c r="M346"/>
  <c r="H351"/>
  <c r="H357"/>
  <c r="M366"/>
  <c r="M392"/>
  <c r="M401"/>
  <c r="H404"/>
  <c r="M408"/>
  <c r="M410"/>
  <c r="I414"/>
  <c r="M415"/>
  <c r="M441"/>
  <c r="M453"/>
  <c r="M455"/>
  <c r="I458"/>
  <c r="M473"/>
  <c r="D467"/>
  <c r="M486"/>
  <c r="M488"/>
  <c r="M513"/>
  <c r="I520"/>
  <c r="M523"/>
  <c r="E524"/>
  <c r="I561"/>
  <c r="H571"/>
  <c r="M571" s="1"/>
  <c r="L985"/>
  <c r="G1174"/>
  <c r="M258"/>
  <c r="C268"/>
  <c r="G268"/>
  <c r="M270"/>
  <c r="M273"/>
  <c r="M286"/>
  <c r="M291"/>
  <c r="M303"/>
  <c r="M305"/>
  <c r="M316"/>
  <c r="M321"/>
  <c r="M330"/>
  <c r="H333"/>
  <c r="M335"/>
  <c r="M347"/>
  <c r="M349"/>
  <c r="I357"/>
  <c r="M363"/>
  <c r="M373"/>
  <c r="M379"/>
  <c r="M381"/>
  <c r="H386"/>
  <c r="M386" s="1"/>
  <c r="M388"/>
  <c r="I394"/>
  <c r="M402"/>
  <c r="H411"/>
  <c r="I411"/>
  <c r="D413"/>
  <c r="M421"/>
  <c r="M423"/>
  <c r="M430"/>
  <c r="H433"/>
  <c r="M435"/>
  <c r="M444"/>
  <c r="H447"/>
  <c r="M449"/>
  <c r="M451"/>
  <c r="M461"/>
  <c r="M463"/>
  <c r="H468"/>
  <c r="I484"/>
  <c r="M487"/>
  <c r="M490"/>
  <c r="M506"/>
  <c r="M511"/>
  <c r="M522"/>
  <c r="M528"/>
  <c r="M546"/>
  <c r="M552"/>
  <c r="M555"/>
  <c r="H561"/>
  <c r="M564"/>
  <c r="M568"/>
  <c r="M570"/>
  <c r="M572"/>
  <c r="M575"/>
  <c r="M578"/>
  <c r="M583"/>
  <c r="M588"/>
  <c r="M591"/>
  <c r="H594"/>
  <c r="M596"/>
  <c r="M598"/>
  <c r="H611"/>
  <c r="M611" s="1"/>
  <c r="M616"/>
  <c r="M617"/>
  <c r="I620"/>
  <c r="M631"/>
  <c r="H640"/>
  <c r="M640" s="1"/>
  <c r="M642"/>
  <c r="M644"/>
  <c r="M648"/>
  <c r="H651"/>
  <c r="G645"/>
  <c r="M654"/>
  <c r="M656"/>
  <c r="M667"/>
  <c r="H681"/>
  <c r="I688"/>
  <c r="M707"/>
  <c r="M709"/>
  <c r="M734"/>
  <c r="H745"/>
  <c r="M770"/>
  <c r="H789"/>
  <c r="H792"/>
  <c r="I792"/>
  <c r="M797"/>
  <c r="M800"/>
  <c r="M805"/>
  <c r="D810"/>
  <c r="H837"/>
  <c r="M839"/>
  <c r="M891"/>
  <c r="M894"/>
  <c r="M899"/>
  <c r="H918"/>
  <c r="M938"/>
  <c r="M962"/>
  <c r="M994"/>
  <c r="M1015"/>
  <c r="H1031"/>
  <c r="M1034"/>
  <c r="M1040"/>
  <c r="M1047"/>
  <c r="M1050"/>
  <c r="M1065"/>
  <c r="H1068"/>
  <c r="G1071"/>
  <c r="H1095"/>
  <c r="M1099"/>
  <c r="D1110"/>
  <c r="M1139"/>
  <c r="M1142"/>
  <c r="M1147"/>
  <c r="M1150"/>
  <c r="H1155"/>
  <c r="M1162"/>
  <c r="I1166"/>
  <c r="M1168"/>
  <c r="E1174"/>
  <c r="M1179"/>
  <c r="M1184"/>
  <c r="M1186"/>
  <c r="I1190"/>
  <c r="M1193"/>
  <c r="M1198"/>
  <c r="M1200"/>
  <c r="I1204"/>
  <c r="M1207"/>
  <c r="H1209"/>
  <c r="M1210"/>
  <c r="M1212"/>
  <c r="M1219"/>
  <c r="M1222"/>
  <c r="M1224"/>
  <c r="M1235"/>
  <c r="M1238"/>
  <c r="H1240"/>
  <c r="M1242"/>
  <c r="M1244"/>
  <c r="M1257"/>
  <c r="H1260"/>
  <c r="M1262"/>
  <c r="M1271"/>
  <c r="H1273"/>
  <c r="M1273" s="1"/>
  <c r="M1274"/>
  <c r="M1276"/>
  <c r="M1278"/>
  <c r="M1296"/>
  <c r="H1299"/>
  <c r="H646"/>
  <c r="H715"/>
  <c r="M715" s="1"/>
  <c r="C810"/>
  <c r="H810" s="1"/>
  <c r="G810"/>
  <c r="H862"/>
  <c r="M862" s="1"/>
  <c r="H908"/>
  <c r="H965"/>
  <c r="E1071"/>
  <c r="C1110"/>
  <c r="H1110" s="1"/>
  <c r="M1110" s="1"/>
  <c r="G1110"/>
  <c r="I1110" s="1"/>
  <c r="M1163"/>
  <c r="D1174"/>
  <c r="M1180"/>
  <c r="M1194"/>
  <c r="M1208"/>
  <c r="M1218"/>
  <c r="M1220"/>
  <c r="M1234"/>
  <c r="M1236"/>
  <c r="M1258"/>
  <c r="M1272"/>
  <c r="H1292"/>
  <c r="H1297"/>
  <c r="I586"/>
  <c r="M599"/>
  <c r="M602"/>
  <c r="M607"/>
  <c r="M622"/>
  <c r="H627"/>
  <c r="M627" s="1"/>
  <c r="M628"/>
  <c r="M630"/>
  <c r="I640"/>
  <c r="I643"/>
  <c r="M643" s="1"/>
  <c r="H684"/>
  <c r="M685"/>
  <c r="M687"/>
  <c r="M689"/>
  <c r="M692"/>
  <c r="M694"/>
  <c r="H704"/>
  <c r="H713"/>
  <c r="I715"/>
  <c r="M729"/>
  <c r="H732"/>
  <c r="G717"/>
  <c r="M735"/>
  <c r="M738"/>
  <c r="M753"/>
  <c r="M756"/>
  <c r="H761"/>
  <c r="M771"/>
  <c r="H774"/>
  <c r="M774"/>
  <c r="M796"/>
  <c r="C791"/>
  <c r="G791"/>
  <c r="M838"/>
  <c r="I862"/>
  <c r="H890"/>
  <c r="M890" s="1"/>
  <c r="M895"/>
  <c r="M898"/>
  <c r="L810"/>
  <c r="I908"/>
  <c r="H915"/>
  <c r="M934"/>
  <c r="M939"/>
  <c r="M942"/>
  <c r="L921"/>
  <c r="H955"/>
  <c r="M958"/>
  <c r="M963"/>
  <c r="M971"/>
  <c r="M974"/>
  <c r="H982"/>
  <c r="M987"/>
  <c r="M990"/>
  <c r="M995"/>
  <c r="M1014"/>
  <c r="M1035"/>
  <c r="H1038"/>
  <c r="M1041"/>
  <c r="M1044"/>
  <c r="M1046"/>
  <c r="M1064"/>
  <c r="H1079"/>
  <c r="H1089"/>
  <c r="H1098"/>
  <c r="H1138"/>
  <c r="M1159"/>
  <c r="M1172"/>
  <c r="M1176"/>
  <c r="M1216"/>
  <c r="M1230"/>
  <c r="M1232"/>
  <c r="H1252"/>
  <c r="M1254"/>
  <c r="M1268"/>
  <c r="E1227"/>
  <c r="I1277"/>
  <c r="M1277" s="1"/>
  <c r="M1293"/>
  <c r="M170"/>
  <c r="I170"/>
  <c r="I205"/>
  <c r="M205" s="1"/>
  <c r="I343"/>
  <c r="M343" s="1"/>
  <c r="H360"/>
  <c r="C359"/>
  <c r="I360"/>
  <c r="G359"/>
  <c r="I398"/>
  <c r="M398" s="1"/>
  <c r="I433"/>
  <c r="I39"/>
  <c r="M39" s="1"/>
  <c r="I256"/>
  <c r="M256" s="1"/>
  <c r="M365"/>
  <c r="F359"/>
  <c r="I365"/>
  <c r="H394"/>
  <c r="D6"/>
  <c r="H7"/>
  <c r="M177"/>
  <c r="H232"/>
  <c r="D268"/>
  <c r="H307"/>
  <c r="M307" s="1"/>
  <c r="M603"/>
  <c r="H61"/>
  <c r="C6"/>
  <c r="I61"/>
  <c r="G6"/>
  <c r="I268"/>
  <c r="I50"/>
  <c r="M50" s="1"/>
  <c r="I164"/>
  <c r="M250"/>
  <c r="I250"/>
  <c r="I254"/>
  <c r="F253"/>
  <c r="M266"/>
  <c r="I266"/>
  <c r="I283"/>
  <c r="I323"/>
  <c r="I404"/>
  <c r="I427"/>
  <c r="H28"/>
  <c r="M28" s="1"/>
  <c r="H93"/>
  <c r="M93" s="1"/>
  <c r="H268"/>
  <c r="M268" s="1"/>
  <c r="F413"/>
  <c r="I19"/>
  <c r="I84"/>
  <c r="I247"/>
  <c r="M247" s="1"/>
  <c r="I272"/>
  <c r="I333"/>
  <c r="I390"/>
  <c r="I447"/>
  <c r="M447" s="1"/>
  <c r="M198"/>
  <c r="M298"/>
  <c r="L359"/>
  <c r="H419"/>
  <c r="M419" s="1"/>
  <c r="I646"/>
  <c r="F645"/>
  <c r="I761"/>
  <c r="I901"/>
  <c r="M901" s="1"/>
  <c r="F810"/>
  <c r="H1012"/>
  <c r="C985"/>
  <c r="I1017"/>
  <c r="I945"/>
  <c r="M945" s="1"/>
  <c r="I977"/>
  <c r="M977" s="1"/>
  <c r="I1031"/>
  <c r="M1031" s="1"/>
  <c r="M620"/>
  <c r="M697"/>
  <c r="M7"/>
  <c r="M72"/>
  <c r="M116"/>
  <c r="M184"/>
  <c r="M191"/>
  <c r="M225"/>
  <c r="H269"/>
  <c r="M269" s="1"/>
  <c r="M351"/>
  <c r="H414"/>
  <c r="M414" s="1"/>
  <c r="M437"/>
  <c r="I467"/>
  <c r="I503"/>
  <c r="D524"/>
  <c r="I549"/>
  <c r="M562"/>
  <c r="M576"/>
  <c r="M592"/>
  <c r="M604"/>
  <c r="M624"/>
  <c r="M636"/>
  <c r="D645"/>
  <c r="L645"/>
  <c r="I665"/>
  <c r="I681"/>
  <c r="M688"/>
  <c r="M710"/>
  <c r="C717"/>
  <c r="M717"/>
  <c r="M719"/>
  <c r="M727"/>
  <c r="I732"/>
  <c r="M740"/>
  <c r="M741"/>
  <c r="H752"/>
  <c r="M752" s="1"/>
  <c r="M757"/>
  <c r="M781"/>
  <c r="M793"/>
  <c r="M801"/>
  <c r="M843"/>
  <c r="M851"/>
  <c r="M859"/>
  <c r="M865"/>
  <c r="M873"/>
  <c r="M881"/>
  <c r="M889"/>
  <c r="M905"/>
  <c r="M911"/>
  <c r="M918"/>
  <c r="M919"/>
  <c r="M923"/>
  <c r="M935"/>
  <c r="M943"/>
  <c r="M959"/>
  <c r="H970"/>
  <c r="M975"/>
  <c r="M982"/>
  <c r="M983"/>
  <c r="D985"/>
  <c r="M991"/>
  <c r="I1012"/>
  <c r="M1021"/>
  <c r="M1029"/>
  <c r="I1062"/>
  <c r="M1062" s="1"/>
  <c r="I1068"/>
  <c r="M1098"/>
  <c r="C1051"/>
  <c r="H1051" s="1"/>
  <c r="H1052"/>
  <c r="M1052" s="1"/>
  <c r="C1071"/>
  <c r="H1072"/>
  <c r="M1072" s="1"/>
  <c r="H254"/>
  <c r="M254" s="1"/>
  <c r="I539"/>
  <c r="M541"/>
  <c r="M553"/>
  <c r="H557"/>
  <c r="M557" s="1"/>
  <c r="M566"/>
  <c r="I594"/>
  <c r="M594" s="1"/>
  <c r="C645"/>
  <c r="M655"/>
  <c r="I693"/>
  <c r="M696"/>
  <c r="I704"/>
  <c r="M704"/>
  <c r="I713"/>
  <c r="E717"/>
  <c r="H728"/>
  <c r="M728" s="1"/>
  <c r="M739"/>
  <c r="M747"/>
  <c r="H758"/>
  <c r="H811"/>
  <c r="M821"/>
  <c r="M829"/>
  <c r="E921"/>
  <c r="M996"/>
  <c r="M1012"/>
  <c r="G1051"/>
  <c r="M1209"/>
  <c r="I955"/>
  <c r="I985"/>
  <c r="I965"/>
  <c r="M614"/>
  <c r="F6"/>
  <c r="F524"/>
  <c r="I525"/>
  <c r="M525" s="1"/>
  <c r="M527"/>
  <c r="M545"/>
  <c r="M547"/>
  <c r="M608"/>
  <c r="M669"/>
  <c r="H701"/>
  <c r="M701" s="1"/>
  <c r="D717"/>
  <c r="F921"/>
  <c r="M970"/>
  <c r="I745"/>
  <c r="M745" s="1"/>
  <c r="F791"/>
  <c r="I811"/>
  <c r="I915"/>
  <c r="M915" s="1"/>
  <c r="I1045"/>
  <c r="M1045" s="1"/>
  <c r="I1079"/>
  <c r="I1089"/>
  <c r="M1089" s="1"/>
  <c r="I1095"/>
  <c r="I1111"/>
  <c r="D1154"/>
  <c r="H1154" s="1"/>
  <c r="M1155"/>
  <c r="M1190"/>
  <c r="M1204"/>
  <c r="D1227"/>
  <c r="M1228"/>
  <c r="I1240"/>
  <c r="M1240" s="1"/>
  <c r="I1246"/>
  <c r="M1246" s="1"/>
  <c r="I1252"/>
  <c r="M1260"/>
  <c r="F1285"/>
  <c r="I1286"/>
  <c r="D1291"/>
  <c r="H1291" s="1"/>
  <c r="M1292"/>
  <c r="I1297"/>
  <c r="I1299"/>
  <c r="M1299" s="1"/>
  <c r="H1111"/>
  <c r="H1286"/>
  <c r="H718"/>
  <c r="M718" s="1"/>
  <c r="M806"/>
  <c r="H922"/>
  <c r="H986"/>
  <c r="M986" s="1"/>
  <c r="F1154"/>
  <c r="H1175"/>
  <c r="F1227"/>
  <c r="F1291"/>
  <c r="E791"/>
  <c r="E1302" s="1"/>
  <c r="F1051"/>
  <c r="F1071"/>
  <c r="H804"/>
  <c r="M804" s="1"/>
  <c r="E31" i="5"/>
  <c r="E46" s="1"/>
  <c r="M1111" i="17" l="1"/>
  <c r="M1252"/>
  <c r="H1227"/>
  <c r="M965"/>
  <c r="M539"/>
  <c r="M503"/>
  <c r="M1017"/>
  <c r="M232"/>
  <c r="M394"/>
  <c r="M1038"/>
  <c r="M462"/>
  <c r="M623"/>
  <c r="H467"/>
  <c r="H253"/>
  <c r="M1138"/>
  <c r="M693"/>
  <c r="M380"/>
  <c r="M681"/>
  <c r="M19"/>
  <c r="M955"/>
  <c r="M646"/>
  <c r="M433"/>
  <c r="I717"/>
  <c r="M1286"/>
  <c r="M1297"/>
  <c r="M1095"/>
  <c r="M684"/>
  <c r="M651"/>
  <c r="M219"/>
  <c r="M84"/>
  <c r="M404"/>
  <c r="M484"/>
  <c r="M357"/>
  <c r="M458"/>
  <c r="M125"/>
  <c r="M427"/>
  <c r="M323"/>
  <c r="I1174"/>
  <c r="M360"/>
  <c r="M1175"/>
  <c r="M713"/>
  <c r="H921"/>
  <c r="M758"/>
  <c r="H524"/>
  <c r="L1302"/>
  <c r="M390"/>
  <c r="M811"/>
  <c r="H1071"/>
  <c r="M761"/>
  <c r="M561"/>
  <c r="M520"/>
  <c r="H645"/>
  <c r="M1068"/>
  <c r="M908"/>
  <c r="H413"/>
  <c r="M333"/>
  <c r="M283"/>
  <c r="H359"/>
  <c r="H1174"/>
  <c r="M1079"/>
  <c r="M164"/>
  <c r="D1302"/>
  <c r="I1154"/>
  <c r="M1154"/>
  <c r="M810"/>
  <c r="I810"/>
  <c r="M1051"/>
  <c r="I1051"/>
  <c r="I1285"/>
  <c r="M1285" s="1"/>
  <c r="I921"/>
  <c r="M921"/>
  <c r="H791"/>
  <c r="H717"/>
  <c r="G1302"/>
  <c r="I1071"/>
  <c r="M1071" s="1"/>
  <c r="I1227"/>
  <c r="M1227"/>
  <c r="I791"/>
  <c r="M791"/>
  <c r="F1302"/>
  <c r="M6"/>
  <c r="I6"/>
  <c r="I413"/>
  <c r="M413" s="1"/>
  <c r="H985"/>
  <c r="M985" s="1"/>
  <c r="I253"/>
  <c r="M253" s="1"/>
  <c r="I1291"/>
  <c r="M1291" s="1"/>
  <c r="I524"/>
  <c r="M524" s="1"/>
  <c r="I645"/>
  <c r="M645"/>
  <c r="C1302"/>
  <c r="H1302" s="1"/>
  <c r="H6"/>
  <c r="I359"/>
  <c r="M1174" l="1"/>
  <c r="M359"/>
  <c r="I1302"/>
  <c r="M1302"/>
</calcChain>
</file>

<file path=xl/sharedStrings.xml><?xml version="1.0" encoding="utf-8"?>
<sst xmlns="http://schemas.openxmlformats.org/spreadsheetml/2006/main" count="4451" uniqueCount="2630">
  <si>
    <t>临沧市2020年市级财政预算</t>
  </si>
  <si>
    <t>调整方案</t>
  </si>
  <si>
    <t>（草案）</t>
  </si>
  <si>
    <t>临沧市财政局</t>
  </si>
  <si>
    <t>目　录</t>
  </si>
  <si>
    <r>
      <t>表一、</t>
    </r>
    <r>
      <rPr>
        <b/>
        <sz val="16"/>
        <color rgb="FF000000"/>
        <rFont val="Times New Roman"/>
        <family val="1"/>
      </rPr>
      <t>2020</t>
    </r>
    <r>
      <rPr>
        <b/>
        <sz val="16"/>
        <color rgb="FF000000"/>
        <rFont val="方正仿宋_GBK"/>
        <family val="4"/>
        <charset val="134"/>
      </rPr>
      <t>年临沧市市级一般公共预算收入变动表</t>
    </r>
    <r>
      <rPr>
        <b/>
        <sz val="16"/>
        <color rgb="FF000000"/>
        <rFont val="Times New Roman"/>
        <family val="1"/>
      </rPr>
      <t>………………</t>
    </r>
    <r>
      <rPr>
        <b/>
        <sz val="16"/>
        <color rgb="FF000000"/>
        <rFont val="方正仿宋_GBK"/>
        <family val="4"/>
        <charset val="134"/>
      </rPr>
      <t>.</t>
    </r>
    <r>
      <rPr>
        <b/>
        <sz val="16"/>
        <color rgb="FF000000"/>
        <rFont val="Times New Roman"/>
        <family val="1"/>
      </rPr>
      <t>…1</t>
    </r>
  </si>
  <si>
    <r>
      <t>表二、</t>
    </r>
    <r>
      <rPr>
        <b/>
        <sz val="16"/>
        <color rgb="FF000000"/>
        <rFont val="Times New Roman"/>
        <family val="1"/>
      </rPr>
      <t>2020</t>
    </r>
    <r>
      <rPr>
        <b/>
        <sz val="16"/>
        <color rgb="FF000000"/>
        <rFont val="方正仿宋_GBK"/>
        <family val="4"/>
        <charset val="134"/>
      </rPr>
      <t>年临沧市市级一般公共预算支出变动表</t>
    </r>
    <r>
      <rPr>
        <b/>
        <sz val="16"/>
        <color rgb="FF000000"/>
        <rFont val="Times New Roman"/>
        <family val="1"/>
      </rPr>
      <t>………………</t>
    </r>
    <r>
      <rPr>
        <b/>
        <sz val="16"/>
        <color rgb="FF000000"/>
        <rFont val="方正仿宋_GBK"/>
        <family val="4"/>
        <charset val="134"/>
      </rPr>
      <t>.</t>
    </r>
    <r>
      <rPr>
        <b/>
        <sz val="16"/>
        <color rgb="FF000000"/>
        <rFont val="Times New Roman"/>
        <family val="1"/>
      </rPr>
      <t>…2</t>
    </r>
  </si>
  <si>
    <r>
      <t>表三、</t>
    </r>
    <r>
      <rPr>
        <b/>
        <sz val="16"/>
        <color rgb="FF000000"/>
        <rFont val="Times New Roman"/>
        <family val="1"/>
      </rPr>
      <t>2020</t>
    </r>
    <r>
      <rPr>
        <b/>
        <sz val="16"/>
        <color rgb="FF000000"/>
        <rFont val="方正仿宋_GBK"/>
        <family val="4"/>
        <charset val="134"/>
      </rPr>
      <t>年临沧市市级一般公共预算支出变动表（市级支出）..</t>
    </r>
    <r>
      <rPr>
        <b/>
        <sz val="16"/>
        <color rgb="FF000000"/>
        <rFont val="Times New Roman"/>
        <family val="1"/>
      </rPr>
      <t>3</t>
    </r>
  </si>
  <si>
    <r>
      <t>表四、</t>
    </r>
    <r>
      <rPr>
        <b/>
        <sz val="16"/>
        <color rgb="FF000000"/>
        <rFont val="Times New Roman"/>
        <family val="1"/>
      </rPr>
      <t>2020</t>
    </r>
    <r>
      <rPr>
        <b/>
        <sz val="16"/>
        <color rgb="FF000000"/>
        <rFont val="方正仿宋_GBK"/>
        <family val="4"/>
        <charset val="134"/>
      </rPr>
      <t>年临沧市市级一般公共预算支出变动表（市级对下转移支付项目）</t>
    </r>
    <r>
      <rPr>
        <b/>
        <sz val="16"/>
        <color rgb="FF000000"/>
        <rFont val="Times New Roman"/>
        <family val="1"/>
      </rPr>
      <t>………………………………………………………</t>
    </r>
    <r>
      <rPr>
        <b/>
        <sz val="16"/>
        <color rgb="FF000000"/>
        <rFont val="方正仿宋_GBK"/>
        <family val="4"/>
        <charset val="134"/>
      </rPr>
      <t>.....</t>
    </r>
    <r>
      <rPr>
        <b/>
        <sz val="16"/>
        <color rgb="FF000000"/>
        <rFont val="Times New Roman"/>
        <family val="1"/>
      </rPr>
      <t>…</t>
    </r>
    <r>
      <rPr>
        <b/>
        <sz val="16"/>
        <color rgb="FF000000"/>
        <rFont val="方正仿宋_GBK"/>
        <family val="4"/>
        <charset val="134"/>
      </rPr>
      <t>.</t>
    </r>
    <r>
      <rPr>
        <b/>
        <sz val="16"/>
        <color rgb="FF000000"/>
        <rFont val="Times New Roman"/>
        <family val="1"/>
      </rPr>
      <t>…</t>
    </r>
    <r>
      <rPr>
        <b/>
        <sz val="16"/>
        <color rgb="FF000000"/>
        <rFont val="方正仿宋_GBK"/>
        <family val="4"/>
        <charset val="134"/>
      </rPr>
      <t>.</t>
    </r>
    <r>
      <rPr>
        <b/>
        <sz val="16"/>
        <color rgb="FF000000"/>
        <rFont val="Times New Roman"/>
        <family val="1"/>
      </rPr>
      <t>15</t>
    </r>
  </si>
  <si>
    <r>
      <t>表五、</t>
    </r>
    <r>
      <rPr>
        <b/>
        <sz val="16"/>
        <color rgb="FF000000"/>
        <rFont val="Times New Roman"/>
        <family val="1"/>
      </rPr>
      <t>2020</t>
    </r>
    <r>
      <rPr>
        <b/>
        <sz val="16"/>
        <color rgb="FF000000"/>
        <rFont val="方正仿宋_GBK"/>
        <family val="4"/>
        <charset val="134"/>
      </rPr>
      <t>年临沧市市级政府性基金预算收入变动表</t>
    </r>
    <r>
      <rPr>
        <b/>
        <sz val="16"/>
        <color rgb="FF000000"/>
        <rFont val="Times New Roman"/>
        <family val="1"/>
      </rPr>
      <t>……………</t>
    </r>
    <r>
      <rPr>
        <b/>
        <sz val="16"/>
        <color rgb="FF000000"/>
        <rFont val="方正仿宋_GBK"/>
        <family val="4"/>
        <charset val="134"/>
      </rPr>
      <t>..</t>
    </r>
    <r>
      <rPr>
        <b/>
        <sz val="16"/>
        <color rgb="FF000000"/>
        <rFont val="Times New Roman"/>
        <family val="1"/>
      </rPr>
      <t>17</t>
    </r>
  </si>
  <si>
    <r>
      <t>表六、</t>
    </r>
    <r>
      <rPr>
        <b/>
        <sz val="16"/>
        <color rgb="FF000000"/>
        <rFont val="Times New Roman"/>
        <family val="1"/>
      </rPr>
      <t>2020</t>
    </r>
    <r>
      <rPr>
        <b/>
        <sz val="16"/>
        <color rgb="FF000000"/>
        <rFont val="方正仿宋_GBK"/>
        <family val="4"/>
        <charset val="134"/>
      </rPr>
      <t>年临沧市市级政府性基金预算支出变动表</t>
    </r>
    <r>
      <rPr>
        <b/>
        <sz val="16"/>
        <color rgb="FF000000"/>
        <rFont val="Times New Roman"/>
        <family val="1"/>
      </rPr>
      <t>……………</t>
    </r>
    <r>
      <rPr>
        <b/>
        <sz val="16"/>
        <color rgb="FF000000"/>
        <rFont val="方正仿宋_GBK"/>
        <family val="4"/>
        <charset val="134"/>
      </rPr>
      <t>..</t>
    </r>
    <r>
      <rPr>
        <b/>
        <sz val="16"/>
        <color rgb="FF000000"/>
        <rFont val="Times New Roman"/>
        <family val="1"/>
      </rPr>
      <t>18</t>
    </r>
  </si>
  <si>
    <r>
      <t>表七、</t>
    </r>
    <r>
      <rPr>
        <b/>
        <sz val="16"/>
        <color rgb="FF000000"/>
        <rFont val="Times New Roman"/>
        <family val="1"/>
      </rPr>
      <t>2020</t>
    </r>
    <r>
      <rPr>
        <b/>
        <sz val="16"/>
        <color rgb="FF000000"/>
        <rFont val="方正仿宋_GBK"/>
        <family val="4"/>
        <charset val="134"/>
      </rPr>
      <t>年社会保险基金预算调整表</t>
    </r>
    <r>
      <rPr>
        <b/>
        <sz val="16"/>
        <color rgb="FF000000"/>
        <rFont val="Times New Roman"/>
        <family val="1"/>
      </rPr>
      <t xml:space="preserve"> ……………………………</t>
    </r>
    <r>
      <rPr>
        <b/>
        <sz val="16"/>
        <color rgb="FF000000"/>
        <rFont val="方正仿宋_GBK"/>
        <family val="4"/>
        <charset val="134"/>
      </rPr>
      <t>...</t>
    </r>
    <r>
      <rPr>
        <b/>
        <sz val="16"/>
        <color rgb="FF000000"/>
        <rFont val="Times New Roman"/>
        <family val="1"/>
      </rPr>
      <t>20</t>
    </r>
  </si>
  <si>
    <t>表一</t>
  </si>
  <si>
    <t>2020年临沧市市级一般公共预算收入变动表</t>
  </si>
  <si>
    <t>单位：万元</t>
  </si>
  <si>
    <t>项目</t>
  </si>
  <si>
    <t>2020年预算数</t>
  </si>
  <si>
    <t>专项预算调整数</t>
  </si>
  <si>
    <t>本次预算调整数</t>
  </si>
  <si>
    <t>调整后的预算数</t>
  </si>
  <si>
    <t>一、税收收入</t>
  </si>
  <si>
    <t xml:space="preserve">   增值税</t>
  </si>
  <si>
    <t xml:space="preserve">   企业所得税</t>
  </si>
  <si>
    <t xml:space="preserve">   个人所得税</t>
  </si>
  <si>
    <t xml:space="preserve">   资源税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</si>
  <si>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</si>
  <si>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</si>
  <si>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</si>
  <si>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</si>
  <si>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</si>
  <si>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</si>
  <si>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</si>
  <si>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 xml:space="preserve">   契税</t>
  </si>
  <si>
    <t xml:space="preserve">   烟叶税</t>
  </si>
  <si>
    <t xml:space="preserve">   环境保护税</t>
  </si>
  <si>
    <t xml:space="preserve">   其他税收收入</t>
  </si>
  <si>
    <t>二、非税收入</t>
  </si>
  <si>
    <t xml:space="preserve">   专项收入</t>
  </si>
  <si>
    <t xml:space="preserve">   行政事业性收费收入</t>
  </si>
  <si>
    <t xml:space="preserve">   罚没收入</t>
  </si>
  <si>
    <t xml:space="preserve">   国有资本经营收入</t>
  </si>
  <si>
    <t xml:space="preserve">   国有资源（资产）有偿使用收入</t>
  </si>
  <si>
    <t xml:space="preserve">   捐赠收入</t>
  </si>
  <si>
    <t xml:space="preserve">   政府住房基金收入</t>
  </si>
  <si>
    <t xml:space="preserve">   其他收入</t>
  </si>
  <si>
    <t>市级一般公共预算收入</t>
  </si>
  <si>
    <t>地方政府一般债务转贷收入</t>
  </si>
  <si>
    <t xml:space="preserve">   新增一般债务转贷收入</t>
  </si>
  <si>
    <t>上级补助收入</t>
  </si>
  <si>
    <t xml:space="preserve">  返还性收入</t>
  </si>
  <si>
    <t xml:space="preserve">  一般性转移支付收入</t>
  </si>
  <si>
    <t xml:space="preserve">      其中：生态功能区转移支付</t>
  </si>
  <si>
    <t xml:space="preserve">            创新议程示范区综合财力补助综合财力补助</t>
  </si>
  <si>
    <t xml:space="preserve">  专项转移支付收入</t>
  </si>
  <si>
    <t>下级上解收入</t>
  </si>
  <si>
    <t>上年结余收入</t>
  </si>
  <si>
    <t>调入资金</t>
  </si>
  <si>
    <t>接受其他地区援助收入</t>
  </si>
  <si>
    <t>各项收入合计</t>
  </si>
  <si>
    <t>表二</t>
  </si>
  <si>
    <t>2020年临沧市市级一般公共预算支出变动表</t>
  </si>
  <si>
    <t>科目编码</t>
  </si>
  <si>
    <t>调整后预算数</t>
  </si>
  <si>
    <t>201</t>
  </si>
  <si>
    <t>一、一般公共服务</t>
  </si>
  <si>
    <t>202</t>
  </si>
  <si>
    <t>二、外交支出</t>
  </si>
  <si>
    <t>203</t>
  </si>
  <si>
    <t>三、国防支出</t>
  </si>
  <si>
    <t>204</t>
  </si>
  <si>
    <t>四、公共安全支出</t>
  </si>
  <si>
    <t>205</t>
  </si>
  <si>
    <t>五、教育支出</t>
  </si>
  <si>
    <t>206</t>
  </si>
  <si>
    <t>六、科学技术支出</t>
  </si>
  <si>
    <t>207</t>
  </si>
  <si>
    <t>七、文化旅游体育与传媒支出</t>
  </si>
  <si>
    <t>208</t>
  </si>
  <si>
    <t>八、社会保障和就业支出</t>
  </si>
  <si>
    <t>210</t>
  </si>
  <si>
    <t>九、卫生健康支出</t>
  </si>
  <si>
    <t>211</t>
  </si>
  <si>
    <t>十、节能环保支出</t>
  </si>
  <si>
    <t>212</t>
  </si>
  <si>
    <t>十一、城乡社区支出</t>
  </si>
  <si>
    <t>213</t>
  </si>
  <si>
    <t>十二、农林水支出</t>
  </si>
  <si>
    <t>214</t>
  </si>
  <si>
    <t>十三、交通运输支出</t>
  </si>
  <si>
    <t>215</t>
  </si>
  <si>
    <t>十四、资源勘探信息等支出</t>
  </si>
  <si>
    <t>216</t>
  </si>
  <si>
    <t>十五、商业服务业等支出</t>
  </si>
  <si>
    <t>217</t>
  </si>
  <si>
    <t>十六、金融支出</t>
  </si>
  <si>
    <t>219</t>
  </si>
  <si>
    <t>十七、援助其他地区支出</t>
  </si>
  <si>
    <t>220</t>
  </si>
  <si>
    <t>十八、自然资源海洋气象等支出</t>
  </si>
  <si>
    <t>221</t>
  </si>
  <si>
    <t>十九、住房保障支出</t>
  </si>
  <si>
    <t>222</t>
  </si>
  <si>
    <t>二十、粮油物资储备支出</t>
  </si>
  <si>
    <t>224</t>
  </si>
  <si>
    <t>二十一、灾害防治及应急管理支出</t>
  </si>
  <si>
    <t>227</t>
  </si>
  <si>
    <t>二十二、预备费</t>
  </si>
  <si>
    <t>231</t>
  </si>
  <si>
    <t>二十三、债务还本支出</t>
  </si>
  <si>
    <t>232</t>
  </si>
  <si>
    <t>二十四、债务付息支出</t>
  </si>
  <si>
    <t>233</t>
  </si>
  <si>
    <t>二十五、债务发行费用支出</t>
  </si>
  <si>
    <t>229</t>
  </si>
  <si>
    <t>二十六、其他支出</t>
  </si>
  <si>
    <t>市级一般公共预算支出</t>
  </si>
  <si>
    <t>地方政府一般债务转贷支出</t>
  </si>
  <si>
    <t xml:space="preserve">   新增一般债券转贷支出</t>
  </si>
  <si>
    <t>补助下级支出</t>
  </si>
  <si>
    <t xml:space="preserve">   返还性支出</t>
  </si>
  <si>
    <t xml:space="preserve">   一般性转移支付支出</t>
  </si>
  <si>
    <t xml:space="preserve">   专项转移支付支出</t>
  </si>
  <si>
    <t xml:space="preserve">      其中：省级专项转移支付</t>
  </si>
  <si>
    <t xml:space="preserve">            市级安排的专项转移支付</t>
  </si>
  <si>
    <t>上解支出</t>
  </si>
  <si>
    <t>调出资金</t>
  </si>
  <si>
    <t>年终结转</t>
  </si>
  <si>
    <t>安排预算稳定调节基金</t>
  </si>
  <si>
    <t>各项支出合计</t>
  </si>
  <si>
    <t>表三</t>
  </si>
  <si>
    <t>2020年临沧市市级一般公共预算支出变动表（市级支出）</t>
  </si>
  <si>
    <t>科目</t>
  </si>
  <si>
    <t>本次预算调整</t>
  </si>
  <si>
    <t>创新议程示范区</t>
  </si>
  <si>
    <t>打印</t>
  </si>
  <si>
    <t xml:space="preserve">   人大事务</t>
  </si>
  <si>
    <t>20101</t>
  </si>
  <si>
    <t xml:space="preserve">     行政运行</t>
  </si>
  <si>
    <t>2010101</t>
  </si>
  <si>
    <t xml:space="preserve">     一般行政管理事务</t>
  </si>
  <si>
    <t>2010102</t>
  </si>
  <si>
    <t xml:space="preserve">     机关服务</t>
  </si>
  <si>
    <t>2010103</t>
  </si>
  <si>
    <t xml:space="preserve">     人大会议</t>
  </si>
  <si>
    <t>2010104</t>
  </si>
  <si>
    <t xml:space="preserve">     人大立法</t>
  </si>
  <si>
    <t>2010105</t>
  </si>
  <si>
    <t xml:space="preserve">     人大监督</t>
  </si>
  <si>
    <t>2010106</t>
  </si>
  <si>
    <t xml:space="preserve">     人大代表履职能力提升</t>
  </si>
  <si>
    <t>2010107</t>
  </si>
  <si>
    <t xml:space="preserve">     代表工作</t>
  </si>
  <si>
    <t>2010108</t>
  </si>
  <si>
    <t xml:space="preserve">     人大信访工作</t>
  </si>
  <si>
    <t>2010109</t>
  </si>
  <si>
    <t xml:space="preserve">     事业运行</t>
  </si>
  <si>
    <t>2010150</t>
  </si>
  <si>
    <t xml:space="preserve">     其他人大事务支出</t>
  </si>
  <si>
    <t>2010199</t>
  </si>
  <si>
    <t xml:space="preserve">   政协事务</t>
  </si>
  <si>
    <t>20102</t>
  </si>
  <si>
    <t>2010201</t>
  </si>
  <si>
    <t>2010202</t>
  </si>
  <si>
    <t>2010203</t>
  </si>
  <si>
    <t xml:space="preserve">     政协会议</t>
  </si>
  <si>
    <t>2010204</t>
  </si>
  <si>
    <t xml:space="preserve">     委员视察</t>
  </si>
  <si>
    <t>2010205</t>
  </si>
  <si>
    <t xml:space="preserve">     参政议政</t>
  </si>
  <si>
    <t>2010206</t>
  </si>
  <si>
    <t>2010250</t>
  </si>
  <si>
    <t xml:space="preserve">     其他政协事务支出</t>
  </si>
  <si>
    <t>2010299</t>
  </si>
  <si>
    <t xml:space="preserve">   政府办公厅(室)及相关机构事务</t>
  </si>
  <si>
    <t>20103</t>
  </si>
  <si>
    <t>2010301</t>
  </si>
  <si>
    <t>2010302</t>
  </si>
  <si>
    <t>2010303</t>
  </si>
  <si>
    <t xml:space="preserve">     专项服务</t>
  </si>
  <si>
    <t>2010304</t>
  </si>
  <si>
    <t xml:space="preserve">     专项业务活动</t>
  </si>
  <si>
    <t>2010305</t>
  </si>
  <si>
    <t xml:space="preserve">     政务公开审批</t>
  </si>
  <si>
    <t>2010306</t>
  </si>
  <si>
    <t xml:space="preserve">     信访事务</t>
  </si>
  <si>
    <t>2010308</t>
  </si>
  <si>
    <t xml:space="preserve">     参事事务</t>
  </si>
  <si>
    <t>2010309</t>
  </si>
  <si>
    <t>2010350</t>
  </si>
  <si>
    <t xml:space="preserve">     其他政府办公厅（室）及相关机构事务支出</t>
  </si>
  <si>
    <t>2010399</t>
  </si>
  <si>
    <t xml:space="preserve">   发展与改革事务</t>
  </si>
  <si>
    <t>20104</t>
  </si>
  <si>
    <t>2010401</t>
  </si>
  <si>
    <t>2010402</t>
  </si>
  <si>
    <t>2010403</t>
  </si>
  <si>
    <t xml:space="preserve">     战略规划与实施</t>
  </si>
  <si>
    <t>2010404</t>
  </si>
  <si>
    <t xml:space="preserve">     日常经济运行调节</t>
  </si>
  <si>
    <t>2010405</t>
  </si>
  <si>
    <t xml:space="preserve">     社会事业发展规划</t>
  </si>
  <si>
    <t>2010406</t>
  </si>
  <si>
    <t xml:space="preserve">     经济体制改革研究</t>
  </si>
  <si>
    <t>2010407</t>
  </si>
  <si>
    <t xml:space="preserve">     物价管理</t>
  </si>
  <si>
    <t>2010408</t>
  </si>
  <si>
    <t>2010450</t>
  </si>
  <si>
    <t xml:space="preserve">     其他发展与改革事务支出</t>
  </si>
  <si>
    <t>2010499</t>
  </si>
  <si>
    <t xml:space="preserve">   统计信息事务</t>
  </si>
  <si>
    <t>20105</t>
  </si>
  <si>
    <t>2010501</t>
  </si>
  <si>
    <t>2010502</t>
  </si>
  <si>
    <t>2010503</t>
  </si>
  <si>
    <t xml:space="preserve">     信息事务</t>
  </si>
  <si>
    <t>2010504</t>
  </si>
  <si>
    <t xml:space="preserve">     专项统计业务</t>
  </si>
  <si>
    <t>2010505</t>
  </si>
  <si>
    <t xml:space="preserve">     统计管理</t>
  </si>
  <si>
    <t>2010506</t>
  </si>
  <si>
    <t xml:space="preserve">     专项普查活动</t>
  </si>
  <si>
    <t>2010507</t>
  </si>
  <si>
    <t xml:space="preserve">     统计抽样调查</t>
  </si>
  <si>
    <t>2010508</t>
  </si>
  <si>
    <t>2010550</t>
  </si>
  <si>
    <t xml:space="preserve">     其他统计信息事务支出</t>
  </si>
  <si>
    <t>2010599</t>
  </si>
  <si>
    <t xml:space="preserve">   财政事务</t>
  </si>
  <si>
    <t>20106</t>
  </si>
  <si>
    <t>2010601</t>
  </si>
  <si>
    <t>2010602</t>
  </si>
  <si>
    <t>2010603</t>
  </si>
  <si>
    <t xml:space="preserve">     预算改革业务</t>
  </si>
  <si>
    <t>2010604</t>
  </si>
  <si>
    <t xml:space="preserve">     财政国库业务</t>
  </si>
  <si>
    <t>2010605</t>
  </si>
  <si>
    <t xml:space="preserve">     财政监察</t>
  </si>
  <si>
    <t>2010606</t>
  </si>
  <si>
    <t xml:space="preserve">     信息化建设</t>
  </si>
  <si>
    <t>2010607</t>
  </si>
  <si>
    <t xml:space="preserve">     财政委托业务支出</t>
  </si>
  <si>
    <t>2010608</t>
  </si>
  <si>
    <t>2010650</t>
  </si>
  <si>
    <t xml:space="preserve">     其他财政事务支出</t>
  </si>
  <si>
    <t>2010699</t>
  </si>
  <si>
    <t xml:space="preserve">   税收事务</t>
  </si>
  <si>
    <t>20107</t>
  </si>
  <si>
    <t>2010701</t>
  </si>
  <si>
    <t>2010702</t>
  </si>
  <si>
    <t>2010703</t>
  </si>
  <si>
    <t xml:space="preserve">     税务办案</t>
  </si>
  <si>
    <t>2010704</t>
  </si>
  <si>
    <t xml:space="preserve">     发票管理及税务登记</t>
  </si>
  <si>
    <t>2010705</t>
  </si>
  <si>
    <t xml:space="preserve">     代扣代收代征税款手续费</t>
  </si>
  <si>
    <t>2010706</t>
  </si>
  <si>
    <t xml:space="preserve">     税务宣传</t>
  </si>
  <si>
    <t>2010707</t>
  </si>
  <si>
    <t xml:space="preserve">     协税护税</t>
  </si>
  <si>
    <t>2010708</t>
  </si>
  <si>
    <t>2010709</t>
  </si>
  <si>
    <t>2010750</t>
  </si>
  <si>
    <t xml:space="preserve">     其他税收事务支出</t>
  </si>
  <si>
    <t>2010799</t>
  </si>
  <si>
    <t xml:space="preserve">   审计事务</t>
  </si>
  <si>
    <t>20108</t>
  </si>
  <si>
    <t>2010801</t>
  </si>
  <si>
    <t>2010802</t>
  </si>
  <si>
    <t>2010803</t>
  </si>
  <si>
    <t xml:space="preserve">     审计业务</t>
  </si>
  <si>
    <t>2010804</t>
  </si>
  <si>
    <t xml:space="preserve">     审计管理</t>
  </si>
  <si>
    <t>2010805</t>
  </si>
  <si>
    <t>2010806</t>
  </si>
  <si>
    <t>2010850</t>
  </si>
  <si>
    <t xml:space="preserve">     其他审计事务支出</t>
  </si>
  <si>
    <t>2010899</t>
  </si>
  <si>
    <t xml:space="preserve">   海关事务</t>
  </si>
  <si>
    <t>20109</t>
  </si>
  <si>
    <t>2010901</t>
  </si>
  <si>
    <t>2010902</t>
  </si>
  <si>
    <t>2010903</t>
  </si>
  <si>
    <t xml:space="preserve">     缉私办案</t>
  </si>
  <si>
    <t>2010905</t>
  </si>
  <si>
    <t xml:space="preserve">     口岸管理</t>
  </si>
  <si>
    <t>2010907</t>
  </si>
  <si>
    <t>2010908</t>
  </si>
  <si>
    <t xml:space="preserve">     海关关务</t>
  </si>
  <si>
    <t>2010909</t>
  </si>
  <si>
    <t xml:space="preserve">     关税征管</t>
  </si>
  <si>
    <t>2010910</t>
  </si>
  <si>
    <t xml:space="preserve">     海关监管</t>
  </si>
  <si>
    <t>2010911</t>
  </si>
  <si>
    <t xml:space="preserve">     检验检疫</t>
  </si>
  <si>
    <t>2010912</t>
  </si>
  <si>
    <t>2010950</t>
  </si>
  <si>
    <t xml:space="preserve">     其他海关事务支出</t>
  </si>
  <si>
    <t>2010999</t>
  </si>
  <si>
    <t xml:space="preserve">   人力资源事务</t>
  </si>
  <si>
    <t>20110</t>
  </si>
  <si>
    <t>2011001</t>
  </si>
  <si>
    <t>2011002</t>
  </si>
  <si>
    <t>2011003</t>
  </si>
  <si>
    <t xml:space="preserve">     政府特殊津贴</t>
  </si>
  <si>
    <t>2011004</t>
  </si>
  <si>
    <t xml:space="preserve">     资助留学回国人员</t>
  </si>
  <si>
    <t>2011005</t>
  </si>
  <si>
    <t xml:space="preserve">     博士后日常经费</t>
  </si>
  <si>
    <t>2011007</t>
  </si>
  <si>
    <t xml:space="preserve">     引进人才费用</t>
  </si>
  <si>
    <t>2011008</t>
  </si>
  <si>
    <t>2011050</t>
  </si>
  <si>
    <t xml:space="preserve">     其他人力资源事务支出</t>
  </si>
  <si>
    <t>2011099</t>
  </si>
  <si>
    <t xml:space="preserve">   纪检监察事务</t>
  </si>
  <si>
    <t>20111</t>
  </si>
  <si>
    <t>2011101</t>
  </si>
  <si>
    <t>2011102</t>
  </si>
  <si>
    <t>2011103</t>
  </si>
  <si>
    <t xml:space="preserve">     大案要案查处</t>
  </si>
  <si>
    <t>2011104</t>
  </si>
  <si>
    <t xml:space="preserve">     派驻派出机构</t>
  </si>
  <si>
    <t>2011105</t>
  </si>
  <si>
    <t xml:space="preserve">     巡视工作</t>
  </si>
  <si>
    <t>2011106</t>
  </si>
  <si>
    <t>2011150</t>
  </si>
  <si>
    <t xml:space="preserve">     其他纪检监察事务支出</t>
  </si>
  <si>
    <t>2011199</t>
  </si>
  <si>
    <t xml:space="preserve">   商贸事务</t>
  </si>
  <si>
    <t>20113</t>
  </si>
  <si>
    <t>2011301</t>
  </si>
  <si>
    <t>2011302</t>
  </si>
  <si>
    <t>2011303</t>
  </si>
  <si>
    <t xml:space="preserve">     对外贸易管理</t>
  </si>
  <si>
    <t>2011304</t>
  </si>
  <si>
    <t xml:space="preserve">     国际经济合作</t>
  </si>
  <si>
    <t>2011305</t>
  </si>
  <si>
    <t xml:space="preserve">     外资管理</t>
  </si>
  <si>
    <t>2011306</t>
  </si>
  <si>
    <t xml:space="preserve">     国内贸易管理</t>
  </si>
  <si>
    <t>2011307</t>
  </si>
  <si>
    <t xml:space="preserve">     招商引资</t>
  </si>
  <si>
    <t>2011308</t>
  </si>
  <si>
    <t>2011350</t>
  </si>
  <si>
    <t xml:space="preserve">     其他商贸事务支出</t>
  </si>
  <si>
    <t>2011399</t>
  </si>
  <si>
    <t xml:space="preserve">   知识产权事务</t>
  </si>
  <si>
    <t>20114</t>
  </si>
  <si>
    <t>2011401</t>
  </si>
  <si>
    <t>2011402</t>
  </si>
  <si>
    <t>2011403</t>
  </si>
  <si>
    <t xml:space="preserve">     专利审批</t>
  </si>
  <si>
    <t>2011404</t>
  </si>
  <si>
    <t xml:space="preserve">     国家知识产权战略</t>
  </si>
  <si>
    <t>2011405</t>
  </si>
  <si>
    <t xml:space="preserve">     专利试点和产业化推进</t>
  </si>
  <si>
    <t>2011406</t>
  </si>
  <si>
    <t xml:space="preserve">     国际组织专项活动</t>
  </si>
  <si>
    <t>2011408</t>
  </si>
  <si>
    <t xml:space="preserve">     知识产权宏观管理</t>
  </si>
  <si>
    <t>2011409</t>
  </si>
  <si>
    <t xml:space="preserve">     商标管理</t>
  </si>
  <si>
    <t>2011410</t>
  </si>
  <si>
    <t xml:space="preserve">     原产地地理标志管理</t>
  </si>
  <si>
    <t>2011411</t>
  </si>
  <si>
    <t>2011450</t>
  </si>
  <si>
    <t xml:space="preserve">     其他知识产权事务支出</t>
  </si>
  <si>
    <t>2011499</t>
  </si>
  <si>
    <t xml:space="preserve">   民族事务</t>
  </si>
  <si>
    <t>20123</t>
  </si>
  <si>
    <t>2012301</t>
  </si>
  <si>
    <t>2012302</t>
  </si>
  <si>
    <t>2012303</t>
  </si>
  <si>
    <t xml:space="preserve">     民族工作专项</t>
  </si>
  <si>
    <t>2012304</t>
  </si>
  <si>
    <t>2012350</t>
  </si>
  <si>
    <t xml:space="preserve">     其他民族事务支出</t>
  </si>
  <si>
    <t>2012399</t>
  </si>
  <si>
    <t xml:space="preserve">   港澳台事务</t>
  </si>
  <si>
    <t>20125</t>
  </si>
  <si>
    <t>2012501</t>
  </si>
  <si>
    <t>2012502</t>
  </si>
  <si>
    <t>2012503</t>
  </si>
  <si>
    <t xml:space="preserve">     港澳事务</t>
  </si>
  <si>
    <t>2012504</t>
  </si>
  <si>
    <t xml:space="preserve">     台湾事务</t>
  </si>
  <si>
    <t>2012505</t>
  </si>
  <si>
    <t>2012550</t>
  </si>
  <si>
    <t xml:space="preserve">     其他港澳台事务支出</t>
  </si>
  <si>
    <t>2012599</t>
  </si>
  <si>
    <t xml:space="preserve">   档案事务</t>
  </si>
  <si>
    <t>20126</t>
  </si>
  <si>
    <t>2012601</t>
  </si>
  <si>
    <t>2012602</t>
  </si>
  <si>
    <t>2012603</t>
  </si>
  <si>
    <t xml:space="preserve">     档案馆</t>
  </si>
  <si>
    <t>2012604</t>
  </si>
  <si>
    <t xml:space="preserve">     其他档案事务支出</t>
  </si>
  <si>
    <t>2012699</t>
  </si>
  <si>
    <t xml:space="preserve">   民主党派及工商联事务</t>
  </si>
  <si>
    <t>20128</t>
  </si>
  <si>
    <t>2012801</t>
  </si>
  <si>
    <t>2012802</t>
  </si>
  <si>
    <t>2012803</t>
  </si>
  <si>
    <t>2012804</t>
  </si>
  <si>
    <t>2012850</t>
  </si>
  <si>
    <t xml:space="preserve">     其他民主党派及工商联事务支出</t>
  </si>
  <si>
    <t>2012899</t>
  </si>
  <si>
    <t xml:space="preserve">   群众团体事务</t>
  </si>
  <si>
    <t>20129</t>
  </si>
  <si>
    <t>2012901</t>
  </si>
  <si>
    <t>2012902</t>
  </si>
  <si>
    <t>2012903</t>
  </si>
  <si>
    <t xml:space="preserve">     工会事务</t>
  </si>
  <si>
    <t>2012950</t>
  </si>
  <si>
    <t xml:space="preserve">     其他群众团体事务支出</t>
  </si>
  <si>
    <t>2012999</t>
  </si>
  <si>
    <t xml:space="preserve">   党委办公厅（室）及相关机构事务</t>
  </si>
  <si>
    <t>20131</t>
  </si>
  <si>
    <t>2013101</t>
  </si>
  <si>
    <t>2013102</t>
  </si>
  <si>
    <t>2013103</t>
  </si>
  <si>
    <t xml:space="preserve">     专项业务</t>
  </si>
  <si>
    <t>2013105</t>
  </si>
  <si>
    <t>2013150</t>
  </si>
  <si>
    <t xml:space="preserve">     其他党委办公厅（室）及相关机构事务支出</t>
  </si>
  <si>
    <t>2013199</t>
  </si>
  <si>
    <t xml:space="preserve">   组织事务</t>
  </si>
  <si>
    <t>20132</t>
  </si>
  <si>
    <t>2013201</t>
  </si>
  <si>
    <t>2013202</t>
  </si>
  <si>
    <t>2013203</t>
  </si>
  <si>
    <t xml:space="preserve">     公务员事务</t>
  </si>
  <si>
    <t>2013204</t>
  </si>
  <si>
    <t>2013250</t>
  </si>
  <si>
    <t xml:space="preserve">     其他组织事务支出</t>
  </si>
  <si>
    <t>2013299</t>
  </si>
  <si>
    <t xml:space="preserve">   宣传事务</t>
  </si>
  <si>
    <t>20133</t>
  </si>
  <si>
    <t>2013301</t>
  </si>
  <si>
    <t>2013302</t>
  </si>
  <si>
    <t>2013303</t>
  </si>
  <si>
    <t xml:space="preserve">     宣传管理</t>
  </si>
  <si>
    <t>2013304</t>
  </si>
  <si>
    <t>2013350</t>
  </si>
  <si>
    <t xml:space="preserve">     其他宣传事务支出</t>
  </si>
  <si>
    <t>2013399</t>
  </si>
  <si>
    <t xml:space="preserve">   统战事务</t>
  </si>
  <si>
    <t>20134</t>
  </si>
  <si>
    <t>2013401</t>
  </si>
  <si>
    <t>2013402</t>
  </si>
  <si>
    <t>2013403</t>
  </si>
  <si>
    <t xml:space="preserve">     宗教事务</t>
  </si>
  <si>
    <t>2013404</t>
  </si>
  <si>
    <t xml:space="preserve">     华侨事务</t>
  </si>
  <si>
    <t>2013405</t>
  </si>
  <si>
    <t>2013450</t>
  </si>
  <si>
    <t xml:space="preserve">     其他统战事务支出</t>
  </si>
  <si>
    <t>2013499</t>
  </si>
  <si>
    <t xml:space="preserve">   对外联络事务</t>
  </si>
  <si>
    <t>20135</t>
  </si>
  <si>
    <t>2013501</t>
  </si>
  <si>
    <t>2013502</t>
  </si>
  <si>
    <t>2013503</t>
  </si>
  <si>
    <t>2013550</t>
  </si>
  <si>
    <t xml:space="preserve">     其他对外联络事务支出</t>
  </si>
  <si>
    <t>2013599</t>
  </si>
  <si>
    <t xml:space="preserve">   其他共产党事务支出</t>
  </si>
  <si>
    <t>20136</t>
  </si>
  <si>
    <t>2013601</t>
  </si>
  <si>
    <t>2013602</t>
  </si>
  <si>
    <t>2013603</t>
  </si>
  <si>
    <t>2013650</t>
  </si>
  <si>
    <t xml:space="preserve">     其他共产党事务支出</t>
  </si>
  <si>
    <t>2013699</t>
  </si>
  <si>
    <t xml:space="preserve">   网信事务</t>
  </si>
  <si>
    <t>20137</t>
  </si>
  <si>
    <t>2013701</t>
  </si>
  <si>
    <t>2013702</t>
  </si>
  <si>
    <t>2013703</t>
  </si>
  <si>
    <t xml:space="preserve">     信息安全事务</t>
  </si>
  <si>
    <t>2013704</t>
  </si>
  <si>
    <t>2013750</t>
  </si>
  <si>
    <t xml:space="preserve">     其他网信事务支出</t>
  </si>
  <si>
    <t>2013799</t>
  </si>
  <si>
    <t xml:space="preserve">   市场监督管理事务</t>
  </si>
  <si>
    <t>20138</t>
  </si>
  <si>
    <t>2013801</t>
  </si>
  <si>
    <t>2013802</t>
  </si>
  <si>
    <t>2013803</t>
  </si>
  <si>
    <t xml:space="preserve">     市场主体管理</t>
  </si>
  <si>
    <t>2013804</t>
  </si>
  <si>
    <t xml:space="preserve">     市场秩序执法</t>
  </si>
  <si>
    <t>2013805</t>
  </si>
  <si>
    <t>2013808</t>
  </si>
  <si>
    <t xml:space="preserve">     质量基础</t>
  </si>
  <si>
    <t>2013810</t>
  </si>
  <si>
    <t xml:space="preserve">     药品事务</t>
  </si>
  <si>
    <t>2013812</t>
  </si>
  <si>
    <t xml:space="preserve">     医疗器械事务</t>
  </si>
  <si>
    <t>2013813</t>
  </si>
  <si>
    <t xml:space="preserve">     化妆品事务</t>
  </si>
  <si>
    <t>2013814</t>
  </si>
  <si>
    <t xml:space="preserve">     质量安全监管</t>
  </si>
  <si>
    <t>2013815</t>
  </si>
  <si>
    <t xml:space="preserve">     食品安全监管</t>
  </si>
  <si>
    <t>2013816</t>
  </si>
  <si>
    <t>2013850</t>
  </si>
  <si>
    <t xml:space="preserve">     其他市场监督管理事务</t>
  </si>
  <si>
    <t>2013899</t>
  </si>
  <si>
    <t xml:space="preserve">   其他一般公共服务支出</t>
  </si>
  <si>
    <t>20199</t>
  </si>
  <si>
    <t xml:space="preserve">     国家赔偿费用支出</t>
  </si>
  <si>
    <t>2019901</t>
  </si>
  <si>
    <t xml:space="preserve">     其他一般公共服务支出</t>
  </si>
  <si>
    <t>2019999</t>
  </si>
  <si>
    <t xml:space="preserve">   对外合作与交流</t>
  </si>
  <si>
    <t>20205</t>
  </si>
  <si>
    <t xml:space="preserve">   其他外交支出</t>
  </si>
  <si>
    <t>20299</t>
  </si>
  <si>
    <t xml:space="preserve">   现役部队</t>
  </si>
  <si>
    <t xml:space="preserve">     现役部队</t>
  </si>
  <si>
    <t xml:space="preserve">   国防动员</t>
  </si>
  <si>
    <t>20306</t>
  </si>
  <si>
    <t xml:space="preserve">     兵役征集</t>
  </si>
  <si>
    <t>2030601</t>
  </si>
  <si>
    <t xml:space="preserve">     经济动员</t>
  </si>
  <si>
    <t>2030602</t>
  </si>
  <si>
    <t xml:space="preserve">     人民防空</t>
  </si>
  <si>
    <t>2030603</t>
  </si>
  <si>
    <t xml:space="preserve">     交通战备</t>
  </si>
  <si>
    <t>2030604</t>
  </si>
  <si>
    <t xml:space="preserve">     国防教育</t>
  </si>
  <si>
    <t>2030605</t>
  </si>
  <si>
    <t xml:space="preserve">     预备役部队</t>
  </si>
  <si>
    <t>2030606</t>
  </si>
  <si>
    <t xml:space="preserve">     民兵</t>
  </si>
  <si>
    <t>2030607</t>
  </si>
  <si>
    <t xml:space="preserve">     边海防</t>
  </si>
  <si>
    <t>2030608</t>
  </si>
  <si>
    <t xml:space="preserve">     其他国防动员支出</t>
  </si>
  <si>
    <t>2030699</t>
  </si>
  <si>
    <t xml:space="preserve">   其他国防支出</t>
  </si>
  <si>
    <t>20399</t>
  </si>
  <si>
    <t xml:space="preserve">     其他国防支出</t>
  </si>
  <si>
    <t>2039901</t>
  </si>
  <si>
    <t xml:space="preserve">   武装警察部队</t>
  </si>
  <si>
    <t>20401</t>
  </si>
  <si>
    <t xml:space="preserve">     武装警察部队</t>
  </si>
  <si>
    <t>2040101</t>
  </si>
  <si>
    <t xml:space="preserve">     其他武装警察部队支出</t>
  </si>
  <si>
    <t>2040199</t>
  </si>
  <si>
    <t xml:space="preserve">   公安</t>
  </si>
  <si>
    <t>20402</t>
  </si>
  <si>
    <t>2040201</t>
  </si>
  <si>
    <t>2040202</t>
  </si>
  <si>
    <t>2040203</t>
  </si>
  <si>
    <t>2040219</t>
  </si>
  <si>
    <t xml:space="preserve">     执法办案</t>
  </si>
  <si>
    <t>2040220</t>
  </si>
  <si>
    <t xml:space="preserve">     特别业务</t>
  </si>
  <si>
    <t>2040221</t>
  </si>
  <si>
    <t xml:space="preserve">     特勤业务</t>
  </si>
  <si>
    <t>2040222</t>
  </si>
  <si>
    <t xml:space="preserve">     移民事务</t>
  </si>
  <si>
    <t>2040223</t>
  </si>
  <si>
    <t>2040250</t>
  </si>
  <si>
    <t xml:space="preserve">     其他公安支出</t>
  </si>
  <si>
    <t>2040299</t>
  </si>
  <si>
    <t xml:space="preserve">   国家安全</t>
  </si>
  <si>
    <t>20403</t>
  </si>
  <si>
    <t>2040301</t>
  </si>
  <si>
    <t>2040302</t>
  </si>
  <si>
    <t>2040303</t>
  </si>
  <si>
    <t xml:space="preserve">     安全业务</t>
  </si>
  <si>
    <t>2040304</t>
  </si>
  <si>
    <t>2040350</t>
  </si>
  <si>
    <t xml:space="preserve">     其他国家安全支出</t>
  </si>
  <si>
    <t>2040399</t>
  </si>
  <si>
    <t xml:space="preserve">   检察</t>
  </si>
  <si>
    <t>20404</t>
  </si>
  <si>
    <t>2040401</t>
  </si>
  <si>
    <t>2040402</t>
  </si>
  <si>
    <t>2040403</t>
  </si>
  <si>
    <t xml:space="preserve">     “两房”建设</t>
  </si>
  <si>
    <t>2040409</t>
  </si>
  <si>
    <t xml:space="preserve">     检察监督</t>
  </si>
  <si>
    <t>2040410</t>
  </si>
  <si>
    <t>2040450</t>
  </si>
  <si>
    <t xml:space="preserve">     其他检察支出</t>
  </si>
  <si>
    <t>2040499</t>
  </si>
  <si>
    <t xml:space="preserve">   法院</t>
  </si>
  <si>
    <t>20405</t>
  </si>
  <si>
    <t>2040501</t>
  </si>
  <si>
    <t>2040502</t>
  </si>
  <si>
    <t>2040503</t>
  </si>
  <si>
    <t xml:space="preserve">     案件审判</t>
  </si>
  <si>
    <t>2040504</t>
  </si>
  <si>
    <t xml:space="preserve">     案件执行</t>
  </si>
  <si>
    <t>2040505</t>
  </si>
  <si>
    <t xml:space="preserve">     “两庭”建设</t>
  </si>
  <si>
    <t>2040506</t>
  </si>
  <si>
    <t>2040550</t>
  </si>
  <si>
    <t xml:space="preserve">     其他法院支出</t>
  </si>
  <si>
    <t>2040599</t>
  </si>
  <si>
    <t xml:space="preserve">   司法</t>
  </si>
  <si>
    <t>20406</t>
  </si>
  <si>
    <t>2040601</t>
  </si>
  <si>
    <t>2040602</t>
  </si>
  <si>
    <t>2040603</t>
  </si>
  <si>
    <t xml:space="preserve">     基层司法业务</t>
  </si>
  <si>
    <t>2040604</t>
  </si>
  <si>
    <t xml:space="preserve">     普法宣传</t>
  </si>
  <si>
    <t>2040605</t>
  </si>
  <si>
    <t xml:space="preserve">     律师公证管理</t>
  </si>
  <si>
    <t>2040606</t>
  </si>
  <si>
    <t xml:space="preserve">     法律援助</t>
  </si>
  <si>
    <t>2040607</t>
  </si>
  <si>
    <t xml:space="preserve">     国家统一法律职业资格考试</t>
  </si>
  <si>
    <t>2040608</t>
  </si>
  <si>
    <t xml:space="preserve">     仲裁</t>
  </si>
  <si>
    <t>2040609</t>
  </si>
  <si>
    <t xml:space="preserve">     社区矫正</t>
  </si>
  <si>
    <t>2040610</t>
  </si>
  <si>
    <t xml:space="preserve">     司法鉴定</t>
  </si>
  <si>
    <t>2040611</t>
  </si>
  <si>
    <t xml:space="preserve">     法制建设</t>
  </si>
  <si>
    <t>2040612</t>
  </si>
  <si>
    <t>2040613</t>
  </si>
  <si>
    <t>2040650</t>
  </si>
  <si>
    <t xml:space="preserve">     其他司法支出</t>
  </si>
  <si>
    <t>2040699</t>
  </si>
  <si>
    <t xml:space="preserve">   监狱</t>
  </si>
  <si>
    <t>20407</t>
  </si>
  <si>
    <t>2040701</t>
  </si>
  <si>
    <t>2040702</t>
  </si>
  <si>
    <t>2040703</t>
  </si>
  <si>
    <t xml:space="preserve">     犯人生活</t>
  </si>
  <si>
    <t>2040704</t>
  </si>
  <si>
    <t xml:space="preserve">     犯人改造</t>
  </si>
  <si>
    <t>2040705</t>
  </si>
  <si>
    <t xml:space="preserve">     狱政设施建设</t>
  </si>
  <si>
    <t>2040706</t>
  </si>
  <si>
    <t>2040707</t>
  </si>
  <si>
    <t>2040750</t>
  </si>
  <si>
    <t xml:space="preserve">     其他监狱支出</t>
  </si>
  <si>
    <t>2040799</t>
  </si>
  <si>
    <t xml:space="preserve">   强制隔离戒毒</t>
  </si>
  <si>
    <t>20408</t>
  </si>
  <si>
    <t>2040801</t>
  </si>
  <si>
    <t>2040802</t>
  </si>
  <si>
    <t>2040803</t>
  </si>
  <si>
    <t xml:space="preserve">     强制隔离戒毒人员生活</t>
  </si>
  <si>
    <t>2040804</t>
  </si>
  <si>
    <t xml:space="preserve">     强制隔离戒毒人员教育</t>
  </si>
  <si>
    <t>2040805</t>
  </si>
  <si>
    <t xml:space="preserve">     所政设施建设</t>
  </si>
  <si>
    <t>2040806</t>
  </si>
  <si>
    <t>2040807</t>
  </si>
  <si>
    <t>2040850</t>
  </si>
  <si>
    <t xml:space="preserve">     其他强制隔离戒毒支出</t>
  </si>
  <si>
    <t>2040899</t>
  </si>
  <si>
    <t xml:space="preserve">   国家保密</t>
  </si>
  <si>
    <t>20409</t>
  </si>
  <si>
    <t>2040901</t>
  </si>
  <si>
    <t>2040902</t>
  </si>
  <si>
    <t>2040903</t>
  </si>
  <si>
    <t xml:space="preserve">     保密技术</t>
  </si>
  <si>
    <t>2040904</t>
  </si>
  <si>
    <t xml:space="preserve">     保密管理</t>
  </si>
  <si>
    <t>2040905</t>
  </si>
  <si>
    <t>2040950</t>
  </si>
  <si>
    <t xml:space="preserve">     其他国家保密支出</t>
  </si>
  <si>
    <t>2040999</t>
  </si>
  <si>
    <t xml:space="preserve">   缉私警察</t>
  </si>
  <si>
    <t>20410</t>
  </si>
  <si>
    <t>2041001</t>
  </si>
  <si>
    <t>2041002</t>
  </si>
  <si>
    <t>2041006</t>
  </si>
  <si>
    <t xml:space="preserve">     缉私业务</t>
  </si>
  <si>
    <t>2041007</t>
  </si>
  <si>
    <t xml:space="preserve">     其他缉私警察支出</t>
  </si>
  <si>
    <t>2041099</t>
  </si>
  <si>
    <t xml:space="preserve">   其他公共安全支出</t>
  </si>
  <si>
    <t>20499</t>
  </si>
  <si>
    <t xml:space="preserve">     其他公共安全支出</t>
  </si>
  <si>
    <t>2049901</t>
  </si>
  <si>
    <t xml:space="preserve">   教育管理事务</t>
  </si>
  <si>
    <t>20501</t>
  </si>
  <si>
    <t>2050101</t>
  </si>
  <si>
    <t>2050102</t>
  </si>
  <si>
    <t>2050103</t>
  </si>
  <si>
    <t xml:space="preserve">     其他教育管理事务支出</t>
  </si>
  <si>
    <t>2050199</t>
  </si>
  <si>
    <t xml:space="preserve">   普通教育</t>
  </si>
  <si>
    <t>20502</t>
  </si>
  <si>
    <t xml:space="preserve">     学前教育</t>
  </si>
  <si>
    <t>2050201</t>
  </si>
  <si>
    <t xml:space="preserve">     小学教育</t>
  </si>
  <si>
    <t>2050202</t>
  </si>
  <si>
    <t xml:space="preserve">     初中教育</t>
  </si>
  <si>
    <t>2050203</t>
  </si>
  <si>
    <t xml:space="preserve">     高中教育</t>
  </si>
  <si>
    <t>2050204</t>
  </si>
  <si>
    <t xml:space="preserve">     高等教育</t>
  </si>
  <si>
    <t>2050205</t>
  </si>
  <si>
    <t xml:space="preserve">     化解农村义务教育债务支出</t>
  </si>
  <si>
    <t>2050206</t>
  </si>
  <si>
    <t xml:space="preserve">     化解普通高中债务支出</t>
  </si>
  <si>
    <t>2050207</t>
  </si>
  <si>
    <t xml:space="preserve">     其他普通教育支出</t>
  </si>
  <si>
    <t>2050299</t>
  </si>
  <si>
    <t xml:space="preserve">   职业教育</t>
  </si>
  <si>
    <t>20503</t>
  </si>
  <si>
    <t xml:space="preserve">     初等职业教育</t>
  </si>
  <si>
    <t>2050301</t>
  </si>
  <si>
    <t xml:space="preserve">     中等职业教育</t>
  </si>
  <si>
    <t>2050302</t>
  </si>
  <si>
    <t xml:space="preserve">     技校教育</t>
  </si>
  <si>
    <t>2050303</t>
  </si>
  <si>
    <t xml:space="preserve">     高等职业教育</t>
  </si>
  <si>
    <t>2050305</t>
  </si>
  <si>
    <t xml:space="preserve">     其他职业教育支出</t>
  </si>
  <si>
    <t>2050399</t>
  </si>
  <si>
    <t xml:space="preserve">   成人教育</t>
  </si>
  <si>
    <t>20504</t>
  </si>
  <si>
    <t xml:space="preserve">     成人初等教育</t>
  </si>
  <si>
    <t>2050401</t>
  </si>
  <si>
    <t xml:space="preserve">     成人中等教育</t>
  </si>
  <si>
    <t>2050402</t>
  </si>
  <si>
    <t xml:space="preserve">     成人高等教育</t>
  </si>
  <si>
    <t>2050403</t>
  </si>
  <si>
    <t xml:space="preserve">     成人广播电视教育</t>
  </si>
  <si>
    <t>2050404</t>
  </si>
  <si>
    <t xml:space="preserve">     其他成人教育支出</t>
  </si>
  <si>
    <t>2050499</t>
  </si>
  <si>
    <t xml:space="preserve">   广播电视教育</t>
  </si>
  <si>
    <t>20505</t>
  </si>
  <si>
    <t xml:space="preserve">     广播电视学校</t>
  </si>
  <si>
    <t>2050501</t>
  </si>
  <si>
    <t xml:space="preserve">     教育电视台</t>
  </si>
  <si>
    <t>2050502</t>
  </si>
  <si>
    <t xml:space="preserve">     其他广播电视教育支出</t>
  </si>
  <si>
    <t>2050599</t>
  </si>
  <si>
    <t xml:space="preserve">   留学教育</t>
  </si>
  <si>
    <t>20506</t>
  </si>
  <si>
    <t xml:space="preserve">     出国留学教育</t>
  </si>
  <si>
    <t>2050601</t>
  </si>
  <si>
    <t xml:space="preserve">     来华留学教育</t>
  </si>
  <si>
    <t>2050602</t>
  </si>
  <si>
    <t xml:space="preserve">     其他留学教育支出</t>
  </si>
  <si>
    <t>2050699</t>
  </si>
  <si>
    <t xml:space="preserve">   特殊教育</t>
  </si>
  <si>
    <t>20507</t>
  </si>
  <si>
    <t xml:space="preserve">     特殊学校教育</t>
  </si>
  <si>
    <t>2050701</t>
  </si>
  <si>
    <t xml:space="preserve">     工读学校教育</t>
  </si>
  <si>
    <t>2050702</t>
  </si>
  <si>
    <t xml:space="preserve">     其他特殊教育支出</t>
  </si>
  <si>
    <t>2050799</t>
  </si>
  <si>
    <t xml:space="preserve">   进修及培训</t>
  </si>
  <si>
    <t>20508</t>
  </si>
  <si>
    <t xml:space="preserve">     教师进修</t>
  </si>
  <si>
    <t>2050801</t>
  </si>
  <si>
    <t xml:space="preserve">     干部教育</t>
  </si>
  <si>
    <t>2050802</t>
  </si>
  <si>
    <t xml:space="preserve">     培训支出</t>
  </si>
  <si>
    <t>2050803</t>
  </si>
  <si>
    <t xml:space="preserve">     退役士兵能力提升</t>
  </si>
  <si>
    <t>2050804</t>
  </si>
  <si>
    <t xml:space="preserve">     其他进修及培训</t>
  </si>
  <si>
    <t>2050899</t>
  </si>
  <si>
    <t xml:space="preserve">   教育费附加安排的支出</t>
  </si>
  <si>
    <t>20509</t>
  </si>
  <si>
    <t xml:space="preserve">     农村中小学校舍建设</t>
  </si>
  <si>
    <t>2050901</t>
  </si>
  <si>
    <t xml:space="preserve">     农村中小学教学设施</t>
  </si>
  <si>
    <t>2050902</t>
  </si>
  <si>
    <t xml:space="preserve">     城市中小学校舍建设</t>
  </si>
  <si>
    <t>2050903</t>
  </si>
  <si>
    <t xml:space="preserve">     城市中小学教学设施</t>
  </si>
  <si>
    <t>2050904</t>
  </si>
  <si>
    <t xml:space="preserve">     中等职业学校教学设施</t>
  </si>
  <si>
    <t>2050905</t>
  </si>
  <si>
    <t xml:space="preserve">     其他教育费附加安排的支出</t>
  </si>
  <si>
    <t>2050999</t>
  </si>
  <si>
    <t xml:space="preserve">   其他教育支出</t>
  </si>
  <si>
    <t>20599</t>
  </si>
  <si>
    <t xml:space="preserve">     其他教育支出</t>
  </si>
  <si>
    <t>2059999</t>
  </si>
  <si>
    <t xml:space="preserve">   科学技术管理事务</t>
  </si>
  <si>
    <t>20601</t>
  </si>
  <si>
    <t>2060101</t>
  </si>
  <si>
    <t>2060102</t>
  </si>
  <si>
    <t>2060103</t>
  </si>
  <si>
    <t xml:space="preserve">     其他科学技术管理事务支出</t>
  </si>
  <si>
    <t>2060199</t>
  </si>
  <si>
    <t xml:space="preserve">   基础研究</t>
  </si>
  <si>
    <t>20602</t>
  </si>
  <si>
    <t xml:space="preserve">     机构运行</t>
  </si>
  <si>
    <t>2060201</t>
  </si>
  <si>
    <t xml:space="preserve">     自然科学基金</t>
  </si>
  <si>
    <t>2060203</t>
  </si>
  <si>
    <t xml:space="preserve">     重点实验室及相关设施</t>
  </si>
  <si>
    <t>2060204</t>
  </si>
  <si>
    <t xml:space="preserve">     重大科学工程</t>
  </si>
  <si>
    <t>2060205</t>
  </si>
  <si>
    <t xml:space="preserve">     专项基础科研</t>
  </si>
  <si>
    <t>2060206</t>
  </si>
  <si>
    <t xml:space="preserve">     专项技术基础</t>
  </si>
  <si>
    <t>2060207</t>
  </si>
  <si>
    <t xml:space="preserve">     其他基础研究支出</t>
  </si>
  <si>
    <t>2060299</t>
  </si>
  <si>
    <t xml:space="preserve">   应用研究</t>
  </si>
  <si>
    <t>20603</t>
  </si>
  <si>
    <t>2060301</t>
  </si>
  <si>
    <t xml:space="preserve">     社会公益研究</t>
  </si>
  <si>
    <t>2060302</t>
  </si>
  <si>
    <t xml:space="preserve">     高技术研究</t>
  </si>
  <si>
    <t>2060303</t>
  </si>
  <si>
    <t xml:space="preserve">     专项科研试制</t>
  </si>
  <si>
    <t>2060304</t>
  </si>
  <si>
    <t xml:space="preserve">     其他应用研究支出</t>
  </si>
  <si>
    <t>2060399</t>
  </si>
  <si>
    <t xml:space="preserve">   技术研究与开发</t>
  </si>
  <si>
    <t>20604</t>
  </si>
  <si>
    <t>2060401</t>
  </si>
  <si>
    <t xml:space="preserve">     科技成果转化与扩散</t>
  </si>
  <si>
    <t>2060404</t>
  </si>
  <si>
    <t xml:space="preserve">     其他技术研究与开发支出</t>
  </si>
  <si>
    <t>2060499</t>
  </si>
  <si>
    <t xml:space="preserve">   科技条件与服务</t>
  </si>
  <si>
    <t>20605</t>
  </si>
  <si>
    <t>2060501</t>
  </si>
  <si>
    <t xml:space="preserve">     技术创新服务体系</t>
  </si>
  <si>
    <t>2060502</t>
  </si>
  <si>
    <t xml:space="preserve">     科技条件专项</t>
  </si>
  <si>
    <t>2060503</t>
  </si>
  <si>
    <t xml:space="preserve">     其他科技条件与服务支出</t>
  </si>
  <si>
    <t>2060599</t>
  </si>
  <si>
    <t xml:space="preserve">   社会科学</t>
  </si>
  <si>
    <t>20606</t>
  </si>
  <si>
    <t xml:space="preserve">     社会科学研究机构</t>
  </si>
  <si>
    <t>2060601</t>
  </si>
  <si>
    <t xml:space="preserve">     社会科学研究</t>
  </si>
  <si>
    <t>2060602</t>
  </si>
  <si>
    <t xml:space="preserve">     社科基金支出</t>
  </si>
  <si>
    <t>2060603</t>
  </si>
  <si>
    <t xml:space="preserve">     其他社会科学支出</t>
  </si>
  <si>
    <t>2060699</t>
  </si>
  <si>
    <t xml:space="preserve">   科学技术普及</t>
  </si>
  <si>
    <t>20607</t>
  </si>
  <si>
    <t>2060701</t>
  </si>
  <si>
    <t xml:space="preserve">     科普活动</t>
  </si>
  <si>
    <t>2060702</t>
  </si>
  <si>
    <t xml:space="preserve">     青少年科技活动</t>
  </si>
  <si>
    <t>2060703</t>
  </si>
  <si>
    <t xml:space="preserve">     学术交流活动</t>
  </si>
  <si>
    <t>2060704</t>
  </si>
  <si>
    <t xml:space="preserve">     科技馆站</t>
  </si>
  <si>
    <t>2060705</t>
  </si>
  <si>
    <t xml:space="preserve">     其他科学技术普及支出</t>
  </si>
  <si>
    <t>2060799</t>
  </si>
  <si>
    <t xml:space="preserve">   科技交流与合作</t>
  </si>
  <si>
    <t>20608</t>
  </si>
  <si>
    <t xml:space="preserve">     国际交流与合作</t>
  </si>
  <si>
    <t>2060801</t>
  </si>
  <si>
    <t xml:space="preserve">     重大科技合作项目</t>
  </si>
  <si>
    <t>2060802</t>
  </si>
  <si>
    <t xml:space="preserve">     其他科技交流与合作支出</t>
  </si>
  <si>
    <t>2060899</t>
  </si>
  <si>
    <t xml:space="preserve">   科技重大项目</t>
  </si>
  <si>
    <t>20609</t>
  </si>
  <si>
    <t xml:space="preserve">     科技重大专项</t>
  </si>
  <si>
    <t>2060901</t>
  </si>
  <si>
    <t xml:space="preserve">     重点研发计划</t>
  </si>
  <si>
    <t>2060902</t>
  </si>
  <si>
    <t xml:space="preserve">     其他科技重大项目</t>
  </si>
  <si>
    <t>2060999</t>
  </si>
  <si>
    <t xml:space="preserve">   其他科学技术支出</t>
  </si>
  <si>
    <t>20699</t>
  </si>
  <si>
    <t xml:space="preserve">     科技奖励</t>
  </si>
  <si>
    <t>2069901</t>
  </si>
  <si>
    <t xml:space="preserve">     核应急</t>
  </si>
  <si>
    <t>2069902</t>
  </si>
  <si>
    <t xml:space="preserve">     转制科研机构</t>
  </si>
  <si>
    <t>2069903</t>
  </si>
  <si>
    <t xml:space="preserve">     其他科学技术支出</t>
  </si>
  <si>
    <t>2069999</t>
  </si>
  <si>
    <t xml:space="preserve">   文化和旅游</t>
  </si>
  <si>
    <t>20701</t>
  </si>
  <si>
    <t>2070101</t>
  </si>
  <si>
    <t>2070102</t>
  </si>
  <si>
    <t>2070103</t>
  </si>
  <si>
    <t xml:space="preserve">     图书馆</t>
  </si>
  <si>
    <t>2070104</t>
  </si>
  <si>
    <t xml:space="preserve">     文化展示及纪念机构</t>
  </si>
  <si>
    <t>2070105</t>
  </si>
  <si>
    <t xml:space="preserve">     艺术表演场所</t>
  </si>
  <si>
    <t>2070106</t>
  </si>
  <si>
    <t xml:space="preserve">     艺术表演团体</t>
  </si>
  <si>
    <t>2070107</t>
  </si>
  <si>
    <t xml:space="preserve">     文化活动</t>
  </si>
  <si>
    <t>2070108</t>
  </si>
  <si>
    <t xml:space="preserve">     群众文化</t>
  </si>
  <si>
    <t>2070109</t>
  </si>
  <si>
    <t xml:space="preserve">     文化和旅游交流与合作</t>
  </si>
  <si>
    <t>2070110</t>
  </si>
  <si>
    <t xml:space="preserve">     文化创作与保护</t>
  </si>
  <si>
    <t>2070111</t>
  </si>
  <si>
    <t xml:space="preserve">     文化和旅游市场管理</t>
  </si>
  <si>
    <t>2070112</t>
  </si>
  <si>
    <t xml:space="preserve">     旅游宣传</t>
  </si>
  <si>
    <t>2070113</t>
  </si>
  <si>
    <t xml:space="preserve">     文化和旅游管理事务</t>
  </si>
  <si>
    <t>2070114</t>
  </si>
  <si>
    <t xml:space="preserve">     其他文化和旅游支出</t>
  </si>
  <si>
    <t>2070199</t>
  </si>
  <si>
    <t xml:space="preserve">   文物</t>
  </si>
  <si>
    <t>20702</t>
  </si>
  <si>
    <t>2070201</t>
  </si>
  <si>
    <t>2070202</t>
  </si>
  <si>
    <t>2070203</t>
  </si>
  <si>
    <t xml:space="preserve">     文物保护</t>
  </si>
  <si>
    <t>2070204</t>
  </si>
  <si>
    <t xml:space="preserve">     博物馆</t>
  </si>
  <si>
    <t>2070205</t>
  </si>
  <si>
    <t xml:space="preserve">     历史名城与古迹</t>
  </si>
  <si>
    <t>2070206</t>
  </si>
  <si>
    <t xml:space="preserve">     其他文物支出</t>
  </si>
  <si>
    <t>2070299</t>
  </si>
  <si>
    <t xml:space="preserve">   体育</t>
  </si>
  <si>
    <t>20703</t>
  </si>
  <si>
    <t>2070301</t>
  </si>
  <si>
    <t>2070302</t>
  </si>
  <si>
    <t>2070303</t>
  </si>
  <si>
    <t xml:space="preserve">     运动项目管理</t>
  </si>
  <si>
    <t>2070304</t>
  </si>
  <si>
    <t xml:space="preserve">     体育竞赛</t>
  </si>
  <si>
    <t>2070305</t>
  </si>
  <si>
    <t xml:space="preserve">     体育训练</t>
  </si>
  <si>
    <t>2070306</t>
  </si>
  <si>
    <t xml:space="preserve">     体育场馆</t>
  </si>
  <si>
    <t>2070307</t>
  </si>
  <si>
    <t xml:space="preserve">     群众体育</t>
  </si>
  <si>
    <t>2070308</t>
  </si>
  <si>
    <t xml:space="preserve">     体育交流与合作</t>
  </si>
  <si>
    <t>2070309</t>
  </si>
  <si>
    <t xml:space="preserve">     其他体育支出</t>
  </si>
  <si>
    <t>2070399</t>
  </si>
  <si>
    <t xml:space="preserve">   新闻出版电影</t>
  </si>
  <si>
    <t>20706</t>
  </si>
  <si>
    <t>2070601</t>
  </si>
  <si>
    <t>2070602</t>
  </si>
  <si>
    <t>2070603</t>
  </si>
  <si>
    <t xml:space="preserve">     新闻通讯</t>
  </si>
  <si>
    <t>2070604</t>
  </si>
  <si>
    <t xml:space="preserve">     出版发行</t>
  </si>
  <si>
    <t>2070605</t>
  </si>
  <si>
    <t xml:space="preserve">     版权管理</t>
  </si>
  <si>
    <t>2070606</t>
  </si>
  <si>
    <t xml:space="preserve">     电影</t>
  </si>
  <si>
    <t>2070607</t>
  </si>
  <si>
    <t xml:space="preserve">     其他新闻出版电影支出</t>
  </si>
  <si>
    <t>2070699</t>
  </si>
  <si>
    <t xml:space="preserve">   广播电视</t>
  </si>
  <si>
    <t>20708</t>
  </si>
  <si>
    <t>2070801</t>
  </si>
  <si>
    <t>2070802</t>
  </si>
  <si>
    <t>2070803</t>
  </si>
  <si>
    <t xml:space="preserve">     广播</t>
  </si>
  <si>
    <t>2070804</t>
  </si>
  <si>
    <t xml:space="preserve">     电视</t>
  </si>
  <si>
    <t>2070805</t>
  </si>
  <si>
    <t xml:space="preserve">     监测管理</t>
  </si>
  <si>
    <t>2070806</t>
  </si>
  <si>
    <t xml:space="preserve">     其他广播电视支出</t>
  </si>
  <si>
    <t>2070899</t>
  </si>
  <si>
    <t xml:space="preserve">   其他文化旅游体育与传媒支出</t>
  </si>
  <si>
    <t>20799</t>
  </si>
  <si>
    <t xml:space="preserve">     宣传文化发展专项支出</t>
  </si>
  <si>
    <t>2079902</t>
  </si>
  <si>
    <t xml:space="preserve">     文化产业发展专项支出</t>
  </si>
  <si>
    <t>2079903</t>
  </si>
  <si>
    <t xml:space="preserve">     其他文化旅游体育与传媒支出</t>
  </si>
  <si>
    <t>2079999</t>
  </si>
  <si>
    <t xml:space="preserve">   人力资源和社会保障管理事务</t>
  </si>
  <si>
    <t>20801</t>
  </si>
  <si>
    <t>2080101</t>
  </si>
  <si>
    <t>2080102</t>
  </si>
  <si>
    <t>2080103</t>
  </si>
  <si>
    <t xml:space="preserve">     综合业务管理</t>
  </si>
  <si>
    <t>2080104</t>
  </si>
  <si>
    <t xml:space="preserve">     劳动保障监察</t>
  </si>
  <si>
    <t>2080105</t>
  </si>
  <si>
    <t xml:space="preserve">     就业管理事务</t>
  </si>
  <si>
    <t>2080106</t>
  </si>
  <si>
    <t xml:space="preserve">     社会保险业务管理事务</t>
  </si>
  <si>
    <t>2080107</t>
  </si>
  <si>
    <t>2080108</t>
  </si>
  <si>
    <t xml:space="preserve">     社会保险经办机构</t>
  </si>
  <si>
    <t>2080109</t>
  </si>
  <si>
    <t xml:space="preserve">     劳动关系和维权</t>
  </si>
  <si>
    <t>2080110</t>
  </si>
  <si>
    <t xml:space="preserve">     公共就业服务和职业技能鉴定机构</t>
  </si>
  <si>
    <t>2080111</t>
  </si>
  <si>
    <t xml:space="preserve">     劳动人事争议调解仲裁</t>
  </si>
  <si>
    <t>2080112</t>
  </si>
  <si>
    <t xml:space="preserve">     其他人力资源和社会保障管理事务支出</t>
  </si>
  <si>
    <t>2080199</t>
  </si>
  <si>
    <t xml:space="preserve">   民政管理事务</t>
  </si>
  <si>
    <t>20802</t>
  </si>
  <si>
    <t>2080201</t>
  </si>
  <si>
    <t>2080202</t>
  </si>
  <si>
    <t>2080203</t>
  </si>
  <si>
    <t xml:space="preserve">     社会组织管理</t>
  </si>
  <si>
    <t>2080206</t>
  </si>
  <si>
    <t xml:space="preserve">     行政区划和地名管理</t>
  </si>
  <si>
    <t>2080207</t>
  </si>
  <si>
    <t xml:space="preserve">     基层政权建设和社区治理</t>
  </si>
  <si>
    <t>2080208</t>
  </si>
  <si>
    <t xml:space="preserve">     其他民政管理事务支出</t>
  </si>
  <si>
    <t>2080299</t>
  </si>
  <si>
    <t xml:space="preserve">   补充全国社会保障基金</t>
  </si>
  <si>
    <t>20804</t>
  </si>
  <si>
    <t xml:space="preserve">     用一般公共预算补充基金</t>
  </si>
  <si>
    <t>2080402</t>
  </si>
  <si>
    <t xml:space="preserve">   行政事业单位养老支出</t>
  </si>
  <si>
    <t>20805</t>
  </si>
  <si>
    <t xml:space="preserve">     行政单位离退休</t>
  </si>
  <si>
    <t>2080501</t>
  </si>
  <si>
    <t xml:space="preserve">     事业单位离退休</t>
  </si>
  <si>
    <t>2080502</t>
  </si>
  <si>
    <t xml:space="preserve">     离退休人员管理机构</t>
  </si>
  <si>
    <t>2080503</t>
  </si>
  <si>
    <t xml:space="preserve">     机关事业单位基本养老保险缴费支出</t>
  </si>
  <si>
    <t>2080505</t>
  </si>
  <si>
    <t xml:space="preserve">     机关事业单位职业年金缴费支出</t>
  </si>
  <si>
    <t>2080506</t>
  </si>
  <si>
    <t xml:space="preserve">     对机关事业单位基本养老保险基金的补助</t>
  </si>
  <si>
    <t>2080507</t>
  </si>
  <si>
    <t xml:space="preserve">     其他行政事业单位养老支出</t>
  </si>
  <si>
    <t>2080599</t>
  </si>
  <si>
    <t xml:space="preserve">   企业改革补助</t>
  </si>
  <si>
    <t>20806</t>
  </si>
  <si>
    <t xml:space="preserve">     企业关闭破产补助</t>
  </si>
  <si>
    <t>2080601</t>
  </si>
  <si>
    <t xml:space="preserve">     厂办大集体改革补助</t>
  </si>
  <si>
    <t>2080602</t>
  </si>
  <si>
    <t xml:space="preserve">     其他企业改革发展补助</t>
  </si>
  <si>
    <t>2080699</t>
  </si>
  <si>
    <t xml:space="preserve">   就业补助</t>
  </si>
  <si>
    <t>20807</t>
  </si>
  <si>
    <t xml:space="preserve">     就业创业服务补贴</t>
  </si>
  <si>
    <t>2080701</t>
  </si>
  <si>
    <t xml:space="preserve">     职业培训补贴</t>
  </si>
  <si>
    <t>2080702</t>
  </si>
  <si>
    <t xml:space="preserve">     社会保险补贴</t>
  </si>
  <si>
    <t>2080704</t>
  </si>
  <si>
    <t xml:space="preserve">     公益性岗位补贴</t>
  </si>
  <si>
    <t>2080705</t>
  </si>
  <si>
    <t xml:space="preserve">     职业技能鉴定补贴</t>
  </si>
  <si>
    <t>2080709</t>
  </si>
  <si>
    <t xml:space="preserve">     就业见习补贴</t>
  </si>
  <si>
    <t>2080711</t>
  </si>
  <si>
    <t xml:space="preserve">     高技能人才培养补助</t>
  </si>
  <si>
    <t>2080712</t>
  </si>
  <si>
    <t xml:space="preserve">     求职创业补贴</t>
  </si>
  <si>
    <t>2080713</t>
  </si>
  <si>
    <t xml:space="preserve">     其他就业补助支出</t>
  </si>
  <si>
    <t>2080799</t>
  </si>
  <si>
    <t xml:space="preserve">   抚恤</t>
  </si>
  <si>
    <t>20808</t>
  </si>
  <si>
    <t xml:space="preserve">     死亡抚恤</t>
  </si>
  <si>
    <t>2080801</t>
  </si>
  <si>
    <t xml:space="preserve">     伤残抚恤</t>
  </si>
  <si>
    <t>2080802</t>
  </si>
  <si>
    <t xml:space="preserve">     在乡复员、退伍军人生活补助</t>
  </si>
  <si>
    <t>2080803</t>
  </si>
  <si>
    <t xml:space="preserve">     优抚事业单位支出</t>
  </si>
  <si>
    <t>2080804</t>
  </si>
  <si>
    <t xml:space="preserve">     义务兵优待</t>
  </si>
  <si>
    <t>2080805</t>
  </si>
  <si>
    <t xml:space="preserve">     农村籍退役士兵老年生活补助</t>
  </si>
  <si>
    <t>2080806</t>
  </si>
  <si>
    <t xml:space="preserve">     其他优抚支出</t>
  </si>
  <si>
    <t>2080899</t>
  </si>
  <si>
    <t xml:space="preserve">   退役安置</t>
  </si>
  <si>
    <t>20809</t>
  </si>
  <si>
    <t xml:space="preserve">     退役士兵安置</t>
  </si>
  <si>
    <t>2080901</t>
  </si>
  <si>
    <t xml:space="preserve">     军队移交政府的离退休人员安置</t>
  </si>
  <si>
    <t>2080902</t>
  </si>
  <si>
    <t xml:space="preserve">     军队移交政府离退休干部管理机构</t>
  </si>
  <si>
    <t>2080903</t>
  </si>
  <si>
    <t xml:space="preserve">     退役士兵管理教育</t>
  </si>
  <si>
    <t>2080904</t>
  </si>
  <si>
    <t xml:space="preserve">     军队转业干部安置</t>
  </si>
  <si>
    <t>2080905</t>
  </si>
  <si>
    <t xml:space="preserve">     其他退役安置支出</t>
  </si>
  <si>
    <t>2080999</t>
  </si>
  <si>
    <t xml:space="preserve">   社会福利</t>
  </si>
  <si>
    <t>20810</t>
  </si>
  <si>
    <t xml:space="preserve">     儿童福利</t>
  </si>
  <si>
    <t>2081001</t>
  </si>
  <si>
    <t xml:space="preserve">     老年福利</t>
  </si>
  <si>
    <t>2081002</t>
  </si>
  <si>
    <t xml:space="preserve">     康复辅具</t>
  </si>
  <si>
    <t>2081003</t>
  </si>
  <si>
    <t xml:space="preserve">     殡葬</t>
  </si>
  <si>
    <t>2081004</t>
  </si>
  <si>
    <t xml:space="preserve">     社会福利事业单位</t>
  </si>
  <si>
    <t>2081005</t>
  </si>
  <si>
    <t xml:space="preserve">     养老服务</t>
  </si>
  <si>
    <t>2081006</t>
  </si>
  <si>
    <t xml:space="preserve">     其他社会福利支出</t>
  </si>
  <si>
    <t>2081099</t>
  </si>
  <si>
    <t xml:space="preserve">   残疾人事业</t>
  </si>
  <si>
    <t>20811</t>
  </si>
  <si>
    <t>2081101</t>
  </si>
  <si>
    <t>2081102</t>
  </si>
  <si>
    <t>2081103</t>
  </si>
  <si>
    <t xml:space="preserve">     残疾人康复</t>
  </si>
  <si>
    <t>2081104</t>
  </si>
  <si>
    <t xml:space="preserve">     残疾人就业和扶贫</t>
  </si>
  <si>
    <t>2081105</t>
  </si>
  <si>
    <t xml:space="preserve">     残疾人体育</t>
  </si>
  <si>
    <t>2081106</t>
  </si>
  <si>
    <t xml:space="preserve">     残疾人生活和护理补贴</t>
  </si>
  <si>
    <t>2081107</t>
  </si>
  <si>
    <t xml:space="preserve">     其他残疾人事业支出</t>
  </si>
  <si>
    <t>2081199</t>
  </si>
  <si>
    <t xml:space="preserve">   红十字事业</t>
  </si>
  <si>
    <t>20816</t>
  </si>
  <si>
    <t>2081601</t>
  </si>
  <si>
    <t>2081602</t>
  </si>
  <si>
    <t>2081603</t>
  </si>
  <si>
    <t xml:space="preserve">     其他红十字事业支出</t>
  </si>
  <si>
    <t>2081699</t>
  </si>
  <si>
    <t xml:space="preserve">   最低生活保障</t>
  </si>
  <si>
    <t>20819</t>
  </si>
  <si>
    <t xml:space="preserve">     城市最低生活保障金支出</t>
  </si>
  <si>
    <t>2081901</t>
  </si>
  <si>
    <t xml:space="preserve">     农村最低生活保障金支出</t>
  </si>
  <si>
    <t>2081902</t>
  </si>
  <si>
    <t xml:space="preserve">   临时救助</t>
  </si>
  <si>
    <t>20820</t>
  </si>
  <si>
    <t xml:space="preserve">     临时救助支出</t>
  </si>
  <si>
    <t>2082001</t>
  </si>
  <si>
    <t xml:space="preserve">     流浪乞讨人员救助支出</t>
  </si>
  <si>
    <t>2082002</t>
  </si>
  <si>
    <t xml:space="preserve">   特困人员救助供养</t>
  </si>
  <si>
    <t>20821</t>
  </si>
  <si>
    <t xml:space="preserve">     城市特困人员救助供养支出</t>
  </si>
  <si>
    <t>2082101</t>
  </si>
  <si>
    <t xml:space="preserve">     农村特困人员救助供养支出</t>
  </si>
  <si>
    <t>2082102</t>
  </si>
  <si>
    <t xml:space="preserve">   补充道路交通事故社会救助基金</t>
  </si>
  <si>
    <t>20824</t>
  </si>
  <si>
    <t xml:space="preserve">     交强险增值税补助基金支出</t>
  </si>
  <si>
    <t>2082401</t>
  </si>
  <si>
    <t xml:space="preserve">     交强险罚款收入补助基金支出</t>
  </si>
  <si>
    <t>2082402</t>
  </si>
  <si>
    <t xml:space="preserve">   其他生活救助</t>
  </si>
  <si>
    <t>20825</t>
  </si>
  <si>
    <t xml:space="preserve">     其他城市生活救助</t>
  </si>
  <si>
    <t>2082501</t>
  </si>
  <si>
    <t xml:space="preserve">     其他农村生活救助</t>
  </si>
  <si>
    <t>2082502</t>
  </si>
  <si>
    <t xml:space="preserve">   财政对基本养老保险基金的补助</t>
  </si>
  <si>
    <t>20826</t>
  </si>
  <si>
    <t xml:space="preserve">     财政对企业职工基本养老保险基金的补助</t>
  </si>
  <si>
    <t>2082601</t>
  </si>
  <si>
    <t xml:space="preserve">     财政对城乡居民基本养老保险基金的补助</t>
  </si>
  <si>
    <t>2082602</t>
  </si>
  <si>
    <t xml:space="preserve">     财政对其他基本养老保险基金的补助</t>
  </si>
  <si>
    <t>2082699</t>
  </si>
  <si>
    <t xml:space="preserve">   财政对其他社会保险基金的补助</t>
  </si>
  <si>
    <t>20827</t>
  </si>
  <si>
    <t xml:space="preserve">     财政对失业保险基金的补助</t>
  </si>
  <si>
    <t>2082701</t>
  </si>
  <si>
    <t xml:space="preserve">     财政对工伤保险基金的补助</t>
  </si>
  <si>
    <t>2082702</t>
  </si>
  <si>
    <t xml:space="preserve">     财政对生育保险基金的补助</t>
  </si>
  <si>
    <t>2082703</t>
  </si>
  <si>
    <t xml:space="preserve">     其他财政对社会保险基金的补助</t>
  </si>
  <si>
    <t>2082799</t>
  </si>
  <si>
    <t xml:space="preserve">   退役军人管理事务</t>
  </si>
  <si>
    <t>20828</t>
  </si>
  <si>
    <t>2082801</t>
  </si>
  <si>
    <t>2082802</t>
  </si>
  <si>
    <t>2082803</t>
  </si>
  <si>
    <t xml:space="preserve">     拥军优属</t>
  </si>
  <si>
    <t>2082804</t>
  </si>
  <si>
    <t xml:space="preserve">     部队供应</t>
  </si>
  <si>
    <t>2082805</t>
  </si>
  <si>
    <t>2082850</t>
  </si>
  <si>
    <t xml:space="preserve">     其他退役军人事务管理支出</t>
  </si>
  <si>
    <t>2082899</t>
  </si>
  <si>
    <t xml:space="preserve">   财政代缴社会保险支出</t>
  </si>
  <si>
    <t>20830</t>
  </si>
  <si>
    <t xml:space="preserve">     财政代缴城乡居民基本养老保险费支出</t>
  </si>
  <si>
    <t>2083001</t>
  </si>
  <si>
    <t xml:space="preserve">     财政代缴其他社会保险费支出</t>
  </si>
  <si>
    <t>2083099</t>
  </si>
  <si>
    <t xml:space="preserve">   其他社会保障和就业支出</t>
  </si>
  <si>
    <t>20899</t>
  </si>
  <si>
    <t xml:space="preserve">     其他社会保障和就业支出</t>
  </si>
  <si>
    <t>2089901</t>
  </si>
  <si>
    <t xml:space="preserve">   卫生健康管理事务</t>
  </si>
  <si>
    <t>21001</t>
  </si>
  <si>
    <t>2100101</t>
  </si>
  <si>
    <t>2100102</t>
  </si>
  <si>
    <t>2100103</t>
  </si>
  <si>
    <t xml:space="preserve">     其他卫生健康管理事务支出</t>
  </si>
  <si>
    <t>2100199</t>
  </si>
  <si>
    <t xml:space="preserve">   公立医院</t>
  </si>
  <si>
    <t>21002</t>
  </si>
  <si>
    <t xml:space="preserve">     综合医院</t>
  </si>
  <si>
    <t>2100201</t>
  </si>
  <si>
    <t xml:space="preserve">     中医（民族）医院</t>
  </si>
  <si>
    <t>2100202</t>
  </si>
  <si>
    <t xml:space="preserve">     传染病医院</t>
  </si>
  <si>
    <t>2100203</t>
  </si>
  <si>
    <t xml:space="preserve">     职业病防治医院</t>
  </si>
  <si>
    <t>2100204</t>
  </si>
  <si>
    <t xml:space="preserve">     精神病医院</t>
  </si>
  <si>
    <t>2100205</t>
  </si>
  <si>
    <t xml:space="preserve">     妇幼保健医院</t>
  </si>
  <si>
    <t>2100206</t>
  </si>
  <si>
    <t xml:space="preserve">     儿童医院</t>
  </si>
  <si>
    <t>2100207</t>
  </si>
  <si>
    <t xml:space="preserve">     其他专科医院</t>
  </si>
  <si>
    <t>2100208</t>
  </si>
  <si>
    <t xml:space="preserve">     福利医院</t>
  </si>
  <si>
    <t>2100209</t>
  </si>
  <si>
    <t xml:space="preserve">     行业医院</t>
  </si>
  <si>
    <t>2100210</t>
  </si>
  <si>
    <t xml:space="preserve">     处理医疗欠费</t>
  </si>
  <si>
    <t>2100211</t>
  </si>
  <si>
    <t xml:space="preserve">     康复医院</t>
  </si>
  <si>
    <t>2100212</t>
  </si>
  <si>
    <t xml:space="preserve">     其他公立医院支出</t>
  </si>
  <si>
    <t>2100299</t>
  </si>
  <si>
    <t xml:space="preserve">   基层医疗卫生机构</t>
  </si>
  <si>
    <t>21003</t>
  </si>
  <si>
    <t xml:space="preserve">     城市社区卫生机构</t>
  </si>
  <si>
    <t>2100301</t>
  </si>
  <si>
    <t xml:space="preserve">     乡镇卫生院</t>
  </si>
  <si>
    <t>2100302</t>
  </si>
  <si>
    <t xml:space="preserve">     其他基层医疗卫生机构支出</t>
  </si>
  <si>
    <t>2100399</t>
  </si>
  <si>
    <t xml:space="preserve">   公共卫生</t>
  </si>
  <si>
    <t>21004</t>
  </si>
  <si>
    <t xml:space="preserve">     疾病预防控制机构</t>
  </si>
  <si>
    <t>2100401</t>
  </si>
  <si>
    <t xml:space="preserve">     卫生监督机构</t>
  </si>
  <si>
    <t>2100402</t>
  </si>
  <si>
    <t xml:space="preserve">     妇幼保健机构</t>
  </si>
  <si>
    <t>2100403</t>
  </si>
  <si>
    <t xml:space="preserve">     精神卫生机构</t>
  </si>
  <si>
    <t>2100404</t>
  </si>
  <si>
    <t xml:space="preserve">     应急救治机构</t>
  </si>
  <si>
    <t>2100405</t>
  </si>
  <si>
    <t xml:space="preserve">     采供血机构</t>
  </si>
  <si>
    <t>2100406</t>
  </si>
  <si>
    <t xml:space="preserve">     其他专业公共卫生机构</t>
  </si>
  <si>
    <t>2100407</t>
  </si>
  <si>
    <t xml:space="preserve">     基本公共卫生服务</t>
  </si>
  <si>
    <t>2100408</t>
  </si>
  <si>
    <t xml:space="preserve">     重大公共卫生服务</t>
  </si>
  <si>
    <t>2100409</t>
  </si>
  <si>
    <t xml:space="preserve">     突发公共卫生事件应急处理</t>
  </si>
  <si>
    <t>2100410</t>
  </si>
  <si>
    <t xml:space="preserve">     其他公共卫生支出</t>
  </si>
  <si>
    <t>2100499</t>
  </si>
  <si>
    <t xml:space="preserve">   中医药</t>
  </si>
  <si>
    <t>21006</t>
  </si>
  <si>
    <t xml:space="preserve">     中医（民族医）药专项</t>
  </si>
  <si>
    <t>2100601</t>
  </si>
  <si>
    <t xml:space="preserve">     其他中医药支出</t>
  </si>
  <si>
    <t>2100699</t>
  </si>
  <si>
    <t xml:space="preserve">   计划生育事务</t>
  </si>
  <si>
    <t>21007</t>
  </si>
  <si>
    <t xml:space="preserve">     计划生育机构</t>
  </si>
  <si>
    <t>2100716</t>
  </si>
  <si>
    <t xml:space="preserve">     计划生育服务</t>
  </si>
  <si>
    <t>2100717</t>
  </si>
  <si>
    <t xml:space="preserve">     其他计划生育事务支出</t>
  </si>
  <si>
    <t>2100799</t>
  </si>
  <si>
    <t xml:space="preserve">   行政事业单位医疗</t>
  </si>
  <si>
    <t>21011</t>
  </si>
  <si>
    <t xml:space="preserve">     行政单位医疗</t>
  </si>
  <si>
    <t>2101101</t>
  </si>
  <si>
    <t xml:space="preserve">     事业单位医疗</t>
  </si>
  <si>
    <t>2101102</t>
  </si>
  <si>
    <t xml:space="preserve">     公务员医疗补助</t>
  </si>
  <si>
    <t>2101103</t>
  </si>
  <si>
    <t xml:space="preserve">     其他行政事业单位医疗支出</t>
  </si>
  <si>
    <t>2101199</t>
  </si>
  <si>
    <t xml:space="preserve">   财政对基本医疗保险基金的补助</t>
  </si>
  <si>
    <t>21012</t>
  </si>
  <si>
    <t xml:space="preserve">     财政对职工基本医疗保险基金的补助</t>
  </si>
  <si>
    <t>2101201</t>
  </si>
  <si>
    <t xml:space="preserve">     财政对城乡居民基本医疗保险基金的补助</t>
  </si>
  <si>
    <t>2101202</t>
  </si>
  <si>
    <t xml:space="preserve">     财政对其他基本医疗保险基金的补助</t>
  </si>
  <si>
    <t>2101299</t>
  </si>
  <si>
    <t xml:space="preserve">   医疗救助</t>
  </si>
  <si>
    <t>21013</t>
  </si>
  <si>
    <t xml:space="preserve">     城乡医疗救助</t>
  </si>
  <si>
    <t>2101301</t>
  </si>
  <si>
    <t xml:space="preserve">     疾病应急救助</t>
  </si>
  <si>
    <t>2101302</t>
  </si>
  <si>
    <t xml:space="preserve">     其他医疗救助支出</t>
  </si>
  <si>
    <t>2101399</t>
  </si>
  <si>
    <t xml:space="preserve">   优抚对象医疗</t>
  </si>
  <si>
    <t>21014</t>
  </si>
  <si>
    <t xml:space="preserve">     优抚对象医疗补助</t>
  </si>
  <si>
    <t>2101401</t>
  </si>
  <si>
    <t xml:space="preserve">     其他优抚对象医疗支出</t>
  </si>
  <si>
    <t>2101499</t>
  </si>
  <si>
    <t xml:space="preserve">   医疗保障管理事务</t>
  </si>
  <si>
    <t>21015</t>
  </si>
  <si>
    <t>2101501</t>
  </si>
  <si>
    <t>2101502</t>
  </si>
  <si>
    <t>2101503</t>
  </si>
  <si>
    <t>2101504</t>
  </si>
  <si>
    <t xml:space="preserve">     医疗保障政策管理</t>
  </si>
  <si>
    <t>2101505</t>
  </si>
  <si>
    <t xml:space="preserve">     医疗保障经办事务</t>
  </si>
  <si>
    <t>2101506</t>
  </si>
  <si>
    <t>2101550</t>
  </si>
  <si>
    <t xml:space="preserve">     其他医疗保障管理事务支出</t>
  </si>
  <si>
    <t>2101599</t>
  </si>
  <si>
    <t xml:space="preserve">   老龄卫生健康事务</t>
  </si>
  <si>
    <t>21016</t>
  </si>
  <si>
    <t xml:space="preserve">     老龄卫生健康事务</t>
  </si>
  <si>
    <t>2101601</t>
  </si>
  <si>
    <t xml:space="preserve">   其他卫生健康支出</t>
  </si>
  <si>
    <t>21099</t>
  </si>
  <si>
    <t xml:space="preserve">     其他卫生健康支出</t>
  </si>
  <si>
    <t>2109901</t>
  </si>
  <si>
    <t xml:space="preserve">   环境保护管理事务</t>
  </si>
  <si>
    <t>21101</t>
  </si>
  <si>
    <t>2110101</t>
  </si>
  <si>
    <t>2110102</t>
  </si>
  <si>
    <t>2110103</t>
  </si>
  <si>
    <t xml:space="preserve">     生态环境保护宣传</t>
  </si>
  <si>
    <t>2110104</t>
  </si>
  <si>
    <t xml:space="preserve">     环境保护法规、规划及标准</t>
  </si>
  <si>
    <t>2110105</t>
  </si>
  <si>
    <t xml:space="preserve">     生态环境国际合作及履约</t>
  </si>
  <si>
    <t>2110106</t>
  </si>
  <si>
    <t xml:space="preserve">     生态环境保护行政许可</t>
  </si>
  <si>
    <t>2110107</t>
  </si>
  <si>
    <t xml:space="preserve">     应对气候变化管理事务</t>
  </si>
  <si>
    <t>2110108</t>
  </si>
  <si>
    <t xml:space="preserve">     其他环境保护管理事务支出</t>
  </si>
  <si>
    <t>2110199</t>
  </si>
  <si>
    <t xml:space="preserve">   环境监测与监察</t>
  </si>
  <si>
    <t>21102</t>
  </si>
  <si>
    <t xml:space="preserve">     建设项目环评审查与监督</t>
  </si>
  <si>
    <t>2110203</t>
  </si>
  <si>
    <t xml:space="preserve">     核与辐射安全监督</t>
  </si>
  <si>
    <t>2110204</t>
  </si>
  <si>
    <t xml:space="preserve">     其他环境监测与监察支出</t>
  </si>
  <si>
    <t>2110299</t>
  </si>
  <si>
    <t xml:space="preserve">   污染防治</t>
  </si>
  <si>
    <t>21103</t>
  </si>
  <si>
    <t xml:space="preserve">     大气</t>
  </si>
  <si>
    <t>2110301</t>
  </si>
  <si>
    <t xml:space="preserve">     水体</t>
  </si>
  <si>
    <t>2110302</t>
  </si>
  <si>
    <t xml:space="preserve">     噪声</t>
  </si>
  <si>
    <t>2110303</t>
  </si>
  <si>
    <t xml:space="preserve">     固体废弃物与化学品</t>
  </si>
  <si>
    <t>2110304</t>
  </si>
  <si>
    <t xml:space="preserve">     放射源和放射性废物监管</t>
  </si>
  <si>
    <t>2110305</t>
  </si>
  <si>
    <t xml:space="preserve">     辐射</t>
  </si>
  <si>
    <t>2110306</t>
  </si>
  <si>
    <t xml:space="preserve">     其他污染防治支出</t>
  </si>
  <si>
    <t>2110399</t>
  </si>
  <si>
    <t xml:space="preserve">   自然生态保护</t>
  </si>
  <si>
    <t>21104</t>
  </si>
  <si>
    <t xml:space="preserve">     生态保护</t>
  </si>
  <si>
    <t>2110401</t>
  </si>
  <si>
    <t xml:space="preserve">     农村环境保护</t>
  </si>
  <si>
    <t>2110402</t>
  </si>
  <si>
    <t xml:space="preserve">     生物及物种资源保护</t>
  </si>
  <si>
    <t>2110404</t>
  </si>
  <si>
    <t xml:space="preserve">     其他自然生态保护支出</t>
  </si>
  <si>
    <t>2110499</t>
  </si>
  <si>
    <t xml:space="preserve">   天然林保护</t>
  </si>
  <si>
    <t>21105</t>
  </si>
  <si>
    <t xml:space="preserve">     森林管护</t>
  </si>
  <si>
    <t>2110501</t>
  </si>
  <si>
    <t xml:space="preserve">     社会保险补助</t>
  </si>
  <si>
    <t>2110502</t>
  </si>
  <si>
    <t xml:space="preserve">     政策性社会性支出补助</t>
  </si>
  <si>
    <t>2110503</t>
  </si>
  <si>
    <t xml:space="preserve">     天然林保护工程建设</t>
  </si>
  <si>
    <t>2110506</t>
  </si>
  <si>
    <t xml:space="preserve">     停伐补助</t>
  </si>
  <si>
    <t>2110507</t>
  </si>
  <si>
    <t xml:space="preserve">     其他天然林保护支出</t>
  </si>
  <si>
    <t>2110599</t>
  </si>
  <si>
    <t xml:space="preserve">   退耕还林还草</t>
  </si>
  <si>
    <t>21106</t>
  </si>
  <si>
    <t xml:space="preserve">     退耕现金</t>
  </si>
  <si>
    <t>2110602</t>
  </si>
  <si>
    <t xml:space="preserve">     退耕还林粮食折现补贴</t>
  </si>
  <si>
    <t>2110603</t>
  </si>
  <si>
    <t xml:space="preserve">     退耕还林粮食费用补贴</t>
  </si>
  <si>
    <t>2110604</t>
  </si>
  <si>
    <t xml:space="preserve">     退耕还林工程建设</t>
  </si>
  <si>
    <t>2110605</t>
  </si>
  <si>
    <t xml:space="preserve">     其他退耕还林还草支出</t>
  </si>
  <si>
    <t>2110699</t>
  </si>
  <si>
    <t xml:space="preserve">   风沙荒漠治理</t>
  </si>
  <si>
    <t>21107</t>
  </si>
  <si>
    <t xml:space="preserve">     京津风沙源治理工程建设</t>
  </si>
  <si>
    <t>2110704</t>
  </si>
  <si>
    <t xml:space="preserve">     其他风沙荒漠治理支出</t>
  </si>
  <si>
    <t>2110799</t>
  </si>
  <si>
    <t xml:space="preserve">   退牧还草</t>
  </si>
  <si>
    <t>21108</t>
  </si>
  <si>
    <t xml:space="preserve">     退牧还草工程建设</t>
  </si>
  <si>
    <t>2110804</t>
  </si>
  <si>
    <t xml:space="preserve">     其他退牧还草支出</t>
  </si>
  <si>
    <t>2110899</t>
  </si>
  <si>
    <t xml:space="preserve">   已垦草原退耕还草</t>
  </si>
  <si>
    <t>21109</t>
  </si>
  <si>
    <t xml:space="preserve">   能源节约利用</t>
  </si>
  <si>
    <t>21110</t>
  </si>
  <si>
    <t xml:space="preserve">   污染减排</t>
  </si>
  <si>
    <t>21111</t>
  </si>
  <si>
    <t xml:space="preserve">     生态环境监测与信息</t>
  </si>
  <si>
    <t>2111101</t>
  </si>
  <si>
    <t xml:space="preserve">     生态环境执法监察</t>
  </si>
  <si>
    <t>2111102</t>
  </si>
  <si>
    <t xml:space="preserve">     减排专项支出</t>
  </si>
  <si>
    <t>2111103</t>
  </si>
  <si>
    <t xml:space="preserve">     清洁生产专项支出</t>
  </si>
  <si>
    <t>2111104</t>
  </si>
  <si>
    <t xml:space="preserve">     其他污染减排支出</t>
  </si>
  <si>
    <t>2111199</t>
  </si>
  <si>
    <t xml:space="preserve">   可再生能源</t>
  </si>
  <si>
    <t>21112</t>
  </si>
  <si>
    <t xml:space="preserve">   循环经济</t>
  </si>
  <si>
    <t>21113</t>
  </si>
  <si>
    <t xml:space="preserve">   能源管理事务</t>
  </si>
  <si>
    <t>21114</t>
  </si>
  <si>
    <t>2111401</t>
  </si>
  <si>
    <t>2111402</t>
  </si>
  <si>
    <t>2111403</t>
  </si>
  <si>
    <t xml:space="preserve">     能源预测预警</t>
  </si>
  <si>
    <t>2111404</t>
  </si>
  <si>
    <t xml:space="preserve">     能源战略规划与实施</t>
  </si>
  <si>
    <t>2111405</t>
  </si>
  <si>
    <t xml:space="preserve">     能源科技装备</t>
  </si>
  <si>
    <t>2111406</t>
  </si>
  <si>
    <t xml:space="preserve">     能源行业管理</t>
  </si>
  <si>
    <t>2111407</t>
  </si>
  <si>
    <t xml:space="preserve">     能源管理</t>
  </si>
  <si>
    <t>2111408</t>
  </si>
  <si>
    <t xml:space="preserve">     石油储备发展管理</t>
  </si>
  <si>
    <t>2111409</t>
  </si>
  <si>
    <t xml:space="preserve">     能源调查</t>
  </si>
  <si>
    <t>2111410</t>
  </si>
  <si>
    <t>2111411</t>
  </si>
  <si>
    <t xml:space="preserve">     农村电网建设</t>
  </si>
  <si>
    <t>2111413</t>
  </si>
  <si>
    <t>2111450</t>
  </si>
  <si>
    <t xml:space="preserve">     其他能源管理事务支出</t>
  </si>
  <si>
    <t>2111499</t>
  </si>
  <si>
    <t xml:space="preserve">   其他节能环保支出</t>
  </si>
  <si>
    <t>21199</t>
  </si>
  <si>
    <t xml:space="preserve">     其他节能环保支出</t>
  </si>
  <si>
    <t xml:space="preserve">   城乡社区管理事务</t>
  </si>
  <si>
    <t>21201</t>
  </si>
  <si>
    <t>2120101</t>
  </si>
  <si>
    <t>2120102</t>
  </si>
  <si>
    <t>2120103</t>
  </si>
  <si>
    <t xml:space="preserve">     城管执法</t>
  </si>
  <si>
    <t>2120104</t>
  </si>
  <si>
    <t xml:space="preserve">     工程建设标准规范编制与监管</t>
  </si>
  <si>
    <t>2120105</t>
  </si>
  <si>
    <t xml:space="preserve">     工程建设管理</t>
  </si>
  <si>
    <t>2120106</t>
  </si>
  <si>
    <t xml:space="preserve">     市政公用行业市场监管</t>
  </si>
  <si>
    <t>2120107</t>
  </si>
  <si>
    <t xml:space="preserve">     住宅建设与房地产市场监管</t>
  </si>
  <si>
    <t>2120109</t>
  </si>
  <si>
    <t xml:space="preserve">     执业资格注册、资质审查</t>
  </si>
  <si>
    <t>2120110</t>
  </si>
  <si>
    <t xml:space="preserve">     其他城乡社区管理事务支出</t>
  </si>
  <si>
    <t>2120199</t>
  </si>
  <si>
    <t xml:space="preserve">   城乡社区规划与管理</t>
  </si>
  <si>
    <t>21202</t>
  </si>
  <si>
    <t xml:space="preserve">   城乡社区公共设施</t>
  </si>
  <si>
    <t>21203</t>
  </si>
  <si>
    <t xml:space="preserve">     小城镇基础设施建设</t>
  </si>
  <si>
    <t>2120303</t>
  </si>
  <si>
    <t xml:space="preserve">     其他城乡社区公共设施支出</t>
  </si>
  <si>
    <t>2120399</t>
  </si>
  <si>
    <t>调整</t>
  </si>
  <si>
    <t xml:space="preserve">   城乡社区环境卫生</t>
  </si>
  <si>
    <t>21205</t>
  </si>
  <si>
    <t xml:space="preserve">   建设市场管理与监督</t>
  </si>
  <si>
    <t>21206</t>
  </si>
  <si>
    <t xml:space="preserve">   其他城乡社区支出</t>
  </si>
  <si>
    <t>21299</t>
  </si>
  <si>
    <t xml:space="preserve">   农业农村</t>
  </si>
  <si>
    <t>21301</t>
  </si>
  <si>
    <t>2130101</t>
  </si>
  <si>
    <t>2130102</t>
  </si>
  <si>
    <t>2130103</t>
  </si>
  <si>
    <t>2130104</t>
  </si>
  <si>
    <t xml:space="preserve">     农垦运行</t>
  </si>
  <si>
    <t>2130105</t>
  </si>
  <si>
    <t xml:space="preserve">     科技转化与推广服务</t>
  </si>
  <si>
    <t>2130106</t>
  </si>
  <si>
    <t xml:space="preserve">     病虫害控制</t>
  </si>
  <si>
    <t>2130108</t>
  </si>
  <si>
    <t xml:space="preserve">     农产品质量安全</t>
  </si>
  <si>
    <t>2130109</t>
  </si>
  <si>
    <t xml:space="preserve">     执法监管</t>
  </si>
  <si>
    <t>2130110</t>
  </si>
  <si>
    <t xml:space="preserve">     统计监测与信息服务</t>
  </si>
  <si>
    <t>2130111</t>
  </si>
  <si>
    <t xml:space="preserve">     行业业务管理</t>
  </si>
  <si>
    <t>2130112</t>
  </si>
  <si>
    <t xml:space="preserve">     对外交流与合作</t>
  </si>
  <si>
    <t>2130114</t>
  </si>
  <si>
    <t xml:space="preserve">     防灾救灾</t>
  </si>
  <si>
    <t>2130119</t>
  </si>
  <si>
    <t xml:space="preserve">     稳定农民收入补贴</t>
  </si>
  <si>
    <t>2130120</t>
  </si>
  <si>
    <t xml:space="preserve">     农业结构调整补贴</t>
  </si>
  <si>
    <t>2130121</t>
  </si>
  <si>
    <t xml:space="preserve">     农业生产发展</t>
  </si>
  <si>
    <t>2130122</t>
  </si>
  <si>
    <t xml:space="preserve">     农村合作经济</t>
  </si>
  <si>
    <t>2130124</t>
  </si>
  <si>
    <t xml:space="preserve">     农产品加工与促销</t>
  </si>
  <si>
    <t>2130125</t>
  </si>
  <si>
    <t xml:space="preserve">     农村社会事业</t>
  </si>
  <si>
    <t>2130126</t>
  </si>
  <si>
    <t xml:space="preserve">     农业资源保护修复与利用</t>
  </si>
  <si>
    <t>2130135</t>
  </si>
  <si>
    <t xml:space="preserve">     农村道路建设</t>
  </si>
  <si>
    <t>2130142</t>
  </si>
  <si>
    <t xml:space="preserve">     成品油价格改革对渔业的补贴</t>
  </si>
  <si>
    <t>2130148</t>
  </si>
  <si>
    <t xml:space="preserve">     对高校毕业生到基层任职补助</t>
  </si>
  <si>
    <t>2130152</t>
  </si>
  <si>
    <t xml:space="preserve">     农田建设</t>
  </si>
  <si>
    <t>2130153</t>
  </si>
  <si>
    <t xml:space="preserve">     其他农业农村支出</t>
  </si>
  <si>
    <t>2130199</t>
  </si>
  <si>
    <t xml:space="preserve">   林业和草原</t>
  </si>
  <si>
    <t>21302</t>
  </si>
  <si>
    <t>2130201</t>
  </si>
  <si>
    <t>2130202</t>
  </si>
  <si>
    <t>2130203</t>
  </si>
  <si>
    <t xml:space="preserve">     事业机构</t>
  </si>
  <si>
    <t>2130204</t>
  </si>
  <si>
    <t xml:space="preserve">     森林资源培育</t>
  </si>
  <si>
    <t>2130205</t>
  </si>
  <si>
    <t xml:space="preserve">     技术推广与转化</t>
  </si>
  <si>
    <t>2130206</t>
  </si>
  <si>
    <t xml:space="preserve">     森林资源管理</t>
  </si>
  <si>
    <t>2130207</t>
  </si>
  <si>
    <t xml:space="preserve">     森林生态效益补偿</t>
  </si>
  <si>
    <t>2130209</t>
  </si>
  <si>
    <t xml:space="preserve">     自然保护区等管理</t>
  </si>
  <si>
    <t>2130210</t>
  </si>
  <si>
    <t xml:space="preserve">     动植物保护</t>
  </si>
  <si>
    <t>2130211</t>
  </si>
  <si>
    <t xml:space="preserve">     湿地保护</t>
  </si>
  <si>
    <t>2130212</t>
  </si>
  <si>
    <t xml:space="preserve">     执法与监督</t>
  </si>
  <si>
    <t>2130213</t>
  </si>
  <si>
    <t xml:space="preserve">     防沙治沙</t>
  </si>
  <si>
    <t>2130217</t>
  </si>
  <si>
    <t xml:space="preserve">     对外合作与交流</t>
  </si>
  <si>
    <t>2130220</t>
  </si>
  <si>
    <t xml:space="preserve">     产业化管理</t>
  </si>
  <si>
    <t>2130221</t>
  </si>
  <si>
    <t xml:space="preserve">     信息管理</t>
  </si>
  <si>
    <t>2130223</t>
  </si>
  <si>
    <t xml:space="preserve">     林区公共支出</t>
  </si>
  <si>
    <t>2130226</t>
  </si>
  <si>
    <t xml:space="preserve">     贷款贴息</t>
  </si>
  <si>
    <t>2130227</t>
  </si>
  <si>
    <t xml:space="preserve">     成品油价格改革对林业的补贴</t>
  </si>
  <si>
    <t>2130232</t>
  </si>
  <si>
    <t xml:space="preserve">     林业草原防灾减灾</t>
  </si>
  <si>
    <t>2130234</t>
  </si>
  <si>
    <t xml:space="preserve">     国家公园</t>
  </si>
  <si>
    <t>2130235</t>
  </si>
  <si>
    <t xml:space="preserve">     草原管理</t>
  </si>
  <si>
    <t>2130236</t>
  </si>
  <si>
    <t>2130237</t>
  </si>
  <si>
    <t xml:space="preserve">     其他林业和草原支出</t>
  </si>
  <si>
    <t>2130299</t>
  </si>
  <si>
    <t xml:space="preserve">   水利</t>
  </si>
  <si>
    <t>21303</t>
  </si>
  <si>
    <t>2130301</t>
  </si>
  <si>
    <t>2130302</t>
  </si>
  <si>
    <t>2130303</t>
  </si>
  <si>
    <t xml:space="preserve">     水利行业业务管理</t>
  </si>
  <si>
    <t>2130304</t>
  </si>
  <si>
    <t xml:space="preserve">     水利工程建设</t>
  </si>
  <si>
    <t>2130305</t>
  </si>
  <si>
    <t xml:space="preserve">     水利工程运行与维护</t>
  </si>
  <si>
    <t>2130306</t>
  </si>
  <si>
    <t xml:space="preserve">     长江黄河等流域管理</t>
  </si>
  <si>
    <t>2130307</t>
  </si>
  <si>
    <t xml:space="preserve">     水利前期工作</t>
  </si>
  <si>
    <t>2130308</t>
  </si>
  <si>
    <t xml:space="preserve">     水利执法监督</t>
  </si>
  <si>
    <t>2130309</t>
  </si>
  <si>
    <t xml:space="preserve">     水土保持</t>
  </si>
  <si>
    <t>2130310</t>
  </si>
  <si>
    <t xml:space="preserve">     水资源节约管理与保护</t>
  </si>
  <si>
    <t>2130311</t>
  </si>
  <si>
    <t xml:space="preserve">     水质监测</t>
  </si>
  <si>
    <t>2130312</t>
  </si>
  <si>
    <t xml:space="preserve">     水文测报</t>
  </si>
  <si>
    <t>2130313</t>
  </si>
  <si>
    <t xml:space="preserve">     防汛</t>
  </si>
  <si>
    <t>2130314</t>
  </si>
  <si>
    <t xml:space="preserve">     抗旱</t>
  </si>
  <si>
    <t>2130315</t>
  </si>
  <si>
    <t xml:space="preserve">     农村水利</t>
  </si>
  <si>
    <t>2130316</t>
  </si>
  <si>
    <t xml:space="preserve">     水利技术推广</t>
  </si>
  <si>
    <t>2130317</t>
  </si>
  <si>
    <t xml:space="preserve">     国际河流治理与管理</t>
  </si>
  <si>
    <t>2130318</t>
  </si>
  <si>
    <t xml:space="preserve">     江河湖库水系综合整治</t>
  </si>
  <si>
    <t>2130319</t>
  </si>
  <si>
    <t xml:space="preserve">     大中型水库移民后期扶持专项支出</t>
  </si>
  <si>
    <t>2130321</t>
  </si>
  <si>
    <t xml:space="preserve">     水利安全监督</t>
  </si>
  <si>
    <t>2130322</t>
  </si>
  <si>
    <t>2130333</t>
  </si>
  <si>
    <t xml:space="preserve">     水利建设征地及移民支出</t>
  </si>
  <si>
    <t>2130334</t>
  </si>
  <si>
    <t xml:space="preserve">     农村人畜饮水</t>
  </si>
  <si>
    <t>2130335</t>
  </si>
  <si>
    <t xml:space="preserve">     南水北调工程建设</t>
  </si>
  <si>
    <t>2130336</t>
  </si>
  <si>
    <t xml:space="preserve">     南水北调工程管理</t>
  </si>
  <si>
    <t>2130337</t>
  </si>
  <si>
    <t xml:space="preserve">     其他水利支出</t>
  </si>
  <si>
    <t>2130399</t>
  </si>
  <si>
    <t xml:space="preserve">   扶贫</t>
  </si>
  <si>
    <t>21305</t>
  </si>
  <si>
    <t>2130501</t>
  </si>
  <si>
    <t>2130502</t>
  </si>
  <si>
    <t>2130503</t>
  </si>
  <si>
    <t xml:space="preserve">     农村基础设施建设</t>
  </si>
  <si>
    <t>2130504</t>
  </si>
  <si>
    <t xml:space="preserve">     生产发展</t>
  </si>
  <si>
    <t>2130505</t>
  </si>
  <si>
    <t xml:space="preserve">     社会发展</t>
  </si>
  <si>
    <t>2130506</t>
  </si>
  <si>
    <t xml:space="preserve">     扶贫贷款奖补和贴息</t>
  </si>
  <si>
    <t>2130507</t>
  </si>
  <si>
    <t xml:space="preserve">     “三西”农业建设专项补助</t>
  </si>
  <si>
    <t>2130508</t>
  </si>
  <si>
    <t xml:space="preserve">     扶贫事业机构</t>
  </si>
  <si>
    <t>2130550</t>
  </si>
  <si>
    <t xml:space="preserve">     其他扶贫支出</t>
  </si>
  <si>
    <t>2130599</t>
  </si>
  <si>
    <t xml:space="preserve">   农村综合改革</t>
  </si>
  <si>
    <t>21307</t>
  </si>
  <si>
    <t xml:space="preserve">     对村级一事一议的补助</t>
  </si>
  <si>
    <t>2130701</t>
  </si>
  <si>
    <t xml:space="preserve">     国有农场办社会职能改革补助</t>
  </si>
  <si>
    <t>2130704</t>
  </si>
  <si>
    <t xml:space="preserve">     对村民委员会和村党支部的补助</t>
  </si>
  <si>
    <t>2130705</t>
  </si>
  <si>
    <t xml:space="preserve">     对村集体经济组织的补助</t>
  </si>
  <si>
    <t>2130706</t>
  </si>
  <si>
    <t xml:space="preserve">     农村综合改革示范试点补助</t>
  </si>
  <si>
    <t>2130707</t>
  </si>
  <si>
    <t xml:space="preserve">     其他农村综合改革支出</t>
  </si>
  <si>
    <t>2130799</t>
  </si>
  <si>
    <t xml:space="preserve">   普惠金融发展支出</t>
  </si>
  <si>
    <t>21308</t>
  </si>
  <si>
    <t xml:space="preserve">     支持农村金融机构</t>
  </si>
  <si>
    <t>2130801</t>
  </si>
  <si>
    <t xml:space="preserve">     涉农贷款增量奖励</t>
  </si>
  <si>
    <t>2130802</t>
  </si>
  <si>
    <t xml:space="preserve">     农业保险保费补贴</t>
  </si>
  <si>
    <t>2130803</t>
  </si>
  <si>
    <t xml:space="preserve">     创业担保贷款贴息</t>
  </si>
  <si>
    <t>2130804</t>
  </si>
  <si>
    <t xml:space="preserve">     补充创业担保贷款基金</t>
  </si>
  <si>
    <t>2130805</t>
  </si>
  <si>
    <t xml:space="preserve">     其他普惠金融发展支出</t>
  </si>
  <si>
    <t>2130899</t>
  </si>
  <si>
    <t xml:space="preserve">   目标价格补贴</t>
  </si>
  <si>
    <t>21309</t>
  </si>
  <si>
    <t xml:space="preserve">     棉花目标价格补贴</t>
  </si>
  <si>
    <t>2130901</t>
  </si>
  <si>
    <t xml:space="preserve">     其他目标价格补贴</t>
  </si>
  <si>
    <t>2130999</t>
  </si>
  <si>
    <t xml:space="preserve">   其他农林水支出</t>
  </si>
  <si>
    <t>21399</t>
  </si>
  <si>
    <t xml:space="preserve">     化解其他公益性乡村债务支出</t>
  </si>
  <si>
    <t>2139901</t>
  </si>
  <si>
    <t xml:space="preserve">     其他农林水支出</t>
  </si>
  <si>
    <t>2139999</t>
  </si>
  <si>
    <t xml:space="preserve">   公路水路运输</t>
  </si>
  <si>
    <t>21401</t>
  </si>
  <si>
    <t>2140101</t>
  </si>
  <si>
    <t>2140102</t>
  </si>
  <si>
    <t>2140103</t>
  </si>
  <si>
    <t xml:space="preserve">     公路建设</t>
  </si>
  <si>
    <t>2140104</t>
  </si>
  <si>
    <t xml:space="preserve">     公路养护</t>
  </si>
  <si>
    <t>2140106</t>
  </si>
  <si>
    <t xml:space="preserve">     交通运输信息化建设</t>
  </si>
  <si>
    <t>2140109</t>
  </si>
  <si>
    <t xml:space="preserve">     公路和运输安全</t>
  </si>
  <si>
    <t>2140110</t>
  </si>
  <si>
    <t xml:space="preserve">     公路还贷专项</t>
  </si>
  <si>
    <t>2140111</t>
  </si>
  <si>
    <t xml:space="preserve">     公路运输管理</t>
  </si>
  <si>
    <t>2140112</t>
  </si>
  <si>
    <t xml:space="preserve">     公路和运输技术标准化建设</t>
  </si>
  <si>
    <t>2140114</t>
  </si>
  <si>
    <t xml:space="preserve">     港口设施</t>
  </si>
  <si>
    <t>2140122</t>
  </si>
  <si>
    <t xml:space="preserve">     航道维护</t>
  </si>
  <si>
    <t>2140123</t>
  </si>
  <si>
    <t xml:space="preserve">     船舶检验</t>
  </si>
  <si>
    <t>2140127</t>
  </si>
  <si>
    <t xml:space="preserve">     救助打捞</t>
  </si>
  <si>
    <t>2140128</t>
  </si>
  <si>
    <t xml:space="preserve">     内河运输</t>
  </si>
  <si>
    <t>2140129</t>
  </si>
  <si>
    <t xml:space="preserve">     远洋运输</t>
  </si>
  <si>
    <t>2140130</t>
  </si>
  <si>
    <t xml:space="preserve">     海事管理</t>
  </si>
  <si>
    <t>2140131</t>
  </si>
  <si>
    <t xml:space="preserve">     航标事业发展支出</t>
  </si>
  <si>
    <t>2140133</t>
  </si>
  <si>
    <t xml:space="preserve">     水路运输管理支出</t>
  </si>
  <si>
    <t>2140136</t>
  </si>
  <si>
    <t xml:space="preserve">     口岸建设</t>
  </si>
  <si>
    <t>2140138</t>
  </si>
  <si>
    <t xml:space="preserve">     取消政府还贷二级公路收费专项支出</t>
  </si>
  <si>
    <t>2140139</t>
  </si>
  <si>
    <t xml:space="preserve">     其他公路水路运输支出</t>
  </si>
  <si>
    <t>2140199</t>
  </si>
  <si>
    <t xml:space="preserve">   铁路运输</t>
  </si>
  <si>
    <t>21402</t>
  </si>
  <si>
    <t>2140201</t>
  </si>
  <si>
    <t>2140202</t>
  </si>
  <si>
    <t>2140203</t>
  </si>
  <si>
    <t xml:space="preserve">     铁路路网建设</t>
  </si>
  <si>
    <t>2140204</t>
  </si>
  <si>
    <t xml:space="preserve">     铁路还贷专项</t>
  </si>
  <si>
    <t>2140205</t>
  </si>
  <si>
    <t xml:space="preserve">     铁路安全</t>
  </si>
  <si>
    <t>2140206</t>
  </si>
  <si>
    <t xml:space="preserve">     铁路专项运输</t>
  </si>
  <si>
    <t>2140207</t>
  </si>
  <si>
    <t xml:space="preserve">     行业监管</t>
  </si>
  <si>
    <t>2140208</t>
  </si>
  <si>
    <t xml:space="preserve">     其他铁路运输支出</t>
  </si>
  <si>
    <t>2140299</t>
  </si>
  <si>
    <t xml:space="preserve">   民用航空运输</t>
  </si>
  <si>
    <t>21403</t>
  </si>
  <si>
    <t>2140301</t>
  </si>
  <si>
    <t>2140302</t>
  </si>
  <si>
    <t>2140303</t>
  </si>
  <si>
    <t xml:space="preserve">     机场建设</t>
  </si>
  <si>
    <t>2140304</t>
  </si>
  <si>
    <t xml:space="preserve">     空管系统建设</t>
  </si>
  <si>
    <t>2140305</t>
  </si>
  <si>
    <t xml:space="preserve">     民航还贷专项支出</t>
  </si>
  <si>
    <t>2140306</t>
  </si>
  <si>
    <t xml:space="preserve">     民用航空安全</t>
  </si>
  <si>
    <t>2140307</t>
  </si>
  <si>
    <t xml:space="preserve">     民航专项运输</t>
  </si>
  <si>
    <t>2140308</t>
  </si>
  <si>
    <t xml:space="preserve">     其他民用航空运输支出</t>
  </si>
  <si>
    <t>2140399</t>
  </si>
  <si>
    <t xml:space="preserve">   成品油价格改革对交通运输的补贴</t>
  </si>
  <si>
    <t>21404</t>
  </si>
  <si>
    <t xml:space="preserve">     对城市公交的补贴</t>
  </si>
  <si>
    <t>2140401</t>
  </si>
  <si>
    <t xml:space="preserve">     对农村道路客运的补贴</t>
  </si>
  <si>
    <t>2140402</t>
  </si>
  <si>
    <t xml:space="preserve">     对出租车的补贴</t>
  </si>
  <si>
    <t>2140403</t>
  </si>
  <si>
    <t xml:space="preserve">     成品油价格改革补贴其他支出</t>
  </si>
  <si>
    <t>2140499</t>
  </si>
  <si>
    <t xml:space="preserve">   邮政业支出</t>
  </si>
  <si>
    <t>21405</t>
  </si>
  <si>
    <t>2140501</t>
  </si>
  <si>
    <t>2140502</t>
  </si>
  <si>
    <t>2140503</t>
  </si>
  <si>
    <t>2140504</t>
  </si>
  <si>
    <t xml:space="preserve">     邮政普遍服务与特殊服务</t>
  </si>
  <si>
    <t>2140505</t>
  </si>
  <si>
    <t xml:space="preserve">     其他邮政业支出</t>
  </si>
  <si>
    <t>2140599</t>
  </si>
  <si>
    <t xml:space="preserve">   车辆购置税支出</t>
  </si>
  <si>
    <t>21406</t>
  </si>
  <si>
    <t xml:space="preserve">     车辆购置税用于公路等基础设施建设支出</t>
  </si>
  <si>
    <t>2140601</t>
  </si>
  <si>
    <t xml:space="preserve">     车辆购置税用于农村公路建设支出</t>
  </si>
  <si>
    <t>2140602</t>
  </si>
  <si>
    <t xml:space="preserve">     车辆购置税用于老旧汽车报废更新补贴</t>
  </si>
  <si>
    <t>2140603</t>
  </si>
  <si>
    <t xml:space="preserve">     车辆购置税其他支出</t>
  </si>
  <si>
    <t>2140699</t>
  </si>
  <si>
    <t xml:space="preserve">   其他交通运输支出</t>
  </si>
  <si>
    <t>21499</t>
  </si>
  <si>
    <t xml:space="preserve">     公共交通运营补助</t>
  </si>
  <si>
    <t>2149901</t>
  </si>
  <si>
    <t xml:space="preserve">     其他交通运输支出</t>
  </si>
  <si>
    <t>2149999</t>
  </si>
  <si>
    <t xml:space="preserve">   资源勘探开发</t>
  </si>
  <si>
    <t>21501</t>
  </si>
  <si>
    <t>2150101</t>
  </si>
  <si>
    <t>2150102</t>
  </si>
  <si>
    <t>2150103</t>
  </si>
  <si>
    <t xml:space="preserve">     煤炭勘探开采和洗选</t>
  </si>
  <si>
    <t>2150104</t>
  </si>
  <si>
    <t xml:space="preserve">     石油和天然气勘探开采</t>
  </si>
  <si>
    <t>2150105</t>
  </si>
  <si>
    <t xml:space="preserve">     黑色金属矿勘探和采选</t>
  </si>
  <si>
    <t>2150106</t>
  </si>
  <si>
    <t xml:space="preserve">     有色金属矿勘探和采选</t>
  </si>
  <si>
    <t>2150107</t>
  </si>
  <si>
    <t xml:space="preserve">     非金属矿勘探和采选</t>
  </si>
  <si>
    <t>2150108</t>
  </si>
  <si>
    <t xml:space="preserve">     其他资源勘探业支出</t>
  </si>
  <si>
    <t>2150199</t>
  </si>
  <si>
    <t xml:space="preserve">   制造业</t>
  </si>
  <si>
    <t>21502</t>
  </si>
  <si>
    <t>2150201</t>
  </si>
  <si>
    <t>2150202</t>
  </si>
  <si>
    <t>2150203</t>
  </si>
  <si>
    <t xml:space="preserve">     纺织业</t>
  </si>
  <si>
    <t>2150204</t>
  </si>
  <si>
    <t xml:space="preserve">     医药制造业</t>
  </si>
  <si>
    <t>2150205</t>
  </si>
  <si>
    <t xml:space="preserve">     非金属矿物制品业</t>
  </si>
  <si>
    <t>2150206</t>
  </si>
  <si>
    <t xml:space="preserve">     通信设备、计算机及其他电子设备制造业</t>
  </si>
  <si>
    <t>2150207</t>
  </si>
  <si>
    <t xml:space="preserve">     交通运输设备制造业</t>
  </si>
  <si>
    <t>2150208</t>
  </si>
  <si>
    <t xml:space="preserve">     电气机械及器材制造业</t>
  </si>
  <si>
    <t>2150209</t>
  </si>
  <si>
    <t xml:space="preserve">     工艺品及其他制造业</t>
  </si>
  <si>
    <t>2150210</t>
  </si>
  <si>
    <t xml:space="preserve">     石油加工、炼焦及核燃料加工业</t>
  </si>
  <si>
    <t>2150212</t>
  </si>
  <si>
    <t xml:space="preserve">     化学原料及化学制品制造业</t>
  </si>
  <si>
    <t>2150213</t>
  </si>
  <si>
    <t xml:space="preserve">     黑色金属冶炼及压延加工业</t>
  </si>
  <si>
    <t>2150214</t>
  </si>
  <si>
    <t xml:space="preserve">     有色金属冶炼及压延加工业</t>
  </si>
  <si>
    <t>2150215</t>
  </si>
  <si>
    <t xml:space="preserve">     其他制造业支出</t>
  </si>
  <si>
    <t>2150299</t>
  </si>
  <si>
    <t xml:space="preserve">   建筑业</t>
  </si>
  <si>
    <t>21503</t>
  </si>
  <si>
    <t>2150301</t>
  </si>
  <si>
    <t>2150302</t>
  </si>
  <si>
    <t>2150303</t>
  </si>
  <si>
    <t xml:space="preserve">     其他建筑业支出</t>
  </si>
  <si>
    <t>2150399</t>
  </si>
  <si>
    <t xml:space="preserve">   工业和信息产业监管</t>
  </si>
  <si>
    <t>21505</t>
  </si>
  <si>
    <t>2150501</t>
  </si>
  <si>
    <t>2150502</t>
  </si>
  <si>
    <t>2150503</t>
  </si>
  <si>
    <t xml:space="preserve">     战备应急</t>
  </si>
  <si>
    <t>2150505</t>
  </si>
  <si>
    <t xml:space="preserve">     信息安全建设</t>
  </si>
  <si>
    <t>2150506</t>
  </si>
  <si>
    <t xml:space="preserve">     专用通信</t>
  </si>
  <si>
    <t>2150507</t>
  </si>
  <si>
    <t xml:space="preserve">     无线电监管</t>
  </si>
  <si>
    <t>2150508</t>
  </si>
  <si>
    <t xml:space="preserve">     工业和信息产业战略研究与标准制定</t>
  </si>
  <si>
    <t>2150509</t>
  </si>
  <si>
    <t xml:space="preserve">     工业和信息产业支持</t>
  </si>
  <si>
    <t>2150510</t>
  </si>
  <si>
    <t xml:space="preserve">     电子专项工程</t>
  </si>
  <si>
    <t>2150511</t>
  </si>
  <si>
    <t>2150513</t>
  </si>
  <si>
    <t xml:space="preserve">     技术基础研究</t>
  </si>
  <si>
    <t>2150515</t>
  </si>
  <si>
    <t xml:space="preserve">     其他工业和信息产业监管支出</t>
  </si>
  <si>
    <t>2150599</t>
  </si>
  <si>
    <t xml:space="preserve">   国有资产监管</t>
  </si>
  <si>
    <t>21507</t>
  </si>
  <si>
    <t>2150701</t>
  </si>
  <si>
    <t>2150702</t>
  </si>
  <si>
    <t>2150703</t>
  </si>
  <si>
    <t xml:space="preserve">     国有企业监事会专项</t>
  </si>
  <si>
    <t>2150704</t>
  </si>
  <si>
    <t xml:space="preserve">     中央企业专项管理</t>
  </si>
  <si>
    <t>2150705</t>
  </si>
  <si>
    <t xml:space="preserve">     其他国有资产监管支出</t>
  </si>
  <si>
    <t>2150799</t>
  </si>
  <si>
    <t xml:space="preserve">   支持中小企业发展和管理支出</t>
  </si>
  <si>
    <t>21508</t>
  </si>
  <si>
    <t>2150801</t>
  </si>
  <si>
    <t>2150802</t>
  </si>
  <si>
    <t>2150803</t>
  </si>
  <si>
    <t xml:space="preserve">     科技型中小企业技术创新基金</t>
  </si>
  <si>
    <t>2150804</t>
  </si>
  <si>
    <t xml:space="preserve">     中小企业发展专项</t>
  </si>
  <si>
    <t>2150805</t>
  </si>
  <si>
    <t xml:space="preserve">     其他支持中小企业发展和管理支出</t>
  </si>
  <si>
    <t>2150899</t>
  </si>
  <si>
    <t xml:space="preserve">   其他资源勘探工业信息等支出</t>
  </si>
  <si>
    <t>21599</t>
  </si>
  <si>
    <t xml:space="preserve">     黄金事务</t>
  </si>
  <si>
    <t>2159901</t>
  </si>
  <si>
    <t xml:space="preserve">     技术改造支出</t>
  </si>
  <si>
    <t>2159904</t>
  </si>
  <si>
    <t xml:space="preserve">     中药材扶持资金支出</t>
  </si>
  <si>
    <t>2159905</t>
  </si>
  <si>
    <t xml:space="preserve">     重点产业振兴和技术改造项目贷款贴息</t>
  </si>
  <si>
    <t>2159906</t>
  </si>
  <si>
    <t xml:space="preserve">     其他资源勘探工业信息等支出</t>
  </si>
  <si>
    <t>2159999</t>
  </si>
  <si>
    <t xml:space="preserve">   商业流通事务</t>
  </si>
  <si>
    <t>21602</t>
  </si>
  <si>
    <t>2160201</t>
  </si>
  <si>
    <t>2160202</t>
  </si>
  <si>
    <t>2160203</t>
  </si>
  <si>
    <t xml:space="preserve">     食品流通安全补贴</t>
  </si>
  <si>
    <t>2160216</t>
  </si>
  <si>
    <t xml:space="preserve">     市场监测及信息管理</t>
  </si>
  <si>
    <t>2160217</t>
  </si>
  <si>
    <t xml:space="preserve">     民贸企业补贴</t>
  </si>
  <si>
    <t>2160218</t>
  </si>
  <si>
    <t xml:space="preserve">     民贸民品贷款贴息</t>
  </si>
  <si>
    <t>2160219</t>
  </si>
  <si>
    <t>2160250</t>
  </si>
  <si>
    <t xml:space="preserve">     其他商业流通事务支出</t>
  </si>
  <si>
    <t>2160299</t>
  </si>
  <si>
    <t xml:space="preserve">   涉外发展服务支出</t>
  </si>
  <si>
    <t>21606</t>
  </si>
  <si>
    <t>2160601</t>
  </si>
  <si>
    <t>2160602</t>
  </si>
  <si>
    <t>2160603</t>
  </si>
  <si>
    <t xml:space="preserve">     外商投资环境建设补助资金</t>
  </si>
  <si>
    <t>2160607</t>
  </si>
  <si>
    <t xml:space="preserve">     其他涉外发展服务支出</t>
  </si>
  <si>
    <t>2160699</t>
  </si>
  <si>
    <t xml:space="preserve">   其他商业服务业等支出</t>
  </si>
  <si>
    <t>21699</t>
  </si>
  <si>
    <t xml:space="preserve">     服务业基础设施建设</t>
  </si>
  <si>
    <t>2169901</t>
  </si>
  <si>
    <t xml:space="preserve">     其他商业服务业等支出</t>
  </si>
  <si>
    <t>2169999</t>
  </si>
  <si>
    <t xml:space="preserve">   金融部门行政支出</t>
  </si>
  <si>
    <t>21701</t>
  </si>
  <si>
    <t>2170101</t>
  </si>
  <si>
    <t>2170102</t>
  </si>
  <si>
    <t>2170103</t>
  </si>
  <si>
    <t xml:space="preserve">     安全防卫</t>
  </si>
  <si>
    <t>2170104</t>
  </si>
  <si>
    <t>2170150</t>
  </si>
  <si>
    <t xml:space="preserve">     金融部门其他行政支出</t>
  </si>
  <si>
    <t>2170199</t>
  </si>
  <si>
    <t xml:space="preserve">   金融部门监管支出</t>
  </si>
  <si>
    <t>21702</t>
  </si>
  <si>
    <t xml:space="preserve">     货币发行</t>
  </si>
  <si>
    <t>2170201</t>
  </si>
  <si>
    <t xml:space="preserve">     金融服务</t>
  </si>
  <si>
    <t>2170202</t>
  </si>
  <si>
    <t xml:space="preserve">     反假币</t>
  </si>
  <si>
    <t>2170203</t>
  </si>
  <si>
    <t xml:space="preserve">     重点金融机构监管</t>
  </si>
  <si>
    <t>2170204</t>
  </si>
  <si>
    <t xml:space="preserve">     金融稽查与案件处理</t>
  </si>
  <si>
    <t>2170205</t>
  </si>
  <si>
    <t xml:space="preserve">     金融行业电子化建设</t>
  </si>
  <si>
    <t>2170206</t>
  </si>
  <si>
    <t xml:space="preserve">     从业人员资格考试</t>
  </si>
  <si>
    <t>2170207</t>
  </si>
  <si>
    <t xml:space="preserve">     反洗钱</t>
  </si>
  <si>
    <t>2170208</t>
  </si>
  <si>
    <t xml:space="preserve">     金融部门其他监管支出</t>
  </si>
  <si>
    <t>2170299</t>
  </si>
  <si>
    <t xml:space="preserve">   金融发展支出</t>
  </si>
  <si>
    <t>21703</t>
  </si>
  <si>
    <t xml:space="preserve">     政策性银行亏损补贴</t>
  </si>
  <si>
    <t>2170301</t>
  </si>
  <si>
    <t xml:space="preserve">     利息费用补贴支出</t>
  </si>
  <si>
    <t>2170302</t>
  </si>
  <si>
    <t xml:space="preserve">     补充资本金</t>
  </si>
  <si>
    <t>2170303</t>
  </si>
  <si>
    <t xml:space="preserve">     风险基金补助</t>
  </si>
  <si>
    <t>2170304</t>
  </si>
  <si>
    <t xml:space="preserve">     其他金融发展支出</t>
  </si>
  <si>
    <t>2170399</t>
  </si>
  <si>
    <t xml:space="preserve">   金融调控支出</t>
  </si>
  <si>
    <t>21704</t>
  </si>
  <si>
    <t xml:space="preserve">     中央银行亏损补贴</t>
  </si>
  <si>
    <t>2170401</t>
  </si>
  <si>
    <t xml:space="preserve">     其他金融调控支出</t>
  </si>
  <si>
    <t>2170499</t>
  </si>
  <si>
    <t xml:space="preserve">   其他金融支出</t>
  </si>
  <si>
    <t>21799</t>
  </si>
  <si>
    <t xml:space="preserve">     其他金融支出</t>
  </si>
  <si>
    <t xml:space="preserve">   一般公共服务</t>
  </si>
  <si>
    <t>21901</t>
  </si>
  <si>
    <t xml:space="preserve">   教育</t>
  </si>
  <si>
    <t>21902</t>
  </si>
  <si>
    <t xml:space="preserve">   文化体育与传媒</t>
  </si>
  <si>
    <t>21903</t>
  </si>
  <si>
    <t xml:space="preserve">   医疗卫生</t>
  </si>
  <si>
    <t>21904</t>
  </si>
  <si>
    <t xml:space="preserve">   节能环保</t>
  </si>
  <si>
    <t>21905</t>
  </si>
  <si>
    <t xml:space="preserve">   农业</t>
  </si>
  <si>
    <t>21906</t>
  </si>
  <si>
    <t xml:space="preserve">   交通运输</t>
  </si>
  <si>
    <t>21907</t>
  </si>
  <si>
    <t xml:space="preserve">   住房保障</t>
  </si>
  <si>
    <t>21908</t>
  </si>
  <si>
    <t xml:space="preserve">   其他支出</t>
  </si>
  <si>
    <t>21999</t>
  </si>
  <si>
    <t xml:space="preserve">   自然资源事务</t>
  </si>
  <si>
    <t>22001</t>
  </si>
  <si>
    <t>2200101</t>
  </si>
  <si>
    <t>2200102</t>
  </si>
  <si>
    <t>2200103</t>
  </si>
  <si>
    <t xml:space="preserve">     自然资源规划及管理</t>
  </si>
  <si>
    <t>2200104</t>
  </si>
  <si>
    <t xml:space="preserve">     自然资源利用与保护</t>
  </si>
  <si>
    <t>2200106</t>
  </si>
  <si>
    <t xml:space="preserve">     自然资源社会公益服务</t>
  </si>
  <si>
    <t>2200107</t>
  </si>
  <si>
    <t xml:space="preserve">     自然资源行业业务管理</t>
  </si>
  <si>
    <t>2200108</t>
  </si>
  <si>
    <t xml:space="preserve">     自然资源调查与确权登记</t>
  </si>
  <si>
    <t>2200109</t>
  </si>
  <si>
    <t xml:space="preserve">     土地资源储备支出</t>
  </si>
  <si>
    <t>2200112</t>
  </si>
  <si>
    <t xml:space="preserve">     地质矿产资源与环境调查</t>
  </si>
  <si>
    <t>2200113</t>
  </si>
  <si>
    <t xml:space="preserve">     地质勘查与矿产资源管理</t>
  </si>
  <si>
    <t>2200114</t>
  </si>
  <si>
    <t xml:space="preserve">     地质转产项目财政贴息</t>
  </si>
  <si>
    <t>2200115</t>
  </si>
  <si>
    <t xml:space="preserve">     国外风险勘查</t>
  </si>
  <si>
    <t>2200116</t>
  </si>
  <si>
    <t xml:space="preserve">     地质勘查基金（周转金）支出</t>
  </si>
  <si>
    <t>2200119</t>
  </si>
  <si>
    <t xml:space="preserve">     海域与海岛管理</t>
  </si>
  <si>
    <t>2200120</t>
  </si>
  <si>
    <t xml:space="preserve">     自然资源国际合作与海洋权益维护</t>
  </si>
  <si>
    <t>2200121</t>
  </si>
  <si>
    <t xml:space="preserve">     自然资源卫星</t>
  </si>
  <si>
    <t>2200122</t>
  </si>
  <si>
    <t xml:space="preserve">     极地考察</t>
  </si>
  <si>
    <t>2200123</t>
  </si>
  <si>
    <t xml:space="preserve">     深海调查与资源开发</t>
  </si>
  <si>
    <t>2200124</t>
  </si>
  <si>
    <t xml:space="preserve">     海港航标维护</t>
  </si>
  <si>
    <t>2200125</t>
  </si>
  <si>
    <t xml:space="preserve">     海水淡化</t>
  </si>
  <si>
    <t>2200126</t>
  </si>
  <si>
    <t xml:space="preserve">     无居民海岛使用金支出</t>
  </si>
  <si>
    <t>2200127</t>
  </si>
  <si>
    <t xml:space="preserve">     海洋战略规划与预警监测</t>
  </si>
  <si>
    <t>2200128</t>
  </si>
  <si>
    <t xml:space="preserve">     基础测绘与地理信息监管</t>
  </si>
  <si>
    <t>2200129</t>
  </si>
  <si>
    <t>2200150</t>
  </si>
  <si>
    <t xml:space="preserve">     其他自然资源事务支出</t>
  </si>
  <si>
    <t>2200199</t>
  </si>
  <si>
    <t xml:space="preserve">   气象事务</t>
  </si>
  <si>
    <t>22005</t>
  </si>
  <si>
    <t>2200501</t>
  </si>
  <si>
    <t>2200502</t>
  </si>
  <si>
    <t>2200503</t>
  </si>
  <si>
    <t xml:space="preserve">     气象事业机构</t>
  </si>
  <si>
    <t>2200504</t>
  </si>
  <si>
    <t xml:space="preserve">     气象探测</t>
  </si>
  <si>
    <t>2200506</t>
  </si>
  <si>
    <t xml:space="preserve">     气象信息传输及管理</t>
  </si>
  <si>
    <t>2200507</t>
  </si>
  <si>
    <t xml:space="preserve">     气象预报预测</t>
  </si>
  <si>
    <t>2200508</t>
  </si>
  <si>
    <t xml:space="preserve">     气象服务</t>
  </si>
  <si>
    <t>2200509</t>
  </si>
  <si>
    <t xml:space="preserve">     气象装备保障维护</t>
  </si>
  <si>
    <t>2200510</t>
  </si>
  <si>
    <t xml:space="preserve">     气象基础设施建设与维修</t>
  </si>
  <si>
    <t>2200511</t>
  </si>
  <si>
    <t xml:space="preserve">     气象卫星</t>
  </si>
  <si>
    <t>2200512</t>
  </si>
  <si>
    <t xml:space="preserve">     气象法规与标准</t>
  </si>
  <si>
    <t>2200513</t>
  </si>
  <si>
    <t xml:space="preserve">     气象资金审计稽查</t>
  </si>
  <si>
    <t>2200514</t>
  </si>
  <si>
    <t xml:space="preserve">     其他气象事务支出</t>
  </si>
  <si>
    <t>2200599</t>
  </si>
  <si>
    <t xml:space="preserve">   其他自然资源海洋气象等支出</t>
  </si>
  <si>
    <t>22099</t>
  </si>
  <si>
    <t xml:space="preserve">   保障性安居工程支出</t>
  </si>
  <si>
    <t>22101</t>
  </si>
  <si>
    <t xml:space="preserve">     廉租住房</t>
  </si>
  <si>
    <t>2210101</t>
  </si>
  <si>
    <t xml:space="preserve">     沉陷区治理</t>
  </si>
  <si>
    <t>2210102</t>
  </si>
  <si>
    <t xml:space="preserve">     棚户区改造</t>
  </si>
  <si>
    <t>2210103</t>
  </si>
  <si>
    <t xml:space="preserve">     少数民族地区游牧民定居工程</t>
  </si>
  <si>
    <t>2210104</t>
  </si>
  <si>
    <t xml:space="preserve">     农村危房改造</t>
  </si>
  <si>
    <t>2210105</t>
  </si>
  <si>
    <t xml:space="preserve">     公共租赁住房</t>
  </si>
  <si>
    <t>2210106</t>
  </si>
  <si>
    <t xml:space="preserve">     保障性住房租金补贴</t>
  </si>
  <si>
    <t>2210107</t>
  </si>
  <si>
    <t xml:space="preserve">     老旧小区改造</t>
  </si>
  <si>
    <t>2210108</t>
  </si>
  <si>
    <t xml:space="preserve">     住房租赁市场发展</t>
  </si>
  <si>
    <t>2210109</t>
  </si>
  <si>
    <t xml:space="preserve">     其他保障性安居工程支出</t>
  </si>
  <si>
    <t>2210199</t>
  </si>
  <si>
    <t xml:space="preserve">   住房改革支出</t>
  </si>
  <si>
    <t>22102</t>
  </si>
  <si>
    <t xml:space="preserve">     住房公积金</t>
  </si>
  <si>
    <t>2210201</t>
  </si>
  <si>
    <t xml:space="preserve">     提租补贴</t>
  </si>
  <si>
    <t>2210202</t>
  </si>
  <si>
    <t xml:space="preserve">     购房补贴</t>
  </si>
  <si>
    <t>2210203</t>
  </si>
  <si>
    <t xml:space="preserve">   城乡社区住宅</t>
  </si>
  <si>
    <t>22103</t>
  </si>
  <si>
    <t xml:space="preserve">     公有住房建设和维修改造支出</t>
  </si>
  <si>
    <t>2210301</t>
  </si>
  <si>
    <t xml:space="preserve">     住房公积金管理</t>
  </si>
  <si>
    <t>2210302</t>
  </si>
  <si>
    <t xml:space="preserve">     其他城乡社区住宅支出</t>
  </si>
  <si>
    <t>2210399</t>
  </si>
  <si>
    <t xml:space="preserve">   粮油事务</t>
  </si>
  <si>
    <t>22201</t>
  </si>
  <si>
    <t>2220101</t>
  </si>
  <si>
    <t>2220102</t>
  </si>
  <si>
    <t>2220103</t>
  </si>
  <si>
    <t xml:space="preserve">     粮食财务与审计支出</t>
  </si>
  <si>
    <t>2220104</t>
  </si>
  <si>
    <t xml:space="preserve">     粮食信息统计</t>
  </si>
  <si>
    <t>2220105</t>
  </si>
  <si>
    <t xml:space="preserve">     粮食专项业务活动</t>
  </si>
  <si>
    <t>2220106</t>
  </si>
  <si>
    <t xml:space="preserve">     国家粮油差价补贴</t>
  </si>
  <si>
    <t>2220107</t>
  </si>
  <si>
    <t xml:space="preserve">     粮食财务挂账利息补贴</t>
  </si>
  <si>
    <t>2220112</t>
  </si>
  <si>
    <t xml:space="preserve">     粮食财务挂账消化款</t>
  </si>
  <si>
    <t>2220113</t>
  </si>
  <si>
    <t xml:space="preserve">     处理陈化粮补贴</t>
  </si>
  <si>
    <t>2220114</t>
  </si>
  <si>
    <t xml:space="preserve">     粮食风险基金</t>
  </si>
  <si>
    <t>2220115</t>
  </si>
  <si>
    <t xml:space="preserve">     粮油市场调控专项资金</t>
  </si>
  <si>
    <t>2220118</t>
  </si>
  <si>
    <t>2220150</t>
  </si>
  <si>
    <t xml:space="preserve">     其他粮油事务支出</t>
  </si>
  <si>
    <t>2220199</t>
  </si>
  <si>
    <t xml:space="preserve">   物资事务</t>
  </si>
  <si>
    <t>22202</t>
  </si>
  <si>
    <t>2220201</t>
  </si>
  <si>
    <t>2220202</t>
  </si>
  <si>
    <t>2220203</t>
  </si>
  <si>
    <t xml:space="preserve">     铁路专用线</t>
  </si>
  <si>
    <t>2220204</t>
  </si>
  <si>
    <t xml:space="preserve">     护库武警和民兵支出</t>
  </si>
  <si>
    <t>2220205</t>
  </si>
  <si>
    <t xml:space="preserve">     物资保管与保养</t>
  </si>
  <si>
    <t>2220206</t>
  </si>
  <si>
    <t xml:space="preserve">     专项贷款利息</t>
  </si>
  <si>
    <t>2220207</t>
  </si>
  <si>
    <t xml:space="preserve">     物资转移</t>
  </si>
  <si>
    <t>2220209</t>
  </si>
  <si>
    <t xml:space="preserve">     物资轮换</t>
  </si>
  <si>
    <t>2220210</t>
  </si>
  <si>
    <t xml:space="preserve">     仓库建设</t>
  </si>
  <si>
    <t>2220211</t>
  </si>
  <si>
    <t xml:space="preserve">     仓库安防</t>
  </si>
  <si>
    <t>2220212</t>
  </si>
  <si>
    <t>2220250</t>
  </si>
  <si>
    <t xml:space="preserve">     其他物资事务支出</t>
  </si>
  <si>
    <t>2220299</t>
  </si>
  <si>
    <t xml:space="preserve">   能源储备</t>
  </si>
  <si>
    <t>22203</t>
  </si>
  <si>
    <t xml:space="preserve">     石油储备</t>
  </si>
  <si>
    <t>2220301</t>
  </si>
  <si>
    <t xml:space="preserve">     天然铀能源储备</t>
  </si>
  <si>
    <t>2220303</t>
  </si>
  <si>
    <t xml:space="preserve">     煤炭储备</t>
  </si>
  <si>
    <t>2220304</t>
  </si>
  <si>
    <t xml:space="preserve">     其他能源储备支出</t>
  </si>
  <si>
    <t>2220399</t>
  </si>
  <si>
    <t xml:space="preserve">   粮油储备</t>
  </si>
  <si>
    <t>22204</t>
  </si>
  <si>
    <t xml:space="preserve">     储备粮油补贴</t>
  </si>
  <si>
    <t>2220401</t>
  </si>
  <si>
    <t xml:space="preserve">     储备粮油差价补贴</t>
  </si>
  <si>
    <t>2220402</t>
  </si>
  <si>
    <t xml:space="preserve">     储备粮（油）库建设</t>
  </si>
  <si>
    <t>2220403</t>
  </si>
  <si>
    <t xml:space="preserve">     最低收购价政策支出</t>
  </si>
  <si>
    <t>2220404</t>
  </si>
  <si>
    <t xml:space="preserve">     其他粮油储备支出</t>
  </si>
  <si>
    <t>2220499</t>
  </si>
  <si>
    <t xml:space="preserve">   重要商品储备</t>
  </si>
  <si>
    <t>22205</t>
  </si>
  <si>
    <t xml:space="preserve">     棉花储备</t>
  </si>
  <si>
    <t>2220501</t>
  </si>
  <si>
    <t xml:space="preserve">     食糖储备</t>
  </si>
  <si>
    <t>2220502</t>
  </si>
  <si>
    <t xml:space="preserve">     肉类储备</t>
  </si>
  <si>
    <t>2220503</t>
  </si>
  <si>
    <t xml:space="preserve">     化肥储备</t>
  </si>
  <si>
    <t>2220504</t>
  </si>
  <si>
    <t xml:space="preserve">     农药储备</t>
  </si>
  <si>
    <t>2220505</t>
  </si>
  <si>
    <t xml:space="preserve">     边销茶储备</t>
  </si>
  <si>
    <t>2220506</t>
  </si>
  <si>
    <t xml:space="preserve">     羊毛储备</t>
  </si>
  <si>
    <t>2220507</t>
  </si>
  <si>
    <t xml:space="preserve">     医药储备</t>
  </si>
  <si>
    <t>2220508</t>
  </si>
  <si>
    <t xml:space="preserve">     食盐储备</t>
  </si>
  <si>
    <t>2220509</t>
  </si>
  <si>
    <t xml:space="preserve">     战略物资储备</t>
  </si>
  <si>
    <t>2220510</t>
  </si>
  <si>
    <t xml:space="preserve">     其他重要商品储备支出</t>
  </si>
  <si>
    <t>2220599</t>
  </si>
  <si>
    <t xml:space="preserve">   应急管理事务</t>
  </si>
  <si>
    <t>22401</t>
  </si>
  <si>
    <t>2240101</t>
  </si>
  <si>
    <t>2240102</t>
  </si>
  <si>
    <t>2240103</t>
  </si>
  <si>
    <t xml:space="preserve">     灾害风险防治</t>
  </si>
  <si>
    <t>2240104</t>
  </si>
  <si>
    <t xml:space="preserve">     国务院安委会专项</t>
  </si>
  <si>
    <t>2240105</t>
  </si>
  <si>
    <t xml:space="preserve">     安全监管</t>
  </si>
  <si>
    <t>2240106</t>
  </si>
  <si>
    <t xml:space="preserve">     安全生产基础</t>
  </si>
  <si>
    <t>2240107</t>
  </si>
  <si>
    <t xml:space="preserve">     应急救援</t>
  </si>
  <si>
    <t>2240108</t>
  </si>
  <si>
    <t xml:space="preserve">     应急管理</t>
  </si>
  <si>
    <t>2240109</t>
  </si>
  <si>
    <t>2240150</t>
  </si>
  <si>
    <t xml:space="preserve">     其他应急管理支出</t>
  </si>
  <si>
    <t>2240199</t>
  </si>
  <si>
    <t xml:space="preserve">   消防事务</t>
  </si>
  <si>
    <t>22402</t>
  </si>
  <si>
    <t>2240201</t>
  </si>
  <si>
    <t>2240202</t>
  </si>
  <si>
    <t>2240203</t>
  </si>
  <si>
    <t xml:space="preserve">     消防应急救援</t>
  </si>
  <si>
    <t>2240204</t>
  </si>
  <si>
    <t xml:space="preserve">     其他消防事务支出</t>
  </si>
  <si>
    <t>2240299</t>
  </si>
  <si>
    <t xml:space="preserve">   森林消防事务</t>
  </si>
  <si>
    <t>22403</t>
  </si>
  <si>
    <t>2240301</t>
  </si>
  <si>
    <t>2240302</t>
  </si>
  <si>
    <t>2240303</t>
  </si>
  <si>
    <t xml:space="preserve">     森林消防应急救援</t>
  </si>
  <si>
    <t>2240304</t>
  </si>
  <si>
    <t xml:space="preserve">     其他森林消防事务支出</t>
  </si>
  <si>
    <t>2240399</t>
  </si>
  <si>
    <t xml:space="preserve">   煤矿安全</t>
  </si>
  <si>
    <t>22404</t>
  </si>
  <si>
    <t>2240401</t>
  </si>
  <si>
    <t>2240402</t>
  </si>
  <si>
    <t>2240403</t>
  </si>
  <si>
    <t xml:space="preserve">     煤矿安全监察事务</t>
  </si>
  <si>
    <t>2240404</t>
  </si>
  <si>
    <t xml:space="preserve">     煤矿应急救援事务</t>
  </si>
  <si>
    <t>2240405</t>
  </si>
  <si>
    <t>2240450</t>
  </si>
  <si>
    <t xml:space="preserve">     其他煤矿安全支出</t>
  </si>
  <si>
    <t>2240499</t>
  </si>
  <si>
    <t xml:space="preserve">   地震事务</t>
  </si>
  <si>
    <t>22405</t>
  </si>
  <si>
    <t>2240501</t>
  </si>
  <si>
    <t>2240502</t>
  </si>
  <si>
    <t>2240503</t>
  </si>
  <si>
    <t xml:space="preserve">     地震监测</t>
  </si>
  <si>
    <t>2240504</t>
  </si>
  <si>
    <t xml:space="preserve">     地震预测预报</t>
  </si>
  <si>
    <t>2240505</t>
  </si>
  <si>
    <t xml:space="preserve">     地震灾害预防</t>
  </si>
  <si>
    <t>2240506</t>
  </si>
  <si>
    <t xml:space="preserve">     地震应急救援</t>
  </si>
  <si>
    <t>2240507</t>
  </si>
  <si>
    <t xml:space="preserve">     地震环境探察</t>
  </si>
  <si>
    <t>2240508</t>
  </si>
  <si>
    <t xml:space="preserve">     防震减灾信息管理</t>
  </si>
  <si>
    <t>2240509</t>
  </si>
  <si>
    <t xml:space="preserve">     防震减灾基础管理</t>
  </si>
  <si>
    <t>2240510</t>
  </si>
  <si>
    <t xml:space="preserve">     地震事业机构</t>
  </si>
  <si>
    <t>2240550</t>
  </si>
  <si>
    <t xml:space="preserve">     其他地震事务支出</t>
  </si>
  <si>
    <t>2240599</t>
  </si>
  <si>
    <t xml:space="preserve">   自然灾害防治</t>
  </si>
  <si>
    <t>22406</t>
  </si>
  <si>
    <t xml:space="preserve">     地质灾害防治</t>
  </si>
  <si>
    <t>2240601</t>
  </si>
  <si>
    <t xml:space="preserve">     森林草原防灾减灾</t>
  </si>
  <si>
    <t>2240602</t>
  </si>
  <si>
    <t xml:space="preserve">     其他自然灾害防治支出</t>
  </si>
  <si>
    <t>2240699</t>
  </si>
  <si>
    <t xml:space="preserve">   自然灾害救灾及恢复重建支出</t>
  </si>
  <si>
    <t>22407</t>
  </si>
  <si>
    <t xml:space="preserve">     中央自然灾害生活补助</t>
  </si>
  <si>
    <t>2240701</t>
  </si>
  <si>
    <t xml:space="preserve">     地方自然灾害生活补助</t>
  </si>
  <si>
    <t>2240702</t>
  </si>
  <si>
    <t xml:space="preserve">     自然灾害救灾补助</t>
  </si>
  <si>
    <t>2240703</t>
  </si>
  <si>
    <t xml:space="preserve">     自然灾害灾后重建补助</t>
  </si>
  <si>
    <t>2240704</t>
  </si>
  <si>
    <t xml:space="preserve">     其他自然灾害救灾及恢复重建支出</t>
  </si>
  <si>
    <t>2240799</t>
  </si>
  <si>
    <t xml:space="preserve">   其他灾害防治及应急管理支出</t>
  </si>
  <si>
    <t>22499</t>
  </si>
  <si>
    <t xml:space="preserve">   地方政府一般债务还本支出</t>
  </si>
  <si>
    <t>23103</t>
  </si>
  <si>
    <t xml:space="preserve">     地方政府一般债券还本支出</t>
  </si>
  <si>
    <t>2310301</t>
  </si>
  <si>
    <t xml:space="preserve">     地方政府向外国政府借款还本支出</t>
  </si>
  <si>
    <t>2310302</t>
  </si>
  <si>
    <t xml:space="preserve">     地方政府向国际组织借款还本支出</t>
  </si>
  <si>
    <t>2310303</t>
  </si>
  <si>
    <t xml:space="preserve">     地方政府其他一般债务还本支出</t>
  </si>
  <si>
    <t>2310399</t>
  </si>
  <si>
    <t xml:space="preserve">   地方政府一般债务付息支出</t>
  </si>
  <si>
    <t>23203</t>
  </si>
  <si>
    <t xml:space="preserve">     地方政府一般债券付息支出</t>
  </si>
  <si>
    <t>2320301</t>
  </si>
  <si>
    <t xml:space="preserve">     地方政府向外国政府借款付息支出</t>
  </si>
  <si>
    <t>2320302</t>
  </si>
  <si>
    <t xml:space="preserve">     地方政府向国际组织借款付息支出</t>
  </si>
  <si>
    <t>2320303</t>
  </si>
  <si>
    <t xml:space="preserve">     地方政府其他一般债务付息支出</t>
  </si>
  <si>
    <t>2320304</t>
  </si>
  <si>
    <t xml:space="preserve">   地方政府一般债务发行费用支出</t>
  </si>
  <si>
    <t>23303</t>
  </si>
  <si>
    <t xml:space="preserve">   年初预留</t>
  </si>
  <si>
    <t>22902</t>
  </si>
  <si>
    <t>22999</t>
  </si>
  <si>
    <t>临沧市市级一般公共预算支出</t>
  </si>
  <si>
    <t>表四</t>
  </si>
  <si>
    <t>2020年临沧市市级一般公共预算支出变动表（市级对下转移支付项目）</t>
  </si>
  <si>
    <t>项       目</t>
  </si>
  <si>
    <t xml:space="preserve">一般公共服务支出 </t>
  </si>
  <si>
    <t>全市村（居）民小组工作经费</t>
  </si>
  <si>
    <t>村干部岗位补贴经费</t>
  </si>
  <si>
    <t>大学生志愿服务西部计划云南省地方项目志愿者生活补助金</t>
  </si>
  <si>
    <t>食品安全协管员补助</t>
  </si>
  <si>
    <t>农村精神文明建设示范村专项资金</t>
  </si>
  <si>
    <t>村（社区）好支书市级配套资金</t>
  </si>
  <si>
    <t>市市场监督管理局2019年县级食品安全协管员补助经费</t>
  </si>
  <si>
    <t>抗疫特别国债项目库建设前期费</t>
  </si>
  <si>
    <t>教育支出</t>
  </si>
  <si>
    <t>学前教育家庭经济困难学生资助资金</t>
  </si>
  <si>
    <t>普通高中教育学生资助资金</t>
  </si>
  <si>
    <t>中等职业教育学生资助资金</t>
  </si>
  <si>
    <t>义务教育家庭经济困难学生生活费补助资金</t>
  </si>
  <si>
    <t>普通高中建档立卡贫困户学生生活费补助资金</t>
  </si>
  <si>
    <t>义务教育阶段生均公用经费</t>
  </si>
  <si>
    <t>中职学校学生资助</t>
  </si>
  <si>
    <t>普通高中学生生均公用经费</t>
  </si>
  <si>
    <t>薄弱环节改善与能力提升</t>
  </si>
  <si>
    <t>9月至12月义务教育学生生活补助配套</t>
  </si>
  <si>
    <t xml:space="preserve">社会保障和就业支出 </t>
  </si>
  <si>
    <t>市属企业退休人员社会化管理服务费</t>
  </si>
  <si>
    <t>全市殡葬改革建设项目市级配套资金</t>
  </si>
  <si>
    <t>优抚对象临时价格补贴</t>
  </si>
  <si>
    <t>城市最低生活保障市级配套资金</t>
  </si>
  <si>
    <t>农村最低生活保障市级配套资金</t>
  </si>
  <si>
    <t>卫生健康支出</t>
  </si>
  <si>
    <t>新冠疫情防控工作经费</t>
  </si>
  <si>
    <t>城乡社区事务支出</t>
  </si>
  <si>
    <t>城镇化发展专项资金</t>
  </si>
  <si>
    <t xml:space="preserve">农林水支出 </t>
  </si>
  <si>
    <t>农村人畜饮水项目建设资金</t>
  </si>
  <si>
    <t>脱贫攻坚及乡村振兴专项资金</t>
  </si>
  <si>
    <t>贫困县驻村工作队总队长、副总队长工作经费</t>
  </si>
  <si>
    <t>农业保险市级配套资金</t>
  </si>
  <si>
    <t>禁食重点保护陆生野生动物退出人工繁育市级补偿资金</t>
  </si>
  <si>
    <t>自然资源海洋气象等支出</t>
  </si>
  <si>
    <t>土地整治专项资金</t>
  </si>
  <si>
    <t>市对下专项转移支付合计</t>
  </si>
  <si>
    <t>表五</t>
  </si>
  <si>
    <t>2020年临沧市市级政府性基金预算收入变动表</t>
  </si>
  <si>
    <t>预算调整数</t>
  </si>
  <si>
    <t xml:space="preserve"> 农业土地开发资金收入</t>
  </si>
  <si>
    <t xml:space="preserve"> 国有土地使用权出让收入</t>
  </si>
  <si>
    <t xml:space="preserve">   土地出让价款收入</t>
  </si>
  <si>
    <t xml:space="preserve">   补缴的土地价款</t>
  </si>
  <si>
    <t xml:space="preserve">   缴纳新增建设用地土地有偿使用费</t>
  </si>
  <si>
    <t xml:space="preserve"> 彩票公益金收入</t>
  </si>
  <si>
    <t xml:space="preserve">   福利彩票公益金收入</t>
  </si>
  <si>
    <t xml:space="preserve">   体育彩票公益金收入</t>
  </si>
  <si>
    <t>城市基础设施配套费收入</t>
  </si>
  <si>
    <t>小型水库移民扶助基金收入</t>
  </si>
  <si>
    <t>专项债券对应项目专项收入</t>
  </si>
  <si>
    <t>市级政府性基金预算收入</t>
  </si>
  <si>
    <t>地方政府专项债务转贷收入</t>
  </si>
  <si>
    <t xml:space="preserve">   新增专项债券转贷收入</t>
  </si>
  <si>
    <t xml:space="preserve">   置换专项债券转贷收入</t>
  </si>
  <si>
    <t>抗疫特别国债转移支付收入</t>
  </si>
  <si>
    <t>政府性基金上级补助收入</t>
  </si>
  <si>
    <t>政府性基金下级上解收入</t>
  </si>
  <si>
    <t>表六</t>
  </si>
  <si>
    <t>2020年临沧市市级政府性基金预算支出变动表</t>
  </si>
  <si>
    <t>一、文化旅游体育与传媒支出</t>
  </si>
  <si>
    <t>二、社会保障和就业支出</t>
  </si>
  <si>
    <t xml:space="preserve">   小型水库移民扶助基金安排的支出</t>
  </si>
  <si>
    <t xml:space="preserve">     其他小型水库移民扶助基金支出</t>
  </si>
  <si>
    <t>三、节能环保支出</t>
  </si>
  <si>
    <t>四、城乡社区支出</t>
  </si>
  <si>
    <t>棚改</t>
  </si>
  <si>
    <t>含棚户区改造专项债券收入安排的支出10000</t>
  </si>
  <si>
    <t xml:space="preserve">   国有土地使用权出让收入及对应专项债务收入安排的支出</t>
  </si>
  <si>
    <t xml:space="preserve">     征地和拆迁补偿支出</t>
  </si>
  <si>
    <t xml:space="preserve">     土地开发支出</t>
  </si>
  <si>
    <t xml:space="preserve">     城市建设支出</t>
  </si>
  <si>
    <t xml:space="preserve">     补助被征地农民支出</t>
  </si>
  <si>
    <t xml:space="preserve">     土地出让业务支出</t>
  </si>
  <si>
    <t xml:space="preserve">     其他国有土地使用权出让收入安排的支出</t>
  </si>
  <si>
    <t xml:space="preserve">   城市基础设施配套费安排的支出</t>
  </si>
  <si>
    <t xml:space="preserve">     城市公共设施</t>
  </si>
  <si>
    <t xml:space="preserve">   棚户区改造专项债券收入安排的支出</t>
  </si>
  <si>
    <t>五、农林水支出</t>
  </si>
  <si>
    <t>六、交通运输支出</t>
  </si>
  <si>
    <t>高速路+火车站</t>
  </si>
  <si>
    <t xml:space="preserve">   政府收费公路专项债券收入安排的支出</t>
  </si>
  <si>
    <t>七、资源勘探信息等支出</t>
  </si>
  <si>
    <t>八、其他支出</t>
  </si>
  <si>
    <t>临沧文伟火车站站前广场及综合配套工程建设项目专项债券支出40000</t>
  </si>
  <si>
    <t xml:space="preserve">   其他政府性基金安排的支出</t>
  </si>
  <si>
    <t xml:space="preserve">   彩票公益金安排的支出</t>
  </si>
  <si>
    <t xml:space="preserve">     用于体育事业的彩票公益金支出</t>
  </si>
  <si>
    <t xml:space="preserve">     用于残疾人事业的彩票公益金支出</t>
  </si>
  <si>
    <t xml:space="preserve">     用于其他社会公益事业的彩票公益金支出</t>
  </si>
  <si>
    <t>九、债务付息支出</t>
  </si>
  <si>
    <t xml:space="preserve">   地方政府专项债务付息支出</t>
  </si>
  <si>
    <t xml:space="preserve">     土地储备专项债券付息支出</t>
  </si>
  <si>
    <t xml:space="preserve">     政府收费公路专项债券付息支出</t>
  </si>
  <si>
    <t xml:space="preserve">     棚户区改造专项债券付息支出</t>
  </si>
  <si>
    <t xml:space="preserve">     其他地方自行试点项目收益专项债券付息支出</t>
  </si>
  <si>
    <t>十、债务发行费用支出</t>
  </si>
  <si>
    <t xml:space="preserve">     政府收费公路专项债券发行费用支出</t>
  </si>
  <si>
    <t>其他地方自行试点项目收益专项债券发行费用支出</t>
  </si>
  <si>
    <t>十一、抗疫特别国债安排的支出</t>
  </si>
  <si>
    <t xml:space="preserve">    交通基础设施建设</t>
  </si>
  <si>
    <t xml:space="preserve">    抗疫相关支出</t>
  </si>
  <si>
    <t>市级政府性基金支出</t>
  </si>
  <si>
    <t>地方政府专项债务转贷支出</t>
  </si>
  <si>
    <t xml:space="preserve">   新增专项债券转贷支出</t>
  </si>
  <si>
    <t>抗疫特别国债转移支付支出</t>
  </si>
  <si>
    <t>年终结余</t>
  </si>
  <si>
    <t>表七</t>
  </si>
  <si>
    <t xml:space="preserve">2020年社会保险基金预算调整表     </t>
  </si>
  <si>
    <t>项        目</t>
  </si>
  <si>
    <t>合计</t>
  </si>
  <si>
    <t>企业职工基本养老保险基金</t>
  </si>
  <si>
    <t>机关事业养老保险基金</t>
  </si>
  <si>
    <t>职工基本医疗保险基金</t>
  </si>
  <si>
    <t>居民基本医疗保险基金</t>
  </si>
  <si>
    <t>工伤保险基金</t>
  </si>
  <si>
    <t>生育保险基金</t>
  </si>
  <si>
    <t>失业保险基金</t>
  </si>
  <si>
    <t>年初预算数</t>
  </si>
  <si>
    <t>调整数</t>
  </si>
  <si>
    <t>一、收入</t>
  </si>
  <si>
    <t>社会保险费收入</t>
  </si>
  <si>
    <t>利息收入</t>
  </si>
  <si>
    <t>财政补贴收入</t>
  </si>
  <si>
    <t>委托投资收益</t>
  </si>
  <si>
    <t>其他收入</t>
  </si>
  <si>
    <t>转移收入</t>
  </si>
  <si>
    <t>二、支出</t>
  </si>
  <si>
    <t>社会保险待遇支出</t>
  </si>
  <si>
    <t>大病保险支出</t>
  </si>
  <si>
    <t>其他支出</t>
  </si>
  <si>
    <t>转移支出</t>
  </si>
  <si>
    <t>上解上级支出</t>
  </si>
  <si>
    <t>三、本年收支结余</t>
  </si>
  <si>
    <t>四、年末滚存结余</t>
  </si>
  <si>
    <t>表八</t>
  </si>
  <si>
    <r>
      <rPr>
        <b/>
        <sz val="18"/>
        <color indexed="8"/>
        <rFont val="宋体"/>
        <family val="3"/>
        <charset val="134"/>
        <scheme val="minor"/>
      </rPr>
      <t>2020</t>
    </r>
    <r>
      <rPr>
        <sz val="18"/>
        <color indexed="8"/>
        <rFont val="宋体"/>
        <family val="3"/>
        <charset val="134"/>
        <scheme val="minor"/>
      </rPr>
      <t>年企业职工基本养老保险基金预算调整表</t>
    </r>
  </si>
  <si>
    <t>项         目</t>
  </si>
  <si>
    <t>一、基本养老保险费收入</t>
  </si>
  <si>
    <t>一、基本养老金支出</t>
  </si>
  <si>
    <t>二、利息收入</t>
  </si>
  <si>
    <t xml:space="preserve">     其中：离休金</t>
  </si>
  <si>
    <t>三、财政补贴收入</t>
  </si>
  <si>
    <t>二、医疗补助金支出</t>
  </si>
  <si>
    <t xml:space="preserve">    其中：本级财政补助</t>
  </si>
  <si>
    <t>三、丧葬抚恤补助支出</t>
  </si>
  <si>
    <t>四、委托投资收益</t>
  </si>
  <si>
    <t>五、其他收入</t>
  </si>
  <si>
    <t>四、其他支出</t>
  </si>
  <si>
    <t xml:space="preserve">     其中：滞纳金</t>
  </si>
  <si>
    <t>六、转移收入</t>
  </si>
  <si>
    <t>五、转移支出</t>
  </si>
  <si>
    <t>七、本年收入小计</t>
  </si>
  <si>
    <t>六、本年支出小计</t>
  </si>
  <si>
    <t>八、上级补助收入</t>
  </si>
  <si>
    <t>七、补助下级支出</t>
  </si>
  <si>
    <t xml:space="preserve">  其中：中央调剂资金收入
（省级专用）</t>
  </si>
  <si>
    <t xml:space="preserve">  其中：中央调剂基金支出（中央专用）</t>
  </si>
  <si>
    <t>九、下级上解收入</t>
  </si>
  <si>
    <t>八、上解上级支出</t>
  </si>
  <si>
    <t xml:space="preserve">  其中：中央调剂基金收入（中央专用）</t>
  </si>
  <si>
    <t xml:space="preserve">  其中：中央调剂资金支出（省级专用）</t>
  </si>
  <si>
    <t>十、本年收入合计</t>
  </si>
  <si>
    <t>九、本年支出合计</t>
  </si>
  <si>
    <t>十、本年收支结余</t>
  </si>
  <si>
    <t>十一、上年结余</t>
  </si>
  <si>
    <t>十一、年末滚存结余</t>
  </si>
  <si>
    <t>总        计</t>
  </si>
  <si>
    <t>第 2 页</t>
  </si>
  <si>
    <t>表九</t>
  </si>
  <si>
    <t>2020年机关事业单位基本养老保险基金预算调整表</t>
  </si>
  <si>
    <t>2020年当年数</t>
  </si>
  <si>
    <t>以前年度清算数</t>
  </si>
  <si>
    <t xml:space="preserve">  其中：本级财政补助</t>
  </si>
  <si>
    <t>二、其他支出</t>
  </si>
  <si>
    <t>三、转移支出</t>
  </si>
  <si>
    <t>四、本年支出小计</t>
  </si>
  <si>
    <t>五、补助下级支出</t>
  </si>
  <si>
    <t>六、上解上级支出</t>
  </si>
  <si>
    <t>七、本年支出合计</t>
  </si>
  <si>
    <t>八、本年收支结余</t>
  </si>
  <si>
    <t>九、年末滚存结余</t>
  </si>
  <si>
    <t>第 4 页</t>
  </si>
  <si>
    <t>表十</t>
  </si>
  <si>
    <r>
      <rPr>
        <b/>
        <sz val="18"/>
        <color indexed="8"/>
        <rFont val="方正小标宋简体"/>
        <family val="4"/>
        <charset val="134"/>
      </rPr>
      <t>2020</t>
    </r>
    <r>
      <rPr>
        <sz val="18"/>
        <color indexed="8"/>
        <rFont val="方正小标宋简体"/>
        <family val="4"/>
        <charset val="134"/>
      </rPr>
      <t>年工伤保险基金预算调整表</t>
    </r>
  </si>
  <si>
    <t>一、工伤保险费收入</t>
  </si>
  <si>
    <t>一、工伤保险待遇支出</t>
  </si>
  <si>
    <t>　　其中：医疗待遇支出</t>
  </si>
  <si>
    <t>二、劳动能力鉴定支出</t>
  </si>
  <si>
    <t>三、工伤预防费用支出</t>
  </si>
  <si>
    <t>四、其他收入</t>
  </si>
  <si>
    <t>五、本年收入小计</t>
  </si>
  <si>
    <t>五、本年支出小计</t>
  </si>
  <si>
    <t>六、上级补助收入</t>
  </si>
  <si>
    <t>六、补助下级支出</t>
  </si>
  <si>
    <t>七、下级上解收入</t>
  </si>
  <si>
    <t>七、上解上级支出</t>
  </si>
  <si>
    <t>八、本年收入合计</t>
  </si>
  <si>
    <t>八、本年支出合计</t>
  </si>
  <si>
    <t>九、本年收支结余</t>
  </si>
  <si>
    <t>九、上年结余</t>
  </si>
  <si>
    <t>十、年末滚存结余</t>
  </si>
  <si>
    <t>第 7 页</t>
  </si>
  <si>
    <t>表十一</t>
  </si>
  <si>
    <r>
      <rPr>
        <b/>
        <sz val="18"/>
        <color indexed="8"/>
        <rFont val="方正小标宋简体"/>
        <family val="4"/>
        <charset val="134"/>
      </rPr>
      <t>2020</t>
    </r>
    <r>
      <rPr>
        <sz val="18"/>
        <color indexed="8"/>
        <rFont val="方正小标宋简体"/>
        <family val="4"/>
        <charset val="134"/>
      </rPr>
      <t>年失业保险基金预算调整表</t>
    </r>
  </si>
  <si>
    <t>项           目</t>
  </si>
  <si>
    <t>一、失业保险费收入</t>
  </si>
  <si>
    <t>一、失业保险金支出</t>
  </si>
  <si>
    <t>二、基本医疗保险费支出(含医疗补助金支出)</t>
  </si>
  <si>
    <t>四、职业培训补贴支出</t>
  </si>
  <si>
    <t>五、职业介绍补贴支出</t>
  </si>
  <si>
    <t>六、稳定岗位补贴支出</t>
  </si>
  <si>
    <t>七、技能提升补贴支出</t>
  </si>
  <si>
    <t>八、其他费用支出</t>
  </si>
  <si>
    <t>九、其他支出</t>
  </si>
  <si>
    <t>五、转移收入</t>
  </si>
  <si>
    <t>十、转移支出</t>
  </si>
  <si>
    <t>六、本年收入小计</t>
  </si>
  <si>
    <t>十一、本年支出小计</t>
  </si>
  <si>
    <t>七、上级补助收入</t>
  </si>
  <si>
    <t>十二、补助下级支出</t>
  </si>
  <si>
    <t>八、下级上解收入</t>
  </si>
  <si>
    <t>十三、上解上级支出</t>
  </si>
  <si>
    <t>九、本年收入合计</t>
  </si>
  <si>
    <t>十四、本年支出合计</t>
  </si>
  <si>
    <t>十五、本年收支结余</t>
  </si>
  <si>
    <t>十、上年结余</t>
  </si>
  <si>
    <t>十六、年末滚存结余</t>
  </si>
  <si>
    <t>第 8 页</t>
  </si>
  <si>
    <t xml:space="preserve">    其中:1.社会保险费收入</t>
  </si>
  <si>
    <t xml:space="preserve">         2.利息收入</t>
  </si>
  <si>
    <t xml:space="preserve">         3.财政补贴收入</t>
  </si>
  <si>
    <t xml:space="preserve">         4.委托投资收益</t>
  </si>
  <si>
    <t xml:space="preserve">         5.其他收入</t>
  </si>
  <si>
    <t xml:space="preserve">         6.转移收入</t>
  </si>
  <si>
    <t xml:space="preserve">         7.上级补助收入</t>
  </si>
  <si>
    <t xml:space="preserve">         8.下级上解收入</t>
  </si>
  <si>
    <t xml:space="preserve">    其中:1.社会保险待遇支出</t>
  </si>
  <si>
    <t xml:space="preserve">         2.大病保险支出</t>
  </si>
  <si>
    <t xml:space="preserve">         3.其他支出</t>
  </si>
  <si>
    <t xml:space="preserve">         4.转移支出</t>
  </si>
  <si>
    <t xml:space="preserve">   5.补助下级支出</t>
  </si>
  <si>
    <t xml:space="preserve">         6.上解上级支出</t>
  </si>
  <si>
    <t xml:space="preserve">   置换一般债券转贷收入</t>
  </si>
  <si>
    <t xml:space="preserve">   置换专项债券转贷支出</t>
    <phoneticPr fontId="101" type="noConversion"/>
  </si>
  <si>
    <t xml:space="preserve">   置换一般债券转贷支出</t>
    <phoneticPr fontId="100" type="noConversion"/>
  </si>
  <si>
    <t>地方政府一般债务还本支出</t>
    <phoneticPr fontId="100" type="noConversion"/>
  </si>
  <si>
    <t>调入预算稳定调节基金</t>
    <phoneticPr fontId="100" type="noConversion"/>
  </si>
</sst>
</file>

<file path=xl/styles.xml><?xml version="1.0" encoding="utf-8"?>
<styleSheet xmlns="http://schemas.openxmlformats.org/spreadsheetml/2006/main">
  <numFmts count="24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&quot;$&quot;#,##0_);[Red]\(&quot;$&quot;#,##0\)"/>
    <numFmt numFmtId="178" formatCode="#,##0_ ;[Red]\-#,##0\ "/>
    <numFmt numFmtId="179" formatCode="\$#,##0;\(\$#,##0\)"/>
    <numFmt numFmtId="180" formatCode="\$#,##0.00;\(\$#,##0.00\)"/>
    <numFmt numFmtId="181" formatCode="_-* #,##0.00_-;\-* #,##0.00_-;_-* &quot;-&quot;??_-;_-@_-"/>
    <numFmt numFmtId="182" formatCode="_-&quot;$&quot;\ * #,##0.00_-;_-&quot;$&quot;\ * #,##0.00\-;_-&quot;$&quot;\ * &quot;-&quot;??_-;_-@_-"/>
    <numFmt numFmtId="183" formatCode="#,##0.00_ ;\-#,##0.00"/>
    <numFmt numFmtId="184" formatCode="&quot;$&quot;\ #,##0.00_-;[Red]&quot;$&quot;\ #,##0.00\-"/>
    <numFmt numFmtId="185" formatCode="0_);[Red]\(0\)"/>
    <numFmt numFmtId="186" formatCode="&quot;$&quot;\ #,##0_-;[Red]&quot;$&quot;\ #,##0\-"/>
    <numFmt numFmtId="187" formatCode="#,##0;\(#,##0\)"/>
    <numFmt numFmtId="188" formatCode="yy\.mm\.dd"/>
    <numFmt numFmtId="189" formatCode="_-&quot;$&quot;\ * #,##0_-;_-&quot;$&quot;\ * #,##0\-;_-&quot;$&quot;\ * &quot;-&quot;_-;_-@_-"/>
    <numFmt numFmtId="190" formatCode="#,##0_ "/>
    <numFmt numFmtId="191" formatCode="#,##0.0_);\(#,##0.0\)"/>
    <numFmt numFmtId="192" formatCode="&quot;$&quot;#,##0.00_);[Red]\(&quot;$&quot;#,##0.00\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(* #,##0.00_);_(* \(#,##0.00\);_(* &quot;-&quot;??_);_(@_)"/>
    <numFmt numFmtId="196" formatCode="#,##0.00_ ;\-#,##0.00;;"/>
    <numFmt numFmtId="197" formatCode="0_ "/>
  </numFmts>
  <fonts count="102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8"/>
      <name val="方正小标宋简体"/>
      <family val="4"/>
      <charset val="134"/>
    </font>
    <font>
      <sz val="18"/>
      <color indexed="8"/>
      <name val="方正小标宋简体"/>
      <family val="4"/>
      <charset val="134"/>
    </font>
    <font>
      <b/>
      <sz val="11"/>
      <color indexed="8"/>
      <name val="华文中宋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8"/>
      <color indexed="8"/>
      <name val="宋体"/>
      <family val="3"/>
      <charset val="134"/>
      <scheme val="minor"/>
    </font>
    <font>
      <sz val="18"/>
      <color indexed="8"/>
      <name val="宋体"/>
      <family val="3"/>
      <charset val="134"/>
      <scheme val="minor"/>
    </font>
    <font>
      <sz val="18"/>
      <name val="方正小标宋简体"/>
      <family val="4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</font>
    <font>
      <b/>
      <sz val="20"/>
      <name val="方正小标宋简体"/>
      <family val="4"/>
      <charset val="134"/>
    </font>
    <font>
      <b/>
      <sz val="14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20"/>
      <name val="方正小标宋简体"/>
      <family val="4"/>
      <charset val="134"/>
    </font>
    <font>
      <sz val="11"/>
      <color indexed="9"/>
      <name val="宋体"/>
      <family val="3"/>
      <charset val="134"/>
    </font>
    <font>
      <sz val="20"/>
      <color indexed="8"/>
      <name val="宋体"/>
      <family val="3"/>
      <charset val="134"/>
    </font>
    <font>
      <b/>
      <sz val="18"/>
      <color indexed="8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sz val="20"/>
      <name val="方正小标宋简体"/>
      <family val="4"/>
      <charset val="134"/>
    </font>
    <font>
      <b/>
      <sz val="11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10"/>
      <color theme="1"/>
      <name val="宋体"/>
      <family val="3"/>
      <charset val="134"/>
    </font>
    <font>
      <b/>
      <sz val="18"/>
      <name val="方正黑体_GBK"/>
      <family val="4"/>
      <charset val="134"/>
    </font>
    <font>
      <b/>
      <sz val="16"/>
      <name val="Times New Roman"/>
      <family val="1"/>
    </font>
    <font>
      <b/>
      <sz val="16"/>
      <color rgb="FF000000"/>
      <name val="方正仿宋_GBK"/>
      <family val="4"/>
      <charset val="134"/>
    </font>
    <font>
      <b/>
      <sz val="16"/>
      <color rgb="FF000000"/>
      <name val="方正仿宋_GBK"/>
      <family val="4"/>
      <charset val="134"/>
    </font>
    <font>
      <b/>
      <sz val="16"/>
      <color rgb="FF000000"/>
      <name val="Times New Roman"/>
      <family val="1"/>
    </font>
    <font>
      <b/>
      <sz val="35"/>
      <name val="方正小标宋_GBK"/>
      <family val="4"/>
      <charset val="134"/>
    </font>
    <font>
      <b/>
      <sz val="30"/>
      <name val="方正小标宋_GBK"/>
      <family val="4"/>
      <charset val="134"/>
    </font>
    <font>
      <b/>
      <sz val="42"/>
      <name val="方正小标宋_GBK"/>
      <family val="4"/>
      <charset val="134"/>
    </font>
    <font>
      <b/>
      <sz val="18"/>
      <name val="Times New Roman"/>
      <family val="1"/>
    </font>
    <font>
      <b/>
      <sz val="18"/>
      <name val="方正楷体_GBK"/>
      <family val="4"/>
      <charset val="134"/>
    </font>
    <font>
      <sz val="11"/>
      <color indexed="60"/>
      <name val="宋体"/>
      <family val="3"/>
      <charset val="134"/>
    </font>
    <font>
      <sz val="12"/>
      <color rgb="FF000000"/>
      <name val="宋体"/>
      <family val="3"/>
      <charset val="134"/>
    </font>
    <font>
      <sz val="10"/>
      <name val="Genev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52"/>
      <name val="宋体"/>
      <family val="3"/>
      <charset val="134"/>
    </font>
    <font>
      <sz val="10"/>
      <name val="Times New Roman"/>
      <family val="1"/>
    </font>
    <font>
      <b/>
      <sz val="8"/>
      <color indexed="9"/>
      <name val="宋体"/>
      <family val="3"/>
      <charset val="134"/>
    </font>
    <font>
      <b/>
      <sz val="10"/>
      <name val="MS Sans Serif"/>
      <family val="2"/>
    </font>
    <font>
      <sz val="12"/>
      <color indexed="8"/>
      <name val="宋体"/>
      <family val="3"/>
      <charset val="134"/>
    </font>
    <font>
      <sz val="8"/>
      <name val="Arial"/>
      <family val="2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Times New Roman"/>
      <family val="1"/>
    </font>
    <font>
      <sz val="12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2"/>
      <name val="Arial"/>
      <family val="2"/>
    </font>
    <font>
      <sz val="8"/>
      <name val="Times New Roman"/>
      <family val="1"/>
    </font>
    <font>
      <sz val="12"/>
      <color indexed="16"/>
      <name val="宋体"/>
      <family val="3"/>
      <charset val="134"/>
    </font>
    <font>
      <u/>
      <sz val="11"/>
      <color indexed="52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name val="Helv"/>
      <family val="2"/>
    </font>
    <font>
      <b/>
      <sz val="18"/>
      <color indexed="56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0"/>
      <name val="Tms Rmn"/>
      <family val="1"/>
    </font>
    <font>
      <sz val="10"/>
      <name val="MS Sans Serif"/>
      <family val="2"/>
    </font>
    <font>
      <b/>
      <sz val="13"/>
      <color indexed="56"/>
      <name val="宋体"/>
      <family val="3"/>
      <charset val="134"/>
    </font>
    <font>
      <b/>
      <sz val="14"/>
      <name val="楷体"/>
      <family val="3"/>
      <charset val="134"/>
    </font>
    <font>
      <sz val="10"/>
      <color theme="1"/>
      <name val="Arial"/>
      <family val="2"/>
    </font>
    <font>
      <b/>
      <sz val="10"/>
      <color indexed="9"/>
      <name val="宋体"/>
      <family val="3"/>
      <charset val="134"/>
    </font>
    <font>
      <sz val="12"/>
      <color indexed="9"/>
      <name val="Helv"/>
      <family val="2"/>
    </font>
    <font>
      <sz val="12"/>
      <color indexed="17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0"/>
      <name val="仿宋_GB2312"/>
      <family val="3"/>
      <charset val="134"/>
    </font>
    <font>
      <b/>
      <sz val="11"/>
      <color indexed="63"/>
      <name val="宋体"/>
      <family val="3"/>
      <charset val="134"/>
    </font>
    <font>
      <sz val="10"/>
      <color indexed="8"/>
      <name val="MS Sans Serif"/>
      <family val="2"/>
    </font>
    <font>
      <sz val="7"/>
      <name val="Small Fonts"/>
      <family val="2"/>
    </font>
    <font>
      <b/>
      <sz val="11"/>
      <color indexed="54"/>
      <name val="宋体"/>
      <family val="3"/>
      <charset val="134"/>
    </font>
    <font>
      <sz val="12"/>
      <name val="Courier"/>
      <family val="3"/>
    </font>
    <font>
      <sz val="12"/>
      <name val="Helv"/>
      <family val="2"/>
    </font>
    <font>
      <b/>
      <sz val="18"/>
      <color indexed="6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name val="楷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9"/>
      <name val="Arial"/>
      <family val="2"/>
    </font>
    <font>
      <b/>
      <sz val="11"/>
      <color indexed="9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1"/>
      <color indexed="52"/>
      <name val="宋体"/>
      <family val="3"/>
      <charset val="134"/>
    </font>
    <font>
      <u/>
      <sz val="10"/>
      <color indexed="12"/>
      <name val="Times"/>
      <family val="1"/>
    </font>
    <font>
      <u/>
      <sz val="12"/>
      <color indexed="3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42"/>
      </patternFill>
    </fill>
    <fill>
      <patternFill patternType="gray0625"/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45"/>
        <bgColor indexed="45"/>
      </patternFill>
    </fill>
    <fill>
      <patternFill patternType="mediumGray">
        <f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47"/>
        <bgColor indexed="47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3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11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3"/>
      </bottom>
      <diagonal/>
    </border>
  </borders>
  <cellStyleXfs count="1295">
    <xf numFmtId="0" fontId="0" fillId="0" borderId="0">
      <alignment vertical="center"/>
    </xf>
    <xf numFmtId="0" fontId="28" fillId="0" borderId="32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3" fillId="0" borderId="36" applyNumberFormat="0" applyFill="0" applyProtection="0">
      <alignment horizontal="center" vertical="center"/>
    </xf>
    <xf numFmtId="0" fontId="41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60" fillId="0" borderId="0">
      <alignment horizontal="center" wrapText="1"/>
      <protection locked="0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0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2" fillId="0" borderId="0">
      <alignment vertical="center"/>
    </xf>
    <xf numFmtId="0" fontId="50" fillId="28" borderId="0" applyNumberFormat="0" applyBorder="0" applyAlignment="0" applyProtection="0"/>
    <xf numFmtId="0" fontId="2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61" fillId="13" borderId="1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/>
    <xf numFmtId="188" fontId="45" fillId="0" borderId="36" applyFill="0" applyProtection="0">
      <alignment horizontal="right"/>
    </xf>
    <xf numFmtId="0" fontId="5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41" fillId="0" borderId="0">
      <alignment vertical="center"/>
    </xf>
    <xf numFmtId="0" fontId="61" fillId="1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0" borderId="0"/>
    <xf numFmtId="0" fontId="23" fillId="17" borderId="0" applyNumberFormat="0" applyBorder="0" applyAlignment="0" applyProtection="0">
      <alignment vertical="center"/>
    </xf>
    <xf numFmtId="0" fontId="54" fillId="0" borderId="0"/>
    <xf numFmtId="0" fontId="29" fillId="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5" fillId="0" borderId="0"/>
    <xf numFmtId="0" fontId="23" fillId="16" borderId="0" applyNumberFormat="0" applyBorder="0" applyAlignment="0" applyProtection="0">
      <alignment vertical="center"/>
    </xf>
    <xf numFmtId="0" fontId="43" fillId="0" borderId="0"/>
    <xf numFmtId="0" fontId="56" fillId="0" borderId="37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0" borderId="0"/>
    <xf numFmtId="0" fontId="29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52" fillId="0" borderId="34">
      <alignment horizontal="center" vertical="center"/>
    </xf>
    <xf numFmtId="0" fontId="54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0" borderId="27" applyNumberFormat="0" applyFill="0" applyProtection="0">
      <alignment horizontal="right"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50" fillId="19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70" fillId="0" borderId="0" applyNumberFormat="0" applyFont="0" applyFill="0" applyBorder="0" applyAlignment="0" applyProtection="0">
      <alignment horizontal="left"/>
    </xf>
    <xf numFmtId="0" fontId="76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56" fillId="0" borderId="3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5" fillId="0" borderId="0"/>
    <xf numFmtId="0" fontId="56" fillId="0" borderId="3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5" fillId="0" borderId="0"/>
    <xf numFmtId="0" fontId="21" fillId="0" borderId="0">
      <alignment vertical="center"/>
    </xf>
    <xf numFmtId="0" fontId="50" fillId="25" borderId="0" applyNumberFormat="0" applyBorder="0" applyAlignment="0" applyProtection="0"/>
    <xf numFmtId="49" fontId="45" fillId="0" borderId="0" applyFont="0" applyFill="0" applyBorder="0" applyAlignment="0" applyProtection="0"/>
    <xf numFmtId="9" fontId="21" fillId="0" borderId="0" applyFont="0" applyFill="0" applyBorder="0" applyAlignment="0" applyProtection="0">
      <alignment vertical="center"/>
    </xf>
    <xf numFmtId="0" fontId="61" fillId="39" borderId="0" applyNumberFormat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28" fillId="8" borderId="0" applyNumberFormat="0" applyBorder="0" applyAlignment="0" applyProtection="0">
      <alignment vertical="center"/>
    </xf>
    <xf numFmtId="49" fontId="21" fillId="0" borderId="0" applyFon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1" fillId="0" borderId="40" applyNumberFormat="0" applyFill="0" applyAlignment="0" applyProtection="0">
      <alignment vertical="center"/>
    </xf>
    <xf numFmtId="10" fontId="45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29" fillId="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50" fillId="11" borderId="0" applyNumberFormat="0" applyBorder="0" applyAlignment="0" applyProtection="0"/>
    <xf numFmtId="0" fontId="54" fillId="0" borderId="0"/>
    <xf numFmtId="0" fontId="64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189" fontId="45" fillId="0" borderId="0" applyFont="0" applyFill="0" applyBorder="0" applyAlignment="0" applyProtection="0"/>
    <xf numFmtId="0" fontId="21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9" fillId="38" borderId="0" applyNumberFormat="0" applyBorder="0" applyAlignment="0" applyProtection="0"/>
    <xf numFmtId="0" fontId="79" fillId="0" borderId="1">
      <alignment horizontal="left" vertical="center"/>
    </xf>
    <xf numFmtId="0" fontId="2" fillId="2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0" fillId="19" borderId="43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80" fillId="19" borderId="43" applyNumberFormat="0" applyAlignment="0" applyProtection="0">
      <alignment vertical="center"/>
    </xf>
    <xf numFmtId="0" fontId="21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9" fillId="44" borderId="0" applyNumberFormat="0" applyBorder="0" applyAlignment="0" applyProtection="0"/>
    <xf numFmtId="0" fontId="54" fillId="16" borderId="0" applyNumberFormat="0" applyBorder="0" applyAlignment="0" applyProtection="0">
      <alignment vertical="center"/>
    </xf>
    <xf numFmtId="0" fontId="2" fillId="13" borderId="39" applyNumberFormat="0" applyFont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45" fillId="0" borderId="0" applyProtection="0">
      <alignment vertical="center"/>
    </xf>
    <xf numFmtId="0" fontId="21" fillId="0" borderId="0">
      <alignment vertical="center"/>
    </xf>
    <xf numFmtId="0" fontId="54" fillId="31" borderId="0" applyNumberFormat="0" applyBorder="0" applyAlignment="0" applyProtection="0">
      <alignment vertical="center"/>
    </xf>
    <xf numFmtId="0" fontId="56" fillId="0" borderId="3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9" fillId="0" borderId="28">
      <alignment horizontal="left" vertical="center"/>
    </xf>
    <xf numFmtId="0" fontId="23" fillId="9" borderId="0" applyNumberFormat="0" applyBorder="0" applyAlignment="0" applyProtection="0">
      <alignment vertical="center"/>
    </xf>
    <xf numFmtId="0" fontId="59" fillId="0" borderId="28">
      <alignment horizontal="left"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65" fillId="0" borderId="0">
      <protection locked="0"/>
    </xf>
    <xf numFmtId="0" fontId="50" fillId="34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0" fillId="11" borderId="0" applyNumberFormat="0" applyBorder="0" applyAlignment="0" applyProtection="0"/>
    <xf numFmtId="0" fontId="50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2" fillId="0" borderId="34">
      <alignment horizontal="center" vertical="center"/>
    </xf>
    <xf numFmtId="0" fontId="21" fillId="24" borderId="0" applyNumberFormat="0" applyBorder="0" applyAlignment="0" applyProtection="0">
      <alignment vertical="center"/>
    </xf>
    <xf numFmtId="0" fontId="29" fillId="36" borderId="0" applyNumberFormat="0" applyBorder="0" applyAlignment="0" applyProtection="0"/>
    <xf numFmtId="0" fontId="56" fillId="0" borderId="37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56" fillId="0" borderId="37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15" fontId="59" fillId="0" borderId="0">
      <alignment vertical="center"/>
    </xf>
    <xf numFmtId="0" fontId="28" fillId="8" borderId="0" applyNumberFormat="0" applyBorder="0" applyAlignment="0" applyProtection="0">
      <alignment vertical="center"/>
    </xf>
    <xf numFmtId="189" fontId="45" fillId="0" borderId="0" applyFont="0" applyFill="0" applyBorder="0" applyAlignment="0" applyProtection="0"/>
    <xf numFmtId="0" fontId="29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69" fillId="33" borderId="29">
      <protection locked="0"/>
    </xf>
    <xf numFmtId="0" fontId="21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2" fillId="2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9" fillId="0" borderId="38" applyNumberFormat="0" applyAlignment="0" applyProtection="0">
      <alignment horizontal="left" vertical="center"/>
    </xf>
    <xf numFmtId="0" fontId="29" fillId="43" borderId="0" applyNumberFormat="0" applyBorder="0" applyAlignment="0" applyProtection="0"/>
    <xf numFmtId="0" fontId="53" fillId="14" borderId="35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69" fillId="33" borderId="29">
      <protection locked="0"/>
    </xf>
    <xf numFmtId="0" fontId="28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67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5" fontId="70" fillId="0" borderId="0"/>
    <xf numFmtId="0" fontId="2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30" borderId="0" applyNumberFormat="0" applyBorder="0" applyAlignment="0" applyProtection="0"/>
    <xf numFmtId="0" fontId="45" fillId="0" borderId="0" applyFont="0" applyFill="0" applyBorder="0" applyAlignment="0" applyProtection="0"/>
    <xf numFmtId="0" fontId="29" fillId="9" borderId="0" applyNumberFormat="0" applyBorder="0" applyAlignment="0" applyProtection="0">
      <alignment vertical="center"/>
    </xf>
    <xf numFmtId="0" fontId="50" fillId="25" borderId="0" applyNumberFormat="0" applyBorder="0" applyAlignment="0" applyProtection="0"/>
    <xf numFmtId="0" fontId="56" fillId="0" borderId="37" applyNumberFormat="0" applyFill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6" fillId="0" borderId="37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6" fillId="0" borderId="37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184" fontId="45" fillId="0" borderId="0" applyFont="0" applyFill="0" applyBorder="0" applyAlignment="0" applyProtection="0"/>
    <xf numFmtId="0" fontId="28" fillId="8" borderId="0" applyNumberFormat="0" applyBorder="0" applyAlignment="0" applyProtection="0">
      <alignment vertical="center"/>
    </xf>
    <xf numFmtId="0" fontId="50" fillId="32" borderId="0" applyNumberFormat="0" applyBorder="0" applyAlignment="0" applyProtection="0"/>
    <xf numFmtId="0" fontId="50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9" fillId="28" borderId="0" applyNumberFormat="0" applyBorder="0" applyAlignment="0" applyProtection="0"/>
    <xf numFmtId="193" fontId="45" fillId="0" borderId="0" applyFont="0" applyFill="0" applyBorder="0" applyAlignment="0" applyProtection="0"/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28" borderId="0" applyNumberFormat="0" applyBorder="0" applyAlignment="0" applyProtection="0"/>
    <xf numFmtId="0" fontId="58" fillId="2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45" fillId="0" borderId="27" applyNumberFormat="0" applyFill="0" applyProtection="0">
      <alignment horizontal="right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187" fontId="47" fillId="0" borderId="0"/>
    <xf numFmtId="0" fontId="28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192" fontId="70" fillId="0" borderId="0" applyFont="0" applyFill="0" applyBorder="0" applyAlignment="0" applyProtection="0"/>
    <xf numFmtId="0" fontId="2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38" borderId="0" applyNumberFormat="0" applyBorder="0" applyAlignment="0" applyProtection="0"/>
    <xf numFmtId="9" fontId="21" fillId="0" borderId="0" applyFont="0" applyFill="0" applyBorder="0" applyAlignment="0" applyProtection="0">
      <alignment vertical="center"/>
    </xf>
    <xf numFmtId="0" fontId="50" fillId="11" borderId="0" applyNumberFormat="0" applyBorder="0" applyAlignment="0" applyProtection="0"/>
    <xf numFmtId="9" fontId="21" fillId="0" borderId="0" applyFont="0" applyFill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50" fillId="28" borderId="0" applyNumberFormat="0" applyBorder="0" applyAlignment="0" applyProtection="0"/>
    <xf numFmtId="9" fontId="2" fillId="0" borderId="0" applyFont="0" applyFill="0" applyBorder="0" applyAlignment="0" applyProtection="0">
      <alignment vertical="center"/>
    </xf>
    <xf numFmtId="0" fontId="50" fillId="44" borderId="0" applyNumberFormat="0" applyBorder="0" applyAlignment="0" applyProtection="0"/>
    <xf numFmtId="0" fontId="50" fillId="19" borderId="0" applyNumberFormat="0" applyBorder="0" applyAlignment="0" applyProtection="0">
      <alignment vertical="center"/>
    </xf>
    <xf numFmtId="0" fontId="23" fillId="0" borderId="27" applyNumberFormat="0" applyFill="0" applyProtection="0">
      <alignment horizontal="left" vertical="center"/>
    </xf>
    <xf numFmtId="0" fontId="50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70" fillId="40" borderId="0" applyNumberFormat="0" applyFont="0" applyBorder="0" applyAlignment="0" applyProtection="0"/>
    <xf numFmtId="0" fontId="29" fillId="35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47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2" fillId="0" borderId="34">
      <alignment horizontal="center" vertical="center"/>
    </xf>
    <xf numFmtId="0" fontId="77" fillId="0" borderId="44" applyNumberFormat="0" applyFill="0" applyAlignment="0" applyProtection="0">
      <alignment vertical="center"/>
    </xf>
    <xf numFmtId="0" fontId="2" fillId="0" borderId="0">
      <alignment vertical="center"/>
    </xf>
    <xf numFmtId="0" fontId="28" fillId="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6" fillId="0" borderId="37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6" fillId="0" borderId="37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29" fillId="12" borderId="0" applyNumberFormat="0" applyBorder="0" applyAlignment="0" applyProtection="0"/>
    <xf numFmtId="0" fontId="50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61" fillId="13" borderId="1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0" fillId="11" borderId="0" applyNumberFormat="0" applyBorder="0" applyAlignment="0" applyProtection="0"/>
    <xf numFmtId="0" fontId="71" fillId="0" borderId="40" applyNumberFormat="0" applyFill="0" applyAlignment="0" applyProtection="0">
      <alignment vertical="center"/>
    </xf>
    <xf numFmtId="0" fontId="29" fillId="36" borderId="0" applyNumberFormat="0" applyBorder="0" applyAlignment="0" applyProtection="0"/>
    <xf numFmtId="0" fontId="29" fillId="26" borderId="0" applyNumberFormat="0" applyBorder="0" applyAlignment="0" applyProtection="0">
      <alignment vertical="center"/>
    </xf>
    <xf numFmtId="0" fontId="74" fillId="14" borderId="33">
      <alignment horizontal="left" vertical="center"/>
      <protection locked="0" hidden="1"/>
    </xf>
    <xf numFmtId="0" fontId="29" fillId="9" borderId="0" applyNumberFormat="0" applyBorder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4" fillId="14" borderId="33">
      <alignment horizontal="left" vertical="center"/>
      <protection locked="0" hidden="1"/>
    </xf>
    <xf numFmtId="0" fontId="28" fillId="9" borderId="0" applyNumberFormat="0" applyBorder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176" fontId="45" fillId="0" borderId="0" applyFont="0" applyFill="0" applyBorder="0" applyAlignment="0" applyProtection="0"/>
    <xf numFmtId="0" fontId="28" fillId="9" borderId="0" applyNumberFormat="0" applyBorder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56" fillId="0" borderId="37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56" fillId="0" borderId="37" applyNumberFormat="0" applyFill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50" fillId="25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6" fillId="0" borderId="3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181" fontId="45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68" fillId="0" borderId="41" applyNumberFormat="0" applyFill="0" applyAlignment="0" applyProtection="0">
      <alignment vertical="center"/>
    </xf>
    <xf numFmtId="182" fontId="45" fillId="0" borderId="0" applyFont="0" applyFill="0" applyBorder="0" applyAlignment="0" applyProtection="0"/>
    <xf numFmtId="0" fontId="71" fillId="0" borderId="40" applyNumberFormat="0" applyFill="0" applyAlignment="0" applyProtection="0">
      <alignment vertical="center"/>
    </xf>
    <xf numFmtId="180" fontId="47" fillId="0" borderId="0"/>
    <xf numFmtId="15" fontId="70" fillId="0" borderId="0">
      <alignment vertical="center"/>
    </xf>
    <xf numFmtId="15" fontId="59" fillId="0" borderId="0">
      <alignment vertical="center"/>
    </xf>
    <xf numFmtId="179" fontId="47" fillId="0" borderId="0"/>
    <xf numFmtId="0" fontId="78" fillId="0" borderId="42" applyNumberFormat="0" applyFill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51" fillId="19" borderId="0" applyNumberFormat="0" applyBorder="0" applyAlignment="0" applyProtection="0"/>
    <xf numFmtId="0" fontId="23" fillId="8" borderId="0" applyNumberFormat="0" applyBorder="0" applyAlignment="0" applyProtection="0">
      <alignment vertical="center"/>
    </xf>
    <xf numFmtId="0" fontId="59" fillId="0" borderId="38" applyNumberFormat="0" applyAlignment="0" applyProtection="0">
      <alignment horizontal="left" vertical="center"/>
    </xf>
    <xf numFmtId="0" fontId="77" fillId="0" borderId="28">
      <alignment horizontal="left" vertical="center"/>
    </xf>
    <xf numFmtId="0" fontId="77" fillId="0" borderId="28">
      <alignment horizontal="left" vertical="center"/>
    </xf>
    <xf numFmtId="43" fontId="50" fillId="0" borderId="0" applyFont="0" applyFill="0" applyBorder="0" applyAlignment="0" applyProtection="0">
      <alignment vertical="center"/>
    </xf>
    <xf numFmtId="10" fontId="51" fillId="13" borderId="1" applyNumberFormat="0" applyBorder="0" applyAlignment="0" applyProtection="0"/>
    <xf numFmtId="43" fontId="57" fillId="0" borderId="0" applyFont="0" applyFill="0" applyBorder="0" applyAlignment="0" applyProtection="0">
      <alignment vertical="center"/>
    </xf>
    <xf numFmtId="0" fontId="51" fillId="13" borderId="1" applyNumberFormat="0" applyBorder="0" applyAlignment="0" applyProtection="0">
      <alignment vertical="center"/>
    </xf>
    <xf numFmtId="0" fontId="61" fillId="13" borderId="1" applyNumberFormat="0" applyBorder="0" applyAlignment="0" applyProtection="0">
      <alignment vertical="center"/>
    </xf>
    <xf numFmtId="0" fontId="61" fillId="13" borderId="1" applyNumberFormat="0" applyBorder="0" applyAlignment="0" applyProtection="0">
      <alignment vertical="center"/>
    </xf>
    <xf numFmtId="0" fontId="61" fillId="13" borderId="1" applyNumberFormat="0" applyBorder="0" applyAlignment="0" applyProtection="0">
      <alignment vertical="center"/>
    </xf>
    <xf numFmtId="0" fontId="61" fillId="13" borderId="1" applyNumberFormat="0" applyBorder="0" applyAlignment="0" applyProtection="0">
      <alignment vertical="center"/>
    </xf>
    <xf numFmtId="191" fontId="85" fillId="45" borderId="0"/>
    <xf numFmtId="191" fontId="75" fillId="37" borderId="0"/>
    <xf numFmtId="38" fontId="70" fillId="0" borderId="0" applyFont="0" applyFill="0" applyBorder="0" applyAlignment="0" applyProtection="0"/>
    <xf numFmtId="0" fontId="21" fillId="0" borderId="0">
      <alignment vertical="center"/>
    </xf>
    <xf numFmtId="40" fontId="70" fillId="0" borderId="0" applyFont="0" applyFill="0" applyBorder="0" applyAlignment="0" applyProtection="0"/>
    <xf numFmtId="43" fontId="57" fillId="0" borderId="0" applyFont="0" applyFill="0" applyBorder="0" applyAlignment="0" applyProtection="0">
      <alignment vertical="center"/>
    </xf>
    <xf numFmtId="189" fontId="45" fillId="0" borderId="0" applyFont="0" applyFill="0" applyBorder="0" applyAlignment="0" applyProtection="0"/>
    <xf numFmtId="177" fontId="70" fillId="0" borderId="0" applyFont="0" applyFill="0" applyBorder="0" applyAlignment="0" applyProtection="0"/>
    <xf numFmtId="1" fontId="23" fillId="0" borderId="36" applyFill="0" applyProtection="0">
      <alignment horizontal="center" vertical="center"/>
    </xf>
    <xf numFmtId="0" fontId="56" fillId="0" borderId="37" applyNumberFormat="0" applyFill="0" applyAlignment="0" applyProtection="0">
      <alignment vertical="center"/>
    </xf>
    <xf numFmtId="40" fontId="48" fillId="10" borderId="33">
      <alignment horizontal="centerContinuous" vertical="center"/>
    </xf>
    <xf numFmtId="40" fontId="48" fillId="10" borderId="33">
      <alignment horizontal="centerContinuous" vertical="center"/>
    </xf>
    <xf numFmtId="9" fontId="2" fillId="0" borderId="0" applyFont="0" applyFill="0" applyBorder="0" applyAlignment="0" applyProtection="0">
      <alignment vertical="center"/>
    </xf>
    <xf numFmtId="0" fontId="49" fillId="0" borderId="34">
      <alignment horizontal="center" vertical="center"/>
    </xf>
    <xf numFmtId="37" fontId="82" fillId="0" borderId="0"/>
    <xf numFmtId="0" fontId="52" fillId="0" borderId="34">
      <alignment horizontal="center" vertical="center"/>
    </xf>
    <xf numFmtId="37" fontId="48" fillId="0" borderId="0">
      <alignment vertical="center"/>
    </xf>
    <xf numFmtId="0" fontId="52" fillId="0" borderId="34">
      <alignment horizontal="center" vertical="center"/>
    </xf>
    <xf numFmtId="37" fontId="48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52" fillId="0" borderId="34">
      <alignment horizontal="center" vertical="center"/>
    </xf>
    <xf numFmtId="37" fontId="48" fillId="0" borderId="0">
      <alignment vertical="center"/>
    </xf>
    <xf numFmtId="0" fontId="73" fillId="0" borderId="0"/>
    <xf numFmtId="186" fontId="45" fillId="0" borderId="0"/>
    <xf numFmtId="9" fontId="2" fillId="0" borderId="0" applyFont="0" applyFill="0" applyBorder="0" applyAlignment="0" applyProtection="0">
      <alignment vertical="center"/>
    </xf>
    <xf numFmtId="0" fontId="65" fillId="0" borderId="0"/>
    <xf numFmtId="3" fontId="70" fillId="0" borderId="0" applyFont="0" applyFill="0" applyBorder="0" applyAlignment="0" applyProtection="0"/>
    <xf numFmtId="14" fontId="60" fillId="0" borderId="0">
      <alignment horizontal="center" wrapText="1"/>
      <protection locked="0"/>
    </xf>
    <xf numFmtId="0" fontId="21" fillId="0" borderId="0">
      <alignment vertical="center"/>
    </xf>
    <xf numFmtId="0" fontId="69" fillId="33" borderId="29">
      <protection locked="0"/>
    </xf>
    <xf numFmtId="10" fontId="2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/>
    <xf numFmtId="9" fontId="21" fillId="0" borderId="0" applyFont="0" applyFill="0" applyBorder="0" applyAlignment="0" applyProtection="0">
      <alignment vertical="center"/>
    </xf>
    <xf numFmtId="13" fontId="45" fillId="0" borderId="0" applyFont="0" applyFill="0" applyProtection="0"/>
    <xf numFmtId="0" fontId="2" fillId="0" borderId="0" applyNumberFormat="0" applyFont="0" applyFill="0" applyBorder="0" applyAlignment="0" applyProtection="0">
      <alignment horizontal="left" vertical="center"/>
    </xf>
    <xf numFmtId="0" fontId="23" fillId="0" borderId="27" applyNumberFormat="0" applyFill="0" applyProtection="0">
      <alignment horizontal="right" vertical="center"/>
    </xf>
    <xf numFmtId="0" fontId="52" fillId="0" borderId="34">
      <alignment horizontal="center" vertical="center"/>
    </xf>
    <xf numFmtId="15" fontId="70" fillId="0" borderId="0" applyFont="0" applyFill="0" applyBorder="0" applyAlignment="0" applyProtection="0"/>
    <xf numFmtId="0" fontId="23" fillId="0" borderId="27" applyNumberFormat="0" applyFill="0" applyProtection="0">
      <alignment horizontal="right" vertical="center"/>
    </xf>
    <xf numFmtId="15" fontId="2" fillId="0" borderId="0" applyFont="0" applyFill="0" applyBorder="0" applyAlignment="0" applyProtection="0">
      <alignment vertical="center"/>
    </xf>
    <xf numFmtId="4" fontId="70" fillId="0" borderId="0" applyFont="0" applyFill="0" applyBorder="0" applyAlignment="0" applyProtection="0"/>
    <xf numFmtId="0" fontId="23" fillId="0" borderId="27" applyNumberFormat="0" applyFill="0" applyProtection="0">
      <alignment horizontal="right" vertical="center"/>
    </xf>
    <xf numFmtId="0" fontId="21" fillId="0" borderId="0">
      <alignment vertical="center"/>
    </xf>
    <xf numFmtId="4" fontId="2" fillId="0" borderId="0" applyFont="0" applyFill="0" applyBorder="0" applyAlignment="0" applyProtection="0">
      <alignment vertical="center"/>
    </xf>
    <xf numFmtId="0" fontId="49" fillId="0" borderId="34">
      <alignment horizontal="center"/>
    </xf>
    <xf numFmtId="0" fontId="52" fillId="0" borderId="34">
      <alignment horizontal="center" vertical="center"/>
    </xf>
    <xf numFmtId="0" fontId="52" fillId="0" borderId="34">
      <alignment horizontal="center" vertical="center"/>
    </xf>
    <xf numFmtId="9" fontId="2" fillId="0" borderId="0" applyFont="0" applyFill="0" applyBorder="0" applyAlignment="0" applyProtection="0">
      <alignment vertical="center"/>
    </xf>
    <xf numFmtId="0" fontId="52" fillId="0" borderId="34">
      <alignment horizontal="center" vertical="center"/>
    </xf>
    <xf numFmtId="3" fontId="2" fillId="0" borderId="0" applyFont="0" applyFill="0" applyBorder="0" applyAlignment="0" applyProtection="0">
      <alignment vertical="center"/>
    </xf>
    <xf numFmtId="0" fontId="2" fillId="40" borderId="0" applyNumberFormat="0" applyFont="0" applyBorder="0" applyAlignment="0" applyProtection="0">
      <alignment vertical="center"/>
    </xf>
    <xf numFmtId="0" fontId="70" fillId="33" borderId="29">
      <alignment vertical="center"/>
      <protection locked="0"/>
    </xf>
    <xf numFmtId="0" fontId="81" fillId="0" borderId="0"/>
    <xf numFmtId="0" fontId="70" fillId="33" borderId="29">
      <alignment vertical="center"/>
      <protection locked="0"/>
    </xf>
    <xf numFmtId="0" fontId="2" fillId="0" borderId="0">
      <alignment vertical="center"/>
    </xf>
    <xf numFmtId="0" fontId="70" fillId="33" borderId="29">
      <alignment vertical="center"/>
      <protection locked="0"/>
    </xf>
    <xf numFmtId="9" fontId="21" fillId="0" borderId="0" applyFont="0" applyFill="0" applyBorder="0" applyAlignment="0" applyProtection="0">
      <alignment vertical="center"/>
    </xf>
    <xf numFmtId="43" fontId="50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78" fillId="0" borderId="42" applyNumberFormat="0" applyFill="0" applyAlignment="0" applyProtection="0">
      <alignment vertical="center"/>
    </xf>
    <xf numFmtId="0" fontId="2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45" fillId="0" borderId="27" applyNumberFormat="0" applyFill="0" applyProtection="0">
      <alignment horizontal="right" vertical="center"/>
    </xf>
    <xf numFmtId="9" fontId="2" fillId="0" borderId="0" applyFont="0" applyFill="0" applyBorder="0" applyAlignment="0" applyProtection="0">
      <alignment vertical="center"/>
    </xf>
    <xf numFmtId="0" fontId="77" fillId="0" borderId="44" applyNumberFormat="0" applyFill="0" applyAlignment="0" applyProtection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83" fillId="0" borderId="47" applyNumberFormat="0" applyFill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94" fontId="45" fillId="0" borderId="0" applyFont="0" applyFill="0" applyBorder="0" applyAlignment="0" applyProtection="0"/>
    <xf numFmtId="0" fontId="23" fillId="0" borderId="27" applyNumberFormat="0" applyFill="0" applyProtection="0">
      <alignment horizontal="right" vertical="center"/>
    </xf>
    <xf numFmtId="0" fontId="23" fillId="0" borderId="27" applyNumberFormat="0" applyFill="0" applyProtection="0">
      <alignment horizontal="right" vertical="center"/>
    </xf>
    <xf numFmtId="0" fontId="56" fillId="0" borderId="37" applyNumberFormat="0" applyFill="0" applyAlignment="0" applyProtection="0">
      <alignment vertical="center"/>
    </xf>
    <xf numFmtId="0" fontId="56" fillId="0" borderId="37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56" fillId="0" borderId="37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83" fillId="0" borderId="47" applyNumberFormat="0" applyFill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1" fontId="23" fillId="0" borderId="36" applyFill="0" applyProtection="0">
      <alignment horizontal="center" vertical="center"/>
    </xf>
    <xf numFmtId="0" fontId="68" fillId="0" borderId="41" applyNumberFormat="0" applyFill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195" fontId="2" fillId="0" borderId="0" applyFon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43" fontId="57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43" fontId="57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43" fontId="94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43" fontId="57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43" fontId="57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53" fillId="14" borderId="35" applyNumberFormat="0" applyAlignment="0" applyProtection="0">
      <alignment vertical="center"/>
    </xf>
    <xf numFmtId="0" fontId="2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72" fillId="0" borderId="27" applyNumberFormat="0" applyFill="0" applyProtection="0">
      <alignment horizontal="center"/>
    </xf>
    <xf numFmtId="0" fontId="72" fillId="0" borderId="27" applyNumberFormat="0" applyFill="0" applyProtection="0">
      <alignment horizontal="center" vertical="center"/>
    </xf>
    <xf numFmtId="0" fontId="83" fillId="0" borderId="27" applyNumberFormat="0" applyFill="0" applyProtection="0">
      <alignment horizontal="center" vertical="center"/>
    </xf>
    <xf numFmtId="0" fontId="83" fillId="0" borderId="27" applyNumberFormat="0" applyFill="0" applyProtection="0">
      <alignment horizontal="center" vertical="center"/>
    </xf>
    <xf numFmtId="0" fontId="52" fillId="16" borderId="0" applyNumberFormat="0" applyBorder="0" applyAlignment="0" applyProtection="0">
      <alignment vertical="center"/>
    </xf>
    <xf numFmtId="0" fontId="83" fillId="0" borderId="27" applyNumberFormat="0" applyFill="0" applyProtection="0">
      <alignment horizontal="center" vertical="center"/>
    </xf>
    <xf numFmtId="0" fontId="83" fillId="0" borderId="27" applyNumberFormat="0" applyFill="0" applyProtection="0">
      <alignment horizontal="center" vertical="center"/>
    </xf>
    <xf numFmtId="0" fontId="83" fillId="0" borderId="27" applyNumberFormat="0" applyFill="0" applyProtection="0">
      <alignment horizontal="center" vertical="center"/>
    </xf>
    <xf numFmtId="0" fontId="83" fillId="0" borderId="27" applyNumberFormat="0" applyFill="0" applyProtection="0">
      <alignment horizontal="center" vertical="center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center"/>
    </xf>
    <xf numFmtId="0" fontId="88" fillId="0" borderId="36" applyNumberFormat="0" applyFill="0" applyProtection="0">
      <alignment horizontal="center"/>
    </xf>
    <xf numFmtId="0" fontId="88" fillId="0" borderId="36" applyNumberFormat="0" applyFill="0" applyProtection="0">
      <alignment horizontal="center" vertical="center"/>
    </xf>
    <xf numFmtId="0" fontId="53" fillId="0" borderId="36" applyNumberFormat="0" applyFill="0" applyProtection="0">
      <alignment horizontal="center" vertical="center"/>
    </xf>
    <xf numFmtId="0" fontId="53" fillId="0" borderId="36" applyNumberFormat="0" applyFill="0" applyProtection="0">
      <alignment horizontal="center" vertical="center"/>
    </xf>
    <xf numFmtId="0" fontId="53" fillId="0" borderId="36" applyNumberFormat="0" applyFill="0" applyProtection="0">
      <alignment horizontal="center" vertical="center"/>
    </xf>
    <xf numFmtId="0" fontId="53" fillId="0" borderId="36" applyNumberFormat="0" applyFill="0" applyProtection="0">
      <alignment horizontal="center" vertical="center"/>
    </xf>
    <xf numFmtId="0" fontId="53" fillId="0" borderId="36" applyNumberFormat="0" applyFill="0" applyProtection="0">
      <alignment horizontal="center" vertical="center"/>
    </xf>
    <xf numFmtId="0" fontId="89" fillId="0" borderId="0" applyNumberFormat="0" applyFill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70" fillId="0" borderId="0"/>
    <xf numFmtId="0" fontId="52" fillId="29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50" fillId="0" borderId="3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 applyAlignment="0"/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46" fillId="0" borderId="31" applyNumberFormat="0" applyFill="0" applyAlignment="0" applyProtection="0">
      <alignment vertical="center"/>
    </xf>
    <xf numFmtId="0" fontId="2" fillId="0" borderId="0">
      <alignment vertical="center"/>
    </xf>
    <xf numFmtId="0" fontId="58" fillId="23" borderId="0" applyNumberFormat="0" applyBorder="0" applyAlignment="0" applyProtection="0">
      <alignment vertical="center"/>
    </xf>
    <xf numFmtId="0" fontId="94" fillId="0" borderId="0">
      <alignment vertical="center"/>
    </xf>
    <xf numFmtId="0" fontId="58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58" fillId="23" borderId="0" applyNumberFormat="0" applyBorder="0" applyAlignment="0" applyProtection="0">
      <alignment vertical="center"/>
    </xf>
    <xf numFmtId="0" fontId="99" fillId="0" borderId="0">
      <alignment vertical="center"/>
    </xf>
    <xf numFmtId="0" fontId="2" fillId="0" borderId="0">
      <alignment vertical="center"/>
    </xf>
    <xf numFmtId="0" fontId="58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92" fillId="6" borderId="46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3" borderId="39" applyNumberFormat="0" applyFont="0" applyAlignment="0" applyProtection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13" borderId="39" applyNumberFormat="0" applyFont="0" applyAlignment="0" applyProtection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3" borderId="39" applyNumberFormat="0" applyFont="0" applyAlignment="0" applyProtection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/>
    <xf numFmtId="0" fontId="2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13" borderId="39" applyNumberFormat="0" applyFont="0" applyAlignment="0" applyProtection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3" fillId="48" borderId="0" applyNumberFormat="0" applyBorder="0" applyAlignment="0" applyProtection="0">
      <alignment vertical="center"/>
    </xf>
    <xf numFmtId="0" fontId="21" fillId="0" borderId="0">
      <alignment vertical="center"/>
    </xf>
    <xf numFmtId="0" fontId="54" fillId="48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5" fillId="0" borderId="0">
      <alignment vertical="center"/>
    </xf>
    <xf numFmtId="0" fontId="45" fillId="0" borderId="0"/>
    <xf numFmtId="0" fontId="67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3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1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80" fillId="19" borderId="43" applyNumberFormat="0" applyAlignment="0" applyProtection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92" fillId="6" borderId="46" applyNumberFormat="0" applyAlignment="0" applyProtection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80" fillId="19" borderId="43" applyNumberFormat="0" applyAlignment="0" applyProtection="0">
      <alignment vertical="center"/>
    </xf>
    <xf numFmtId="0" fontId="92" fillId="6" borderId="46" applyNumberFormat="0" applyAlignment="0" applyProtection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76" fillId="32" borderId="0" applyNumberFormat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53" fillId="14" borderId="35" applyNumberFormat="0" applyAlignment="0" applyProtection="0">
      <alignment vertical="center"/>
    </xf>
    <xf numFmtId="0" fontId="2" fillId="0" borderId="0">
      <alignment vertical="center"/>
    </xf>
    <xf numFmtId="0" fontId="53" fillId="14" borderId="35" applyNumberFormat="0" applyAlignment="0" applyProtection="0">
      <alignment vertical="center"/>
    </xf>
    <xf numFmtId="0" fontId="21" fillId="0" borderId="0">
      <alignment vertical="center"/>
    </xf>
    <xf numFmtId="0" fontId="53" fillId="14" borderId="35" applyNumberFormat="0" applyAlignment="0" applyProtection="0">
      <alignment vertical="center"/>
    </xf>
    <xf numFmtId="0" fontId="21" fillId="0" borderId="0">
      <alignment vertical="center"/>
    </xf>
    <xf numFmtId="0" fontId="53" fillId="14" borderId="35" applyNumberFormat="0" applyAlignment="0" applyProtection="0">
      <alignment vertical="center"/>
    </xf>
    <xf numFmtId="0" fontId="2" fillId="0" borderId="0">
      <alignment vertical="center"/>
    </xf>
    <xf numFmtId="0" fontId="53" fillId="14" borderId="35" applyNumberFormat="0" applyAlignment="0" applyProtection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53" fillId="14" borderId="35" applyNumberFormat="0" applyAlignment="0" applyProtection="0">
      <alignment vertical="center"/>
    </xf>
    <xf numFmtId="0" fontId="76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5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5" fillId="0" borderId="0">
      <alignment vertical="center"/>
    </xf>
    <xf numFmtId="0" fontId="2" fillId="0" borderId="0">
      <alignment vertical="center"/>
    </xf>
    <xf numFmtId="0" fontId="57" fillId="0" borderId="0">
      <alignment vertical="center"/>
    </xf>
    <xf numFmtId="0" fontId="2" fillId="0" borderId="0">
      <alignment vertical="center"/>
    </xf>
    <xf numFmtId="0" fontId="57" fillId="0" borderId="0">
      <alignment vertical="center"/>
    </xf>
    <xf numFmtId="0" fontId="80" fillId="19" borderId="43" applyNumberFormat="0" applyAlignment="0" applyProtection="0">
      <alignment vertical="center"/>
    </xf>
    <xf numFmtId="0" fontId="94" fillId="0" borderId="0"/>
    <xf numFmtId="0" fontId="80" fillId="19" borderId="43" applyNumberFormat="0" applyAlignment="0" applyProtection="0">
      <alignment vertical="center"/>
    </xf>
    <xf numFmtId="0" fontId="21" fillId="0" borderId="0"/>
    <xf numFmtId="0" fontId="21" fillId="0" borderId="0"/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42" fillId="0" borderId="0"/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58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45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80" fillId="19" borderId="43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6" fillId="0" borderId="31" applyNumberFormat="0" applyFill="0" applyAlignment="0" applyProtection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6" fillId="0" borderId="31" applyNumberFormat="0" applyFill="0" applyAlignment="0" applyProtection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6" fillId="0" borderId="31" applyNumberFormat="0" applyFill="0" applyAlignment="0" applyProtection="0">
      <alignment vertical="center"/>
    </xf>
    <xf numFmtId="0" fontId="57" fillId="0" borderId="0">
      <alignment vertical="center"/>
    </xf>
    <xf numFmtId="0" fontId="46" fillId="0" borderId="31" applyNumberFormat="0" applyFill="0" applyAlignment="0" applyProtection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6" fillId="0" borderId="31" applyNumberFormat="0" applyFill="0" applyAlignment="0" applyProtection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6" fillId="0" borderId="31" applyNumberFormat="0" applyFill="0" applyAlignment="0" applyProtection="0">
      <alignment vertical="center"/>
    </xf>
    <xf numFmtId="0" fontId="21" fillId="0" borderId="0">
      <alignment vertical="center"/>
    </xf>
    <xf numFmtId="0" fontId="57" fillId="0" borderId="0">
      <alignment vertical="center"/>
    </xf>
    <xf numFmtId="0" fontId="2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4" fillId="0" borderId="0" applyAlignment="0"/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8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5" fillId="0" borderId="0"/>
    <xf numFmtId="0" fontId="2" fillId="13" borderId="39" applyNumberFormat="0" applyFont="0" applyAlignment="0" applyProtection="0">
      <alignment vertical="center"/>
    </xf>
    <xf numFmtId="0" fontId="63" fillId="0" borderId="1">
      <alignment horizontal="left" vertical="center"/>
    </xf>
    <xf numFmtId="0" fontId="63" fillId="0" borderId="1">
      <alignment horizontal="left" vertical="center"/>
    </xf>
    <xf numFmtId="0" fontId="2" fillId="13" borderId="39" applyNumberFormat="0" applyFont="0" applyAlignment="0" applyProtection="0">
      <alignment vertical="center"/>
    </xf>
    <xf numFmtId="0" fontId="63" fillId="0" borderId="1">
      <alignment horizontal="left" vertical="center"/>
    </xf>
    <xf numFmtId="0" fontId="63" fillId="0" borderId="1">
      <alignment horizontal="left" vertical="center"/>
    </xf>
    <xf numFmtId="0" fontId="63" fillId="0" borderId="1">
      <alignment horizontal="left" vertical="center"/>
    </xf>
    <xf numFmtId="0" fontId="63" fillId="0" borderId="1">
      <alignment horizontal="left"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0" fontId="96" fillId="19" borderId="35" applyNumberFormat="0" applyAlignment="0" applyProtection="0">
      <alignment vertical="center"/>
    </xf>
    <xf numFmtId="0" fontId="11" fillId="0" borderId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3" fontId="44" fillId="0" borderId="0" applyNumberFormat="0" applyFill="0" applyBorder="0" applyAlignment="0" applyProtection="0"/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76" fillId="21" borderId="0" applyNumberFormat="0" applyBorder="0" applyAlignment="0" applyProtection="0">
      <alignment vertical="center"/>
    </xf>
    <xf numFmtId="0" fontId="76" fillId="21" borderId="0" applyNumberFormat="0" applyBorder="0" applyAlignment="0" applyProtection="0">
      <alignment vertical="center"/>
    </xf>
    <xf numFmtId="0" fontId="76" fillId="21" borderId="0" applyNumberFormat="0" applyBorder="0" applyAlignment="0" applyProtection="0">
      <alignment vertical="center"/>
    </xf>
    <xf numFmtId="0" fontId="76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76" fillId="23" borderId="0" applyNumberFormat="0" applyBorder="0" applyAlignment="0" applyProtection="0">
      <alignment vertical="center"/>
    </xf>
    <xf numFmtId="0" fontId="76" fillId="23" borderId="0" applyNumberFormat="0" applyBorder="0" applyAlignment="0" applyProtection="0">
      <alignment vertical="center"/>
    </xf>
    <xf numFmtId="0" fontId="76" fillId="23" borderId="0" applyNumberFormat="0" applyBorder="0" applyAlignment="0" applyProtection="0">
      <alignment vertical="center"/>
    </xf>
    <xf numFmtId="0" fontId="76" fillId="23" borderId="0" applyNumberFormat="0" applyBorder="0" applyAlignment="0" applyProtection="0">
      <alignment vertical="center"/>
    </xf>
    <xf numFmtId="0" fontId="23" fillId="0" borderId="27" applyNumberFormat="0" applyFill="0" applyProtection="0">
      <alignment horizontal="left" vertical="center"/>
    </xf>
    <xf numFmtId="0" fontId="76" fillId="23" borderId="0" applyNumberFormat="0" applyBorder="0" applyAlignment="0" applyProtection="0">
      <alignment vertical="center"/>
    </xf>
    <xf numFmtId="0" fontId="76" fillId="23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76" fillId="23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76" fillId="23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28" fillId="0" borderId="32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50" fillId="0" borderId="45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0" fillId="0" borderId="45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4" fontId="2" fillId="0" borderId="0" applyFont="0" applyFill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96" fillId="19" borderId="35" applyNumberFormat="0" applyAlignment="0" applyProtection="0">
      <alignment vertical="center"/>
    </xf>
    <xf numFmtId="0" fontId="96" fillId="19" borderId="35" applyNumberFormat="0" applyAlignment="0" applyProtection="0">
      <alignment vertical="center"/>
    </xf>
    <xf numFmtId="0" fontId="96" fillId="19" borderId="35" applyNumberFormat="0" applyAlignment="0" applyProtection="0">
      <alignment vertical="center"/>
    </xf>
    <xf numFmtId="0" fontId="96" fillId="19" borderId="35" applyNumberFormat="0" applyAlignment="0" applyProtection="0">
      <alignment vertical="center"/>
    </xf>
    <xf numFmtId="0" fontId="96" fillId="19" borderId="35" applyNumberFormat="0" applyAlignment="0" applyProtection="0">
      <alignment vertical="center"/>
    </xf>
    <xf numFmtId="0" fontId="96" fillId="19" borderId="35" applyNumberFormat="0" applyAlignment="0" applyProtection="0">
      <alignment vertical="center"/>
    </xf>
    <xf numFmtId="0" fontId="96" fillId="19" borderId="35" applyNumberFormat="0" applyAlignment="0" applyProtection="0">
      <alignment vertical="center"/>
    </xf>
    <xf numFmtId="0" fontId="96" fillId="19" borderId="35" applyNumberFormat="0" applyAlignment="0" applyProtection="0">
      <alignment vertical="center"/>
    </xf>
    <xf numFmtId="0" fontId="96" fillId="19" borderId="35" applyNumberFormat="0" applyAlignment="0" applyProtection="0">
      <alignment vertical="center"/>
    </xf>
    <xf numFmtId="0" fontId="96" fillId="19" borderId="35" applyNumberFormat="0" applyAlignment="0" applyProtection="0">
      <alignment vertical="center"/>
    </xf>
    <xf numFmtId="0" fontId="96" fillId="19" borderId="35" applyNumberFormat="0" applyAlignment="0" applyProtection="0">
      <alignment vertical="center"/>
    </xf>
    <xf numFmtId="0" fontId="96" fillId="19" borderId="35" applyNumberFormat="0" applyAlignment="0" applyProtection="0">
      <alignment vertical="center"/>
    </xf>
    <xf numFmtId="0" fontId="96" fillId="19" borderId="35" applyNumberFormat="0" applyAlignment="0" applyProtection="0">
      <alignment vertical="center"/>
    </xf>
    <xf numFmtId="0" fontId="96" fillId="19" borderId="35" applyNumberFormat="0" applyAlignment="0" applyProtection="0">
      <alignment vertical="center"/>
    </xf>
    <xf numFmtId="0" fontId="96" fillId="19" borderId="35" applyNumberFormat="0" applyAlignment="0" applyProtection="0">
      <alignment vertical="center"/>
    </xf>
    <xf numFmtId="0" fontId="96" fillId="19" borderId="35" applyNumberFormat="0" applyAlignment="0" applyProtection="0">
      <alignment vertical="center"/>
    </xf>
    <xf numFmtId="0" fontId="96" fillId="19" borderId="35" applyNumberFormat="0" applyAlignment="0" applyProtection="0">
      <alignment vertical="center"/>
    </xf>
    <xf numFmtId="0" fontId="96" fillId="19" borderId="35" applyNumberFormat="0" applyAlignment="0" applyProtection="0">
      <alignment vertical="center"/>
    </xf>
    <xf numFmtId="0" fontId="96" fillId="19" borderId="35" applyNumberFormat="0" applyAlignment="0" applyProtection="0">
      <alignment vertical="center"/>
    </xf>
    <xf numFmtId="0" fontId="96" fillId="19" borderId="35" applyNumberFormat="0" applyAlignment="0" applyProtection="0">
      <alignment vertical="center"/>
    </xf>
    <xf numFmtId="0" fontId="92" fillId="6" borderId="46" applyNumberFormat="0" applyAlignment="0" applyProtection="0">
      <alignment vertical="center"/>
    </xf>
    <xf numFmtId="0" fontId="92" fillId="6" borderId="46" applyNumberFormat="0" applyAlignment="0" applyProtection="0">
      <alignment vertical="center"/>
    </xf>
    <xf numFmtId="0" fontId="92" fillId="6" borderId="46" applyNumberFormat="0" applyAlignment="0" applyProtection="0">
      <alignment vertical="center"/>
    </xf>
    <xf numFmtId="0" fontId="92" fillId="6" borderId="46" applyNumberFormat="0" applyAlignment="0" applyProtection="0">
      <alignment vertical="center"/>
    </xf>
    <xf numFmtId="0" fontId="92" fillId="6" borderId="46" applyNumberFormat="0" applyAlignment="0" applyProtection="0">
      <alignment vertical="center"/>
    </xf>
    <xf numFmtId="0" fontId="92" fillId="6" borderId="46" applyNumberFormat="0" applyAlignment="0" applyProtection="0">
      <alignment vertical="center"/>
    </xf>
    <xf numFmtId="0" fontId="92" fillId="6" borderId="46" applyNumberFormat="0" applyAlignment="0" applyProtection="0">
      <alignment vertical="center"/>
    </xf>
    <xf numFmtId="0" fontId="92" fillId="6" borderId="46" applyNumberFormat="0" applyAlignment="0" applyProtection="0">
      <alignment vertical="center"/>
    </xf>
    <xf numFmtId="0" fontId="92" fillId="6" borderId="46" applyNumberFormat="0" applyAlignment="0" applyProtection="0">
      <alignment vertical="center"/>
    </xf>
    <xf numFmtId="0" fontId="92" fillId="6" borderId="46" applyNumberFormat="0" applyAlignment="0" applyProtection="0">
      <alignment vertical="center"/>
    </xf>
    <xf numFmtId="0" fontId="92" fillId="6" borderId="46" applyNumberFormat="0" applyAlignment="0" applyProtection="0">
      <alignment vertical="center"/>
    </xf>
    <xf numFmtId="0" fontId="92" fillId="6" borderId="46" applyNumberFormat="0" applyAlignment="0" applyProtection="0">
      <alignment vertical="center"/>
    </xf>
    <xf numFmtId="0" fontId="92" fillId="6" borderId="46" applyNumberFormat="0" applyAlignment="0" applyProtection="0">
      <alignment vertical="center"/>
    </xf>
    <xf numFmtId="0" fontId="92" fillId="6" borderId="46" applyNumberFormat="0" applyAlignment="0" applyProtection="0">
      <alignment vertical="center"/>
    </xf>
    <xf numFmtId="0" fontId="92" fillId="6" borderId="46" applyNumberFormat="0" applyAlignment="0" applyProtection="0">
      <alignment vertical="center"/>
    </xf>
    <xf numFmtId="0" fontId="92" fillId="6" borderId="46" applyNumberFormat="0" applyAlignment="0" applyProtection="0">
      <alignment vertical="center"/>
    </xf>
    <xf numFmtId="0" fontId="92" fillId="6" borderId="46" applyNumberFormat="0" applyAlignment="0" applyProtection="0">
      <alignment vertical="center"/>
    </xf>
    <xf numFmtId="0" fontId="92" fillId="6" borderId="46" applyNumberFormat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8" fillId="0" borderId="36" applyNumberFormat="0" applyFill="0" applyProtection="0">
      <alignment horizontal="left"/>
    </xf>
    <xf numFmtId="0" fontId="88" fillId="0" borderId="36" applyNumberFormat="0" applyFill="0" applyProtection="0">
      <alignment horizontal="left" vertical="center"/>
    </xf>
    <xf numFmtId="0" fontId="53" fillId="0" borderId="36" applyNumberFormat="0" applyFill="0" applyProtection="0">
      <alignment horizontal="left" vertical="center"/>
    </xf>
    <xf numFmtId="0" fontId="53" fillId="0" borderId="36" applyNumberFormat="0" applyFill="0" applyProtection="0">
      <alignment horizontal="left" vertical="center"/>
    </xf>
    <xf numFmtId="0" fontId="53" fillId="0" borderId="36" applyNumberFormat="0" applyFill="0" applyProtection="0">
      <alignment horizontal="left" vertical="center"/>
    </xf>
    <xf numFmtId="0" fontId="53" fillId="0" borderId="36" applyNumberFormat="0" applyFill="0" applyProtection="0">
      <alignment horizontal="left" vertical="center"/>
    </xf>
    <xf numFmtId="0" fontId="53" fillId="0" borderId="36" applyNumberFormat="0" applyFill="0" applyProtection="0">
      <alignment horizontal="left" vertical="center"/>
    </xf>
    <xf numFmtId="0" fontId="53" fillId="0" borderId="36" applyNumberFormat="0" applyFill="0" applyProtection="0">
      <alignment horizontal="left"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70" fillId="0" borderId="0">
      <alignment vertical="center"/>
    </xf>
    <xf numFmtId="0" fontId="53" fillId="14" borderId="35" applyNumberFormat="0" applyAlignment="0" applyProtection="0">
      <alignment vertical="center"/>
    </xf>
    <xf numFmtId="41" fontId="21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57" fillId="0" borderId="0" applyFont="0" applyFill="0" applyBorder="0" applyAlignment="0" applyProtection="0">
      <alignment vertical="center"/>
    </xf>
    <xf numFmtId="43" fontId="94" fillId="0" borderId="0" applyFont="0" applyFill="0" applyBorder="0" applyAlignment="0" applyProtection="0">
      <alignment vertical="center"/>
    </xf>
    <xf numFmtId="43" fontId="57" fillId="0" borderId="0" applyFont="0" applyFill="0" applyBorder="0" applyAlignment="0" applyProtection="0">
      <alignment vertical="center"/>
    </xf>
    <xf numFmtId="195" fontId="50" fillId="0" borderId="0" applyFont="0" applyFill="0" applyBorder="0" applyAlignment="0" applyProtection="0">
      <alignment vertical="center"/>
    </xf>
    <xf numFmtId="43" fontId="95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57" fillId="0" borderId="0" applyFont="0" applyFill="0" applyBorder="0" applyAlignment="0" applyProtection="0">
      <alignment vertical="center"/>
    </xf>
    <xf numFmtId="43" fontId="57" fillId="0" borderId="0" applyFont="0" applyFill="0" applyBorder="0" applyAlignment="0" applyProtection="0">
      <alignment vertical="center"/>
    </xf>
    <xf numFmtId="43" fontId="57" fillId="0" borderId="0" applyFont="0" applyFill="0" applyBorder="0" applyAlignment="0" applyProtection="0">
      <alignment vertical="center"/>
    </xf>
    <xf numFmtId="43" fontId="57" fillId="0" borderId="0" applyFont="0" applyFill="0" applyBorder="0" applyAlignment="0" applyProtection="0">
      <alignment vertical="center"/>
    </xf>
    <xf numFmtId="0" fontId="64" fillId="51" borderId="0" applyNumberFormat="0" applyBorder="0" applyAlignment="0" applyProtection="0"/>
    <xf numFmtId="0" fontId="64" fillId="51" borderId="0" applyNumberFormat="0" applyBorder="0" applyAlignment="0" applyProtection="0">
      <alignment vertical="center"/>
    </xf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188" fontId="45" fillId="0" borderId="36" applyFill="0" applyProtection="0">
      <alignment horizontal="right" vertical="center"/>
    </xf>
    <xf numFmtId="188" fontId="23" fillId="0" borderId="36" applyFill="0" applyProtection="0">
      <alignment horizontal="right" vertical="center"/>
    </xf>
    <xf numFmtId="188" fontId="23" fillId="0" borderId="36" applyFill="0" applyProtection="0">
      <alignment horizontal="right" vertical="center"/>
    </xf>
    <xf numFmtId="188" fontId="23" fillId="0" borderId="36" applyFill="0" applyProtection="0">
      <alignment horizontal="right" vertical="center"/>
    </xf>
    <xf numFmtId="188" fontId="23" fillId="0" borderId="36" applyFill="0" applyProtection="0">
      <alignment horizontal="right" vertical="center"/>
    </xf>
    <xf numFmtId="188" fontId="23" fillId="0" borderId="36" applyFill="0" applyProtection="0">
      <alignment horizontal="right" vertical="center"/>
    </xf>
    <xf numFmtId="188" fontId="23" fillId="0" borderId="36" applyFill="0" applyProtection="0">
      <alignment horizontal="right" vertical="center"/>
    </xf>
    <xf numFmtId="0" fontId="45" fillId="0" borderId="27" applyNumberFormat="0" applyFill="0" applyProtection="0">
      <alignment horizontal="left"/>
    </xf>
    <xf numFmtId="0" fontId="45" fillId="0" borderId="27" applyNumberFormat="0" applyFill="0" applyProtection="0">
      <alignment horizontal="left" vertical="center"/>
    </xf>
    <xf numFmtId="0" fontId="23" fillId="0" borderId="27" applyNumberFormat="0" applyFill="0" applyProtection="0">
      <alignment horizontal="left" vertical="center"/>
    </xf>
    <xf numFmtId="0" fontId="23" fillId="0" borderId="27" applyNumberFormat="0" applyFill="0" applyProtection="0">
      <alignment horizontal="left" vertical="center"/>
    </xf>
    <xf numFmtId="0" fontId="23" fillId="0" borderId="27" applyNumberFormat="0" applyFill="0" applyProtection="0">
      <alignment horizontal="left" vertical="center"/>
    </xf>
    <xf numFmtId="0" fontId="23" fillId="0" borderId="27" applyNumberFormat="0" applyFill="0" applyProtection="0">
      <alignment horizontal="left"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80" fillId="19" borderId="43" applyNumberFormat="0" applyAlignment="0" applyProtection="0">
      <alignment vertical="center"/>
    </xf>
    <xf numFmtId="0" fontId="80" fillId="19" borderId="43" applyNumberFormat="0" applyAlignment="0" applyProtection="0">
      <alignment vertical="center"/>
    </xf>
    <xf numFmtId="0" fontId="80" fillId="19" borderId="43" applyNumberFormat="0" applyAlignment="0" applyProtection="0">
      <alignment vertical="center"/>
    </xf>
    <xf numFmtId="0" fontId="80" fillId="19" borderId="43" applyNumberFormat="0" applyAlignment="0" applyProtection="0">
      <alignment vertical="center"/>
    </xf>
    <xf numFmtId="0" fontId="80" fillId="19" borderId="43" applyNumberFormat="0" applyAlignment="0" applyProtection="0">
      <alignment vertical="center"/>
    </xf>
    <xf numFmtId="0" fontId="80" fillId="19" borderId="43" applyNumberFormat="0" applyAlignment="0" applyProtection="0">
      <alignment vertical="center"/>
    </xf>
    <xf numFmtId="0" fontId="80" fillId="19" borderId="43" applyNumberFormat="0" applyAlignment="0" applyProtection="0">
      <alignment vertical="center"/>
    </xf>
    <xf numFmtId="0" fontId="80" fillId="19" borderId="43" applyNumberFormat="0" applyAlignment="0" applyProtection="0">
      <alignment vertical="center"/>
    </xf>
    <xf numFmtId="0" fontId="80" fillId="19" borderId="43" applyNumberFormat="0" applyAlignment="0" applyProtection="0">
      <alignment vertical="center"/>
    </xf>
    <xf numFmtId="0" fontId="80" fillId="19" borderId="43" applyNumberFormat="0" applyAlignment="0" applyProtection="0">
      <alignment vertical="center"/>
    </xf>
    <xf numFmtId="0" fontId="80" fillId="19" borderId="43" applyNumberFormat="0" applyAlignment="0" applyProtection="0">
      <alignment vertical="center"/>
    </xf>
    <xf numFmtId="0" fontId="80" fillId="19" borderId="43" applyNumberFormat="0" applyAlignment="0" applyProtection="0">
      <alignment vertical="center"/>
    </xf>
    <xf numFmtId="0" fontId="80" fillId="19" borderId="43" applyNumberFormat="0" applyAlignment="0" applyProtection="0">
      <alignment vertical="center"/>
    </xf>
    <xf numFmtId="0" fontId="80" fillId="19" borderId="43" applyNumberFormat="0" applyAlignment="0" applyProtection="0">
      <alignment vertical="center"/>
    </xf>
    <xf numFmtId="0" fontId="53" fillId="14" borderId="35" applyNumberFormat="0" applyAlignment="0" applyProtection="0">
      <alignment vertical="center"/>
    </xf>
    <xf numFmtId="0" fontId="53" fillId="14" borderId="35" applyNumberFormat="0" applyAlignment="0" applyProtection="0">
      <alignment vertical="center"/>
    </xf>
    <xf numFmtId="0" fontId="53" fillId="14" borderId="35" applyNumberFormat="0" applyAlignment="0" applyProtection="0">
      <alignment vertical="center"/>
    </xf>
    <xf numFmtId="0" fontId="53" fillId="14" borderId="35" applyNumberFormat="0" applyAlignment="0" applyProtection="0">
      <alignment vertical="center"/>
    </xf>
    <xf numFmtId="0" fontId="53" fillId="14" borderId="35" applyNumberFormat="0" applyAlignment="0" applyProtection="0">
      <alignment vertical="center"/>
    </xf>
    <xf numFmtId="0" fontId="53" fillId="14" borderId="35" applyNumberFormat="0" applyAlignment="0" applyProtection="0">
      <alignment vertical="center"/>
    </xf>
    <xf numFmtId="0" fontId="53" fillId="14" borderId="35" applyNumberFormat="0" applyAlignment="0" applyProtection="0">
      <alignment vertical="center"/>
    </xf>
    <xf numFmtId="0" fontId="53" fillId="14" borderId="35" applyNumberFormat="0" applyAlignment="0" applyProtection="0">
      <alignment vertical="center"/>
    </xf>
    <xf numFmtId="0" fontId="53" fillId="14" borderId="35" applyNumberFormat="0" applyAlignment="0" applyProtection="0">
      <alignment vertical="center"/>
    </xf>
    <xf numFmtId="0" fontId="53" fillId="14" borderId="35" applyNumberFormat="0" applyAlignment="0" applyProtection="0">
      <alignment vertical="center"/>
    </xf>
    <xf numFmtId="0" fontId="53" fillId="14" borderId="35" applyNumberFormat="0" applyAlignment="0" applyProtection="0">
      <alignment vertical="center"/>
    </xf>
    <xf numFmtId="0" fontId="53" fillId="14" borderId="35" applyNumberFormat="0" applyAlignment="0" applyProtection="0">
      <alignment vertical="center"/>
    </xf>
    <xf numFmtId="1" fontId="45" fillId="0" borderId="36" applyFill="0" applyProtection="0">
      <alignment horizontal="center"/>
    </xf>
    <xf numFmtId="1" fontId="45" fillId="0" borderId="36" applyFill="0" applyProtection="0">
      <alignment horizontal="center" vertical="center"/>
    </xf>
    <xf numFmtId="1" fontId="23" fillId="0" borderId="36" applyFill="0" applyProtection="0">
      <alignment horizontal="center" vertical="center"/>
    </xf>
    <xf numFmtId="1" fontId="23" fillId="0" borderId="36" applyFill="0" applyProtection="0">
      <alignment horizontal="center" vertical="center"/>
    </xf>
    <xf numFmtId="1" fontId="23" fillId="0" borderId="36" applyFill="0" applyProtection="0">
      <alignment horizontal="center" vertical="center"/>
    </xf>
    <xf numFmtId="1" fontId="23" fillId="0" borderId="36" applyFill="0" applyProtection="0">
      <alignment horizontal="center" vertical="center"/>
    </xf>
    <xf numFmtId="0" fontId="84" fillId="0" borderId="0">
      <alignment vertical="center"/>
    </xf>
    <xf numFmtId="0" fontId="65" fillId="0" borderId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2" fillId="13" borderId="39" applyNumberFormat="0" applyFont="0" applyAlignment="0" applyProtection="0">
      <alignment vertical="center"/>
    </xf>
    <xf numFmtId="0" fontId="2" fillId="13" borderId="39" applyNumberFormat="0" applyFont="0" applyAlignment="0" applyProtection="0">
      <alignment vertical="center"/>
    </xf>
    <xf numFmtId="0" fontId="2" fillId="13" borderId="39" applyNumberFormat="0" applyFont="0" applyAlignment="0" applyProtection="0">
      <alignment vertical="center"/>
    </xf>
    <xf numFmtId="0" fontId="2" fillId="13" borderId="39" applyNumberFormat="0" applyFont="0" applyAlignment="0" applyProtection="0">
      <alignment vertical="center"/>
    </xf>
    <xf numFmtId="0" fontId="2" fillId="13" borderId="39" applyNumberFormat="0" applyFont="0" applyAlignment="0" applyProtection="0">
      <alignment vertical="center"/>
    </xf>
    <xf numFmtId="0" fontId="2" fillId="13" borderId="39" applyNumberFormat="0" applyFont="0" applyAlignment="0" applyProtection="0">
      <alignment vertical="center"/>
    </xf>
    <xf numFmtId="0" fontId="2" fillId="13" borderId="39" applyNumberFormat="0" applyFont="0" applyAlignment="0" applyProtection="0">
      <alignment vertical="center"/>
    </xf>
    <xf numFmtId="0" fontId="2" fillId="13" borderId="39" applyNumberFormat="0" applyFont="0" applyAlignment="0" applyProtection="0">
      <alignment vertical="center"/>
    </xf>
    <xf numFmtId="0" fontId="2" fillId="13" borderId="39" applyNumberFormat="0" applyFont="0" applyAlignment="0" applyProtection="0">
      <alignment vertical="center"/>
    </xf>
    <xf numFmtId="0" fontId="2" fillId="13" borderId="39" applyNumberFormat="0" applyFont="0" applyAlignment="0" applyProtection="0">
      <alignment vertical="center"/>
    </xf>
    <xf numFmtId="0" fontId="2" fillId="13" borderId="39" applyNumberFormat="0" applyFont="0" applyAlignment="0" applyProtection="0">
      <alignment vertical="center"/>
    </xf>
    <xf numFmtId="0" fontId="2" fillId="13" borderId="39" applyNumberFormat="0" applyFont="0" applyAlignment="0" applyProtection="0">
      <alignment vertical="center"/>
    </xf>
    <xf numFmtId="0" fontId="2" fillId="13" borderId="39" applyNumberFormat="0" applyFont="0" applyAlignment="0" applyProtection="0">
      <alignment vertical="center"/>
    </xf>
    <xf numFmtId="0" fontId="2" fillId="13" borderId="39" applyNumberFormat="0" applyFont="0" applyAlignment="0" applyProtection="0">
      <alignment vertical="center"/>
    </xf>
  </cellStyleXfs>
  <cellXfs count="356">
    <xf numFmtId="0" fontId="0" fillId="0" borderId="0" xfId="0">
      <alignment vertical="center"/>
    </xf>
    <xf numFmtId="0" fontId="1" fillId="0" borderId="1" xfId="701" applyFont="1" applyFill="1" applyBorder="1" applyAlignment="1">
      <alignment horizontal="center" vertical="center" wrapText="1"/>
    </xf>
    <xf numFmtId="0" fontId="1" fillId="0" borderId="2" xfId="701" applyFont="1" applyFill="1" applyBorder="1" applyAlignment="1">
      <alignment horizontal="center" vertical="center" wrapText="1"/>
    </xf>
    <xf numFmtId="0" fontId="1" fillId="0" borderId="3" xfId="701" applyFont="1" applyFill="1" applyBorder="1" applyAlignment="1">
      <alignment horizontal="center" vertical="center" wrapText="1"/>
    </xf>
    <xf numFmtId="0" fontId="1" fillId="0" borderId="4" xfId="701" applyFont="1" applyFill="1" applyBorder="1" applyAlignment="1">
      <alignment horizontal="center" vertical="center" wrapText="1"/>
    </xf>
    <xf numFmtId="0" fontId="1" fillId="0" borderId="5" xfId="701" applyFont="1" applyFill="1" applyBorder="1" applyAlignment="1">
      <alignment vertical="center"/>
    </xf>
    <xf numFmtId="0" fontId="1" fillId="0" borderId="3" xfId="701" applyFont="1" applyFill="1" applyBorder="1" applyAlignment="1">
      <alignment vertical="center"/>
    </xf>
    <xf numFmtId="0" fontId="1" fillId="0" borderId="6" xfId="701" applyFont="1" applyFill="1" applyBorder="1" applyAlignment="1">
      <alignment vertical="center"/>
    </xf>
    <xf numFmtId="0" fontId="1" fillId="0" borderId="7" xfId="701" applyFont="1" applyFill="1" applyBorder="1" applyAlignment="1">
      <alignment vertical="center"/>
    </xf>
    <xf numFmtId="0" fontId="1" fillId="0" borderId="3" xfId="701" applyFont="1" applyFill="1" applyBorder="1" applyAlignment="1">
      <alignment vertical="center" wrapText="1"/>
    </xf>
    <xf numFmtId="190" fontId="1" fillId="0" borderId="3" xfId="701" applyNumberFormat="1" applyFont="1" applyFill="1" applyBorder="1" applyAlignment="1">
      <alignment horizontal="center" vertical="center"/>
    </xf>
    <xf numFmtId="190" fontId="1" fillId="0" borderId="6" xfId="701" applyNumberFormat="1" applyFont="1" applyFill="1" applyBorder="1" applyAlignment="1">
      <alignment horizontal="center" vertical="center"/>
    </xf>
    <xf numFmtId="0" fontId="2" fillId="0" borderId="0" xfId="701" applyFont="1" applyFill="1" applyAlignment="1"/>
    <xf numFmtId="0" fontId="2" fillId="0" borderId="0" xfId="701" applyFont="1" applyFill="1" applyAlignment="1">
      <alignment vertical="center"/>
    </xf>
    <xf numFmtId="0" fontId="5" fillId="0" borderId="0" xfId="701" applyFont="1" applyFill="1" applyAlignment="1">
      <alignment vertical="center"/>
    </xf>
    <xf numFmtId="0" fontId="6" fillId="0" borderId="8" xfId="701" applyFont="1" applyFill="1" applyBorder="1" applyAlignment="1">
      <alignment vertical="center"/>
    </xf>
    <xf numFmtId="0" fontId="6" fillId="0" borderId="8" xfId="701" applyFont="1" applyFill="1" applyBorder="1" applyAlignment="1">
      <alignment horizontal="right" vertical="center"/>
    </xf>
    <xf numFmtId="0" fontId="2" fillId="0" borderId="9" xfId="701" applyFont="1" applyFill="1" applyBorder="1" applyAlignment="1">
      <alignment vertical="center"/>
    </xf>
    <xf numFmtId="0" fontId="7" fillId="0" borderId="3" xfId="701" applyFont="1" applyFill="1" applyBorder="1" applyAlignment="1">
      <alignment horizontal="center" vertical="center"/>
    </xf>
    <xf numFmtId="0" fontId="7" fillId="0" borderId="3" xfId="701" applyFont="1" applyFill="1" applyBorder="1" applyAlignment="1">
      <alignment horizontal="center" vertical="center" wrapText="1"/>
    </xf>
    <xf numFmtId="0" fontId="7" fillId="0" borderId="3" xfId="701" applyFont="1" applyFill="1" applyBorder="1" applyAlignment="1">
      <alignment vertical="center"/>
    </xf>
    <xf numFmtId="190" fontId="6" fillId="0" borderId="3" xfId="701" applyNumberFormat="1" applyFont="1" applyFill="1" applyBorder="1" applyAlignment="1">
      <alignment horizontal="center" vertical="center"/>
    </xf>
    <xf numFmtId="0" fontId="7" fillId="0" borderId="3" xfId="701" applyFont="1" applyFill="1" applyBorder="1" applyAlignment="1">
      <alignment vertical="center" wrapText="1"/>
    </xf>
    <xf numFmtId="0" fontId="5" fillId="0" borderId="9" xfId="701" applyFont="1" applyFill="1" applyBorder="1" applyAlignment="1"/>
    <xf numFmtId="0" fontId="5" fillId="0" borderId="10" xfId="701" applyFont="1" applyFill="1" applyBorder="1" applyAlignment="1">
      <alignment vertical="center"/>
    </xf>
    <xf numFmtId="196" fontId="5" fillId="0" borderId="3" xfId="701" applyNumberFormat="1" applyFont="1" applyFill="1" applyBorder="1" applyAlignment="1">
      <alignment horizontal="right" vertical="center"/>
    </xf>
    <xf numFmtId="0" fontId="5" fillId="0" borderId="3" xfId="701" applyFont="1" applyFill="1" applyBorder="1" applyAlignment="1">
      <alignment horizontal="right" vertical="center"/>
    </xf>
    <xf numFmtId="0" fontId="5" fillId="0" borderId="0" xfId="701" applyFont="1" applyFill="1" applyAlignment="1">
      <alignment horizontal="right" vertical="center"/>
    </xf>
    <xf numFmtId="0" fontId="5" fillId="0" borderId="10" xfId="701" applyFont="1" applyFill="1" applyBorder="1" applyAlignment="1">
      <alignment horizontal="right" vertical="center"/>
    </xf>
    <xf numFmtId="0" fontId="5" fillId="0" borderId="8" xfId="701" applyFont="1" applyFill="1" applyBorder="1" applyAlignment="1">
      <alignment vertical="center"/>
    </xf>
    <xf numFmtId="0" fontId="2" fillId="0" borderId="8" xfId="701" applyFont="1" applyFill="1" applyBorder="1" applyAlignment="1">
      <alignment vertical="center"/>
    </xf>
    <xf numFmtId="0" fontId="5" fillId="0" borderId="8" xfId="701" applyFont="1" applyFill="1" applyBorder="1" applyAlignment="1">
      <alignment horizontal="right" vertical="center"/>
    </xf>
    <xf numFmtId="0" fontId="2" fillId="0" borderId="8" xfId="701" applyFont="1" applyFill="1" applyBorder="1" applyAlignment="1">
      <alignment horizontal="right" vertical="center"/>
    </xf>
    <xf numFmtId="0" fontId="7" fillId="0" borderId="6" xfId="701" applyFont="1" applyFill="1" applyBorder="1" applyAlignment="1">
      <alignment horizontal="center" vertical="center"/>
    </xf>
    <xf numFmtId="196" fontId="6" fillId="0" borderId="6" xfId="701" applyNumberFormat="1" applyFont="1" applyFill="1" applyBorder="1" applyAlignment="1">
      <alignment horizontal="center" vertical="center"/>
    </xf>
    <xf numFmtId="196" fontId="6" fillId="0" borderId="3" xfId="701" applyNumberFormat="1" applyFont="1" applyFill="1" applyBorder="1" applyAlignment="1">
      <alignment horizontal="center" vertical="center"/>
    </xf>
    <xf numFmtId="0" fontId="7" fillId="0" borderId="1" xfId="701" applyFont="1" applyFill="1" applyBorder="1" applyAlignment="1">
      <alignment horizontal="center" vertical="center"/>
    </xf>
    <xf numFmtId="0" fontId="6" fillId="0" borderId="11" xfId="701" applyFont="1" applyFill="1" applyBorder="1" applyAlignment="1">
      <alignment horizontal="center" vertical="center"/>
    </xf>
    <xf numFmtId="0" fontId="6" fillId="0" borderId="7" xfId="701" applyFont="1" applyFill="1" applyBorder="1" applyAlignment="1">
      <alignment horizontal="center" vertical="center"/>
    </xf>
    <xf numFmtId="0" fontId="7" fillId="0" borderId="5" xfId="701" applyFont="1" applyFill="1" applyBorder="1" applyAlignment="1">
      <alignment horizontal="center" vertical="center"/>
    </xf>
    <xf numFmtId="196" fontId="5" fillId="0" borderId="6" xfId="701" applyNumberFormat="1" applyFont="1" applyFill="1" applyBorder="1" applyAlignment="1">
      <alignment horizontal="center" vertical="center"/>
    </xf>
    <xf numFmtId="196" fontId="5" fillId="0" borderId="3" xfId="701" applyNumberFormat="1" applyFont="1" applyFill="1" applyBorder="1" applyAlignment="1">
      <alignment horizontal="center" vertical="center"/>
    </xf>
    <xf numFmtId="0" fontId="5" fillId="0" borderId="11" xfId="701" applyFont="1" applyFill="1" applyBorder="1" applyAlignment="1">
      <alignment horizontal="center" vertical="center"/>
    </xf>
    <xf numFmtId="0" fontId="5" fillId="0" borderId="7" xfId="701" applyFont="1" applyFill="1" applyBorder="1" applyAlignment="1">
      <alignment horizontal="center" vertical="center"/>
    </xf>
    <xf numFmtId="0" fontId="6" fillId="0" borderId="0" xfId="701" applyFont="1" applyFill="1" applyAlignment="1">
      <alignment vertical="center"/>
    </xf>
    <xf numFmtId="0" fontId="7" fillId="0" borderId="0" xfId="701" applyFont="1" applyFill="1" applyAlignment="1">
      <alignment vertical="center"/>
    </xf>
    <xf numFmtId="0" fontId="6" fillId="0" borderId="0" xfId="701" applyFont="1" applyFill="1" applyAlignment="1"/>
    <xf numFmtId="0" fontId="7" fillId="0" borderId="0" xfId="701" applyFont="1" applyFill="1" applyAlignment="1">
      <alignment horizontal="center" vertical="center"/>
    </xf>
    <xf numFmtId="0" fontId="6" fillId="0" borderId="0" xfId="701" applyFont="1" applyFill="1" applyAlignment="1">
      <alignment horizontal="right"/>
    </xf>
    <xf numFmtId="0" fontId="7" fillId="0" borderId="8" xfId="701" applyFont="1" applyFill="1" applyBorder="1" applyAlignment="1">
      <alignment vertical="center"/>
    </xf>
    <xf numFmtId="0" fontId="7" fillId="0" borderId="12" xfId="701" applyFont="1" applyFill="1" applyBorder="1" applyAlignment="1">
      <alignment vertical="center"/>
    </xf>
    <xf numFmtId="0" fontId="6" fillId="0" borderId="12" xfId="701" applyFont="1" applyFill="1" applyBorder="1" applyAlignment="1"/>
    <xf numFmtId="0" fontId="6" fillId="0" borderId="12" xfId="701" applyFont="1" applyFill="1" applyBorder="1" applyAlignment="1">
      <alignment horizontal="right" vertical="center"/>
    </xf>
    <xf numFmtId="49" fontId="7" fillId="0" borderId="14" xfId="701" applyNumberFormat="1" applyFont="1" applyFill="1" applyBorder="1" applyAlignment="1">
      <alignment horizontal="center" vertical="center"/>
    </xf>
    <xf numFmtId="49" fontId="7" fillId="0" borderId="1" xfId="701" applyNumberFormat="1" applyFont="1" applyFill="1" applyBorder="1" applyAlignment="1">
      <alignment horizontal="center" vertical="center"/>
    </xf>
    <xf numFmtId="49" fontId="7" fillId="0" borderId="15" xfId="701" applyNumberFormat="1" applyFont="1" applyFill="1" applyBorder="1" applyAlignment="1">
      <alignment horizontal="center" vertical="center" wrapText="1"/>
    </xf>
    <xf numFmtId="49" fontId="7" fillId="0" borderId="1" xfId="701" applyNumberFormat="1" applyFont="1" applyFill="1" applyBorder="1" applyAlignment="1">
      <alignment horizontal="center" vertical="center" wrapText="1"/>
    </xf>
    <xf numFmtId="49" fontId="7" fillId="0" borderId="16" xfId="701" applyNumberFormat="1" applyFont="1" applyFill="1" applyBorder="1" applyAlignment="1">
      <alignment vertical="center"/>
    </xf>
    <xf numFmtId="190" fontId="6" fillId="0" borderId="1" xfId="701" applyNumberFormat="1" applyFont="1" applyFill="1" applyBorder="1" applyAlignment="1">
      <alignment horizontal="center" vertical="center"/>
    </xf>
    <xf numFmtId="49" fontId="7" fillId="0" borderId="4" xfId="701" applyNumberFormat="1" applyFont="1" applyFill="1" applyBorder="1" applyAlignment="1">
      <alignment vertical="center"/>
    </xf>
    <xf numFmtId="49" fontId="7" fillId="0" borderId="4" xfId="701" applyNumberFormat="1" applyFont="1" applyFill="1" applyBorder="1" applyAlignment="1">
      <alignment horizontal="center" vertical="center"/>
    </xf>
    <xf numFmtId="190" fontId="6" fillId="0" borderId="11" xfId="701" applyNumberFormat="1" applyFont="1" applyFill="1" applyBorder="1" applyAlignment="1">
      <alignment horizontal="center" vertical="center"/>
    </xf>
    <xf numFmtId="49" fontId="7" fillId="0" borderId="17" xfId="701" applyNumberFormat="1" applyFont="1" applyFill="1" applyBorder="1" applyAlignment="1">
      <alignment horizontal="center" vertical="center" wrapText="1"/>
    </xf>
    <xf numFmtId="49" fontId="7" fillId="0" borderId="1" xfId="701" applyNumberFormat="1" applyFont="1" applyFill="1" applyBorder="1" applyAlignment="1">
      <alignment vertical="center"/>
    </xf>
    <xf numFmtId="185" fontId="6" fillId="0" borderId="1" xfId="701" applyNumberFormat="1" applyFont="1" applyFill="1" applyBorder="1" applyAlignment="1">
      <alignment horizontal="center" vertical="center"/>
    </xf>
    <xf numFmtId="49" fontId="5" fillId="0" borderId="18" xfId="701" applyNumberFormat="1" applyFont="1" applyFill="1" applyBorder="1" applyAlignment="1">
      <alignment horizontal="center" vertical="center"/>
    </xf>
    <xf numFmtId="49" fontId="5" fillId="0" borderId="18" xfId="701" applyNumberFormat="1" applyFont="1" applyFill="1" applyBorder="1" applyAlignment="1">
      <alignment horizontal="right" vertical="center"/>
    </xf>
    <xf numFmtId="183" fontId="2" fillId="0" borderId="1" xfId="701" applyNumberFormat="1" applyFont="1" applyFill="1" applyBorder="1" applyAlignment="1">
      <alignment horizontal="right" vertical="center"/>
    </xf>
    <xf numFmtId="196" fontId="2" fillId="0" borderId="1" xfId="701" applyNumberFormat="1" applyFont="1" applyFill="1" applyBorder="1" applyAlignment="1">
      <alignment horizontal="right" vertical="center"/>
    </xf>
    <xf numFmtId="183" fontId="2" fillId="0" borderId="11" xfId="701" applyNumberFormat="1" applyFont="1" applyFill="1" applyBorder="1" applyAlignment="1">
      <alignment horizontal="right" vertical="center"/>
    </xf>
    <xf numFmtId="49" fontId="5" fillId="0" borderId="14" xfId="701" applyNumberFormat="1" applyFont="1" applyFill="1" applyBorder="1" applyAlignment="1">
      <alignment horizontal="center" vertical="center"/>
    </xf>
    <xf numFmtId="49" fontId="5" fillId="0" borderId="15" xfId="701" applyNumberFormat="1" applyFont="1" applyFill="1" applyBorder="1" applyAlignment="1">
      <alignment horizontal="center" vertical="center"/>
    </xf>
    <xf numFmtId="49" fontId="5" fillId="0" borderId="17" xfId="701" applyNumberFormat="1" applyFont="1" applyFill="1" applyBorder="1" applyAlignment="1">
      <alignment horizontal="center" vertical="center"/>
    </xf>
    <xf numFmtId="183" fontId="2" fillId="0" borderId="1" xfId="701" applyNumberFormat="1" applyFont="1" applyFill="1" applyBorder="1" applyAlignment="1">
      <alignment horizontal="center" vertical="center"/>
    </xf>
    <xf numFmtId="196" fontId="2" fillId="0" borderId="1" xfId="701" applyNumberFormat="1" applyFont="1" applyFill="1" applyBorder="1" applyAlignment="1">
      <alignment horizontal="center" vertical="center"/>
    </xf>
    <xf numFmtId="0" fontId="7" fillId="0" borderId="8" xfId="701" applyFont="1" applyFill="1" applyBorder="1" applyAlignment="1">
      <alignment horizontal="right" vertical="center"/>
    </xf>
    <xf numFmtId="0" fontId="5" fillId="0" borderId="9" xfId="701" applyFont="1" applyFill="1" applyBorder="1" applyAlignment="1">
      <alignment vertical="center"/>
    </xf>
    <xf numFmtId="0" fontId="7" fillId="0" borderId="6" xfId="701" applyFont="1" applyFill="1" applyBorder="1" applyAlignment="1">
      <alignment vertical="center"/>
    </xf>
    <xf numFmtId="0" fontId="5" fillId="0" borderId="19" xfId="701" applyFont="1" applyFill="1" applyBorder="1" applyAlignment="1"/>
    <xf numFmtId="0" fontId="7" fillId="0" borderId="20" xfId="701" applyFont="1" applyFill="1" applyBorder="1" applyAlignment="1">
      <alignment vertical="center"/>
    </xf>
    <xf numFmtId="0" fontId="7" fillId="0" borderId="5" xfId="701" applyFont="1" applyFill="1" applyBorder="1" applyAlignment="1">
      <alignment vertical="center"/>
    </xf>
    <xf numFmtId="0" fontId="5" fillId="0" borderId="3" xfId="701" applyFont="1" applyFill="1" applyBorder="1" applyAlignment="1">
      <alignment horizontal="center" vertical="center"/>
    </xf>
    <xf numFmtId="0" fontId="7" fillId="0" borderId="0" xfId="701" applyFont="1" applyFill="1" applyAlignment="1">
      <alignment horizontal="right" vertical="center"/>
    </xf>
    <xf numFmtId="0" fontId="1" fillId="0" borderId="0" xfId="701" applyFont="1" applyFill="1" applyAlignment="1">
      <alignment wrapText="1"/>
    </xf>
    <xf numFmtId="0" fontId="1" fillId="0" borderId="0" xfId="701" applyFont="1" applyFill="1" applyAlignment="1"/>
    <xf numFmtId="0" fontId="11" fillId="0" borderId="0" xfId="701" applyFont="1" applyFill="1" applyAlignment="1">
      <alignment vertical="center"/>
    </xf>
    <xf numFmtId="0" fontId="1" fillId="0" borderId="0" xfId="701" applyFont="1" applyFill="1" applyAlignment="1">
      <alignment vertical="center"/>
    </xf>
    <xf numFmtId="0" fontId="11" fillId="0" borderId="0" xfId="701" applyFont="1" applyFill="1" applyAlignment="1">
      <alignment horizontal="right" vertical="center"/>
    </xf>
    <xf numFmtId="0" fontId="11" fillId="0" borderId="12" xfId="701" applyFont="1" applyFill="1" applyBorder="1" applyAlignment="1">
      <alignment vertical="center"/>
    </xf>
    <xf numFmtId="0" fontId="1" fillId="0" borderId="8" xfId="701" applyFont="1" applyFill="1" applyBorder="1" applyAlignment="1">
      <alignment vertical="center"/>
    </xf>
    <xf numFmtId="0" fontId="11" fillId="0" borderId="8" xfId="701" applyFont="1" applyFill="1" applyBorder="1" applyAlignment="1">
      <alignment vertical="center"/>
    </xf>
    <xf numFmtId="0" fontId="11" fillId="0" borderId="8" xfId="701" applyFont="1" applyFill="1" applyBorder="1" applyAlignment="1">
      <alignment horizontal="right" vertical="center"/>
    </xf>
    <xf numFmtId="0" fontId="11" fillId="0" borderId="19" xfId="701" applyFont="1" applyFill="1" applyBorder="1" applyAlignment="1">
      <alignment horizontal="center" vertical="center" wrapText="1"/>
    </xf>
    <xf numFmtId="0" fontId="12" fillId="0" borderId="1" xfId="701" applyFont="1" applyFill="1" applyBorder="1" applyAlignment="1">
      <alignment horizontal="center" vertical="center" wrapText="1"/>
    </xf>
    <xf numFmtId="0" fontId="12" fillId="0" borderId="2" xfId="701" applyFont="1" applyFill="1" applyBorder="1" applyAlignment="1">
      <alignment horizontal="center" vertical="center" wrapText="1"/>
    </xf>
    <xf numFmtId="0" fontId="12" fillId="0" borderId="3" xfId="701" applyFont="1" applyFill="1" applyBorder="1" applyAlignment="1">
      <alignment horizontal="center" vertical="center" wrapText="1"/>
    </xf>
    <xf numFmtId="0" fontId="12" fillId="0" borderId="4" xfId="701" applyFont="1" applyFill="1" applyBorder="1" applyAlignment="1">
      <alignment horizontal="center" vertical="center" wrapText="1"/>
    </xf>
    <xf numFmtId="0" fontId="1" fillId="0" borderId="19" xfId="701" applyFont="1" applyFill="1" applyBorder="1" applyAlignment="1">
      <alignment vertical="center"/>
    </xf>
    <xf numFmtId="0" fontId="11" fillId="0" borderId="9" xfId="701" applyFont="1" applyFill="1" applyBorder="1" applyAlignment="1">
      <alignment vertical="center" wrapText="1"/>
    </xf>
    <xf numFmtId="0" fontId="12" fillId="0" borderId="5" xfId="701" applyFont="1" applyFill="1" applyBorder="1" applyAlignment="1">
      <alignment vertical="center" wrapText="1"/>
    </xf>
    <xf numFmtId="190" fontId="1" fillId="0" borderId="3" xfId="701" applyNumberFormat="1" applyFont="1" applyFill="1" applyBorder="1" applyAlignment="1">
      <alignment horizontal="center" vertical="center" wrapText="1"/>
    </xf>
    <xf numFmtId="0" fontId="12" fillId="0" borderId="3" xfId="701" applyFont="1" applyFill="1" applyBorder="1" applyAlignment="1">
      <alignment vertical="center" wrapText="1"/>
    </xf>
    <xf numFmtId="0" fontId="11" fillId="0" borderId="9" xfId="701" applyFont="1" applyFill="1" applyBorder="1" applyAlignment="1">
      <alignment wrapText="1"/>
    </xf>
    <xf numFmtId="0" fontId="12" fillId="0" borderId="6" xfId="701" applyFont="1" applyFill="1" applyBorder="1" applyAlignment="1">
      <alignment vertical="center" wrapText="1"/>
    </xf>
    <xf numFmtId="0" fontId="11" fillId="0" borderId="19" xfId="701" applyFont="1" applyFill="1" applyBorder="1" applyAlignment="1">
      <alignment vertical="center" wrapText="1"/>
    </xf>
    <xf numFmtId="0" fontId="12" fillId="0" borderId="7" xfId="701" applyFont="1" applyFill="1" applyBorder="1" applyAlignment="1">
      <alignment vertical="center" wrapText="1"/>
    </xf>
    <xf numFmtId="0" fontId="11" fillId="0" borderId="0" xfId="701" applyFont="1" applyFill="1" applyAlignment="1"/>
    <xf numFmtId="0" fontId="11" fillId="0" borderId="12" xfId="701" applyFont="1" applyFill="1" applyBorder="1" applyAlignment="1"/>
    <xf numFmtId="0" fontId="11" fillId="0" borderId="12" xfId="701" applyFont="1" applyFill="1" applyBorder="1" applyAlignment="1">
      <alignment horizontal="right" vertical="center"/>
    </xf>
    <xf numFmtId="0" fontId="11" fillId="0" borderId="12" xfId="701" applyFont="1" applyFill="1" applyBorder="1" applyAlignment="1">
      <alignment horizontal="left" vertical="center"/>
    </xf>
    <xf numFmtId="0" fontId="11" fillId="0" borderId="8" xfId="701" applyFont="1" applyFill="1" applyBorder="1" applyAlignment="1"/>
    <xf numFmtId="190" fontId="1" fillId="0" borderId="6" xfId="701" applyNumberFormat="1" applyFont="1" applyFill="1" applyBorder="1" applyAlignment="1">
      <alignment horizontal="center" vertical="center" wrapText="1"/>
    </xf>
    <xf numFmtId="0" fontId="11" fillId="0" borderId="8" xfId="701" applyFont="1" applyFill="1" applyBorder="1" applyAlignment="1">
      <alignment horizontal="left" vertical="center"/>
    </xf>
    <xf numFmtId="0" fontId="13" fillId="0" borderId="0" xfId="853" applyFont="1" applyAlignment="1">
      <alignment vertical="center"/>
    </xf>
    <xf numFmtId="0" fontId="14" fillId="0" borderId="0" xfId="975" applyFont="1" applyProtection="1">
      <alignment vertical="center"/>
    </xf>
    <xf numFmtId="0" fontId="15" fillId="0" borderId="0" xfId="853" applyFont="1" applyAlignment="1">
      <alignment vertical="center"/>
    </xf>
    <xf numFmtId="0" fontId="1" fillId="0" borderId="0" xfId="975" applyFont="1">
      <alignment vertical="center"/>
    </xf>
    <xf numFmtId="178" fontId="1" fillId="0" borderId="0" xfId="975" applyNumberFormat="1" applyFont="1" applyBorder="1" applyAlignment="1">
      <alignment horizontal="right" vertical="center"/>
    </xf>
    <xf numFmtId="0" fontId="17" fillId="2" borderId="1" xfId="975" applyFont="1" applyFill="1" applyBorder="1" applyAlignment="1">
      <alignment horizontal="distributed" vertical="center" wrapText="1" indent="3"/>
    </xf>
    <xf numFmtId="178" fontId="17" fillId="2" borderId="1" xfId="975" applyNumberFormat="1" applyFont="1" applyFill="1" applyBorder="1" applyAlignment="1">
      <alignment horizontal="center" vertical="center" wrapText="1"/>
    </xf>
    <xf numFmtId="0" fontId="17" fillId="2" borderId="1" xfId="853" applyFont="1" applyFill="1" applyBorder="1" applyAlignment="1">
      <alignment vertical="center" wrapText="1"/>
    </xf>
    <xf numFmtId="190" fontId="18" fillId="0" borderId="1" xfId="1173" applyNumberFormat="1" applyFont="1" applyFill="1" applyBorder="1" applyAlignment="1" applyProtection="1">
      <alignment horizontal="center" vertical="center"/>
    </xf>
    <xf numFmtId="0" fontId="18" fillId="0" borderId="1" xfId="853" applyFont="1" applyFill="1" applyBorder="1" applyAlignment="1">
      <alignment vertical="center" wrapText="1"/>
    </xf>
    <xf numFmtId="190" fontId="17" fillId="0" borderId="1" xfId="1171" applyNumberFormat="1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vertical="center" wrapText="1"/>
    </xf>
    <xf numFmtId="0" fontId="19" fillId="0" borderId="1" xfId="0" applyFont="1" applyBorder="1" applyAlignment="1" applyProtection="1">
      <alignment vertical="center" wrapText="1"/>
    </xf>
    <xf numFmtId="190" fontId="20" fillId="0" borderId="1" xfId="1171" applyNumberFormat="1" applyFont="1" applyFill="1" applyBorder="1" applyAlignment="1" applyProtection="1">
      <alignment horizontal="center" vertical="center" wrapText="1"/>
    </xf>
    <xf numFmtId="190" fontId="18" fillId="0" borderId="1" xfId="1173" applyNumberFormat="1" applyFont="1" applyFill="1" applyBorder="1" applyAlignment="1" applyProtection="1">
      <alignment horizontal="center" vertical="center"/>
      <protection locked="0"/>
    </xf>
    <xf numFmtId="190" fontId="19" fillId="0" borderId="1" xfId="1173" applyNumberFormat="1" applyFont="1" applyFill="1" applyBorder="1" applyAlignment="1" applyProtection="1">
      <alignment horizontal="center" vertical="center"/>
      <protection locked="0"/>
    </xf>
    <xf numFmtId="197" fontId="20" fillId="0" borderId="1" xfId="1173" applyNumberFormat="1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vertical="center" wrapText="1"/>
    </xf>
    <xf numFmtId="190" fontId="20" fillId="2" borderId="1" xfId="0" applyNumberFormat="1" applyFont="1" applyFill="1" applyBorder="1" applyAlignment="1" applyProtection="1">
      <alignment horizontal="center" vertical="center" wrapText="1"/>
    </xf>
    <xf numFmtId="190" fontId="18" fillId="0" borderId="1" xfId="0" applyNumberFormat="1" applyFont="1" applyBorder="1" applyAlignment="1" applyProtection="1">
      <alignment vertical="center" wrapText="1"/>
    </xf>
    <xf numFmtId="190" fontId="17" fillId="2" borderId="1" xfId="0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vertical="center" wrapText="1"/>
    </xf>
    <xf numFmtId="190" fontId="19" fillId="0" borderId="1" xfId="1173" applyNumberFormat="1" applyFont="1" applyFill="1" applyBorder="1" applyAlignment="1" applyProtection="1">
      <alignment horizontal="center" vertical="center"/>
    </xf>
    <xf numFmtId="49" fontId="18" fillId="2" borderId="1" xfId="961" applyNumberFormat="1" applyFont="1" applyFill="1" applyBorder="1" applyAlignment="1">
      <alignment vertical="center" wrapText="1"/>
    </xf>
    <xf numFmtId="49" fontId="18" fillId="2" borderId="1" xfId="961" applyNumberFormat="1" applyFont="1" applyFill="1" applyBorder="1" applyAlignment="1" applyProtection="1">
      <alignment vertical="center" wrapText="1"/>
    </xf>
    <xf numFmtId="49" fontId="19" fillId="2" borderId="1" xfId="961" applyNumberFormat="1" applyFont="1" applyFill="1" applyBorder="1" applyAlignment="1" applyProtection="1">
      <alignment vertical="center" wrapText="1"/>
    </xf>
    <xf numFmtId="49" fontId="19" fillId="2" borderId="1" xfId="961" applyNumberFormat="1" applyFont="1" applyFill="1" applyBorder="1" applyAlignment="1">
      <alignment horizontal="left" vertical="center" wrapText="1"/>
    </xf>
    <xf numFmtId="0" fontId="17" fillId="2" borderId="1" xfId="974" applyFont="1" applyFill="1" applyBorder="1" applyAlignment="1">
      <alignment horizontal="left" vertical="center" wrapText="1"/>
    </xf>
    <xf numFmtId="190" fontId="17" fillId="2" borderId="1" xfId="975" applyNumberFormat="1" applyFont="1" applyFill="1" applyBorder="1" applyAlignment="1">
      <alignment horizontal="center" vertical="center"/>
    </xf>
    <xf numFmtId="0" fontId="20" fillId="2" borderId="1" xfId="974" applyFont="1" applyFill="1" applyBorder="1" applyAlignment="1">
      <alignment horizontal="left" vertical="center"/>
    </xf>
    <xf numFmtId="0" fontId="17" fillId="2" borderId="1" xfId="975" applyFont="1" applyFill="1" applyBorder="1" applyAlignment="1">
      <alignment horizontal="left" vertical="center" wrapText="1"/>
    </xf>
    <xf numFmtId="190" fontId="18" fillId="2" borderId="1" xfId="853" applyNumberFormat="1" applyFont="1" applyFill="1" applyBorder="1" applyAlignment="1">
      <alignment horizontal="center" vertical="center"/>
    </xf>
    <xf numFmtId="0" fontId="17" fillId="2" borderId="1" xfId="974" applyFont="1" applyFill="1" applyBorder="1" applyAlignment="1">
      <alignment horizontal="center" vertical="center" wrapText="1"/>
    </xf>
    <xf numFmtId="3" fontId="14" fillId="0" borderId="0" xfId="975" applyNumberFormat="1" applyFont="1" applyProtection="1">
      <alignment vertical="center"/>
    </xf>
    <xf numFmtId="0" fontId="21" fillId="0" borderId="0" xfId="881">
      <alignment vertical="center"/>
    </xf>
    <xf numFmtId="0" fontId="23" fillId="0" borderId="0" xfId="975" applyFont="1">
      <alignment vertical="center"/>
    </xf>
    <xf numFmtId="178" fontId="1" fillId="0" borderId="0" xfId="975" applyNumberFormat="1" applyFont="1" applyAlignment="1">
      <alignment horizontal="right" vertical="center"/>
    </xf>
    <xf numFmtId="178" fontId="17" fillId="0" borderId="1" xfId="975" applyNumberFormat="1" applyFont="1" applyBorder="1" applyAlignment="1">
      <alignment horizontal="center" vertical="center" wrapText="1"/>
    </xf>
    <xf numFmtId="190" fontId="17" fillId="0" borderId="0" xfId="881" applyNumberFormat="1" applyFont="1" applyAlignment="1">
      <alignment horizontal="center" vertical="center"/>
    </xf>
    <xf numFmtId="190" fontId="17" fillId="0" borderId="1" xfId="881" applyNumberFormat="1" applyFont="1" applyBorder="1" applyAlignment="1">
      <alignment horizontal="center" vertical="center"/>
    </xf>
    <xf numFmtId="190" fontId="17" fillId="2" borderId="1" xfId="322" applyNumberFormat="1" applyFont="1" applyFill="1" applyBorder="1" applyAlignment="1" applyProtection="1">
      <alignment horizontal="center" vertical="center"/>
    </xf>
    <xf numFmtId="49" fontId="19" fillId="0" borderId="1" xfId="961" applyNumberFormat="1" applyFont="1" applyBorder="1" applyAlignment="1">
      <alignment vertical="center" wrapText="1"/>
    </xf>
    <xf numFmtId="190" fontId="20" fillId="2" borderId="1" xfId="975" applyNumberFormat="1" applyFont="1" applyFill="1" applyBorder="1" applyAlignment="1">
      <alignment horizontal="center" vertical="center"/>
    </xf>
    <xf numFmtId="190" fontId="20" fillId="0" borderId="1" xfId="1173" applyNumberFormat="1" applyFont="1" applyFill="1" applyBorder="1" applyAlignment="1">
      <alignment horizontal="center" vertical="center" wrapText="1"/>
    </xf>
    <xf numFmtId="190" fontId="20" fillId="2" borderId="1" xfId="322" applyNumberFormat="1" applyFont="1" applyFill="1" applyBorder="1" applyAlignment="1" applyProtection="1">
      <alignment horizontal="center" vertical="center"/>
    </xf>
    <xf numFmtId="197" fontId="20" fillId="0" borderId="1" xfId="1173" applyNumberFormat="1" applyFont="1" applyFill="1" applyBorder="1" applyAlignment="1">
      <alignment horizontal="center" vertical="center" wrapText="1"/>
    </xf>
    <xf numFmtId="49" fontId="19" fillId="2" borderId="1" xfId="961" applyNumberFormat="1" applyFont="1" applyFill="1" applyBorder="1" applyAlignment="1">
      <alignment vertical="center" wrapText="1"/>
    </xf>
    <xf numFmtId="0" fontId="17" fillId="2" borderId="1" xfId="975" applyFont="1" applyFill="1" applyBorder="1" applyAlignment="1">
      <alignment vertical="center" wrapText="1"/>
    </xf>
    <xf numFmtId="0" fontId="17" fillId="2" borderId="1" xfId="975" applyFont="1" applyFill="1" applyBorder="1" applyAlignment="1">
      <alignment horizontal="center" vertical="center"/>
    </xf>
    <xf numFmtId="0" fontId="17" fillId="2" borderId="1" xfId="975" applyFont="1" applyFill="1" applyBorder="1" applyAlignment="1">
      <alignment horizontal="left" vertical="center"/>
    </xf>
    <xf numFmtId="0" fontId="20" fillId="2" borderId="1" xfId="975" applyFont="1" applyFill="1" applyBorder="1" applyAlignment="1">
      <alignment horizontal="left" vertical="center"/>
    </xf>
    <xf numFmtId="178" fontId="20" fillId="2" borderId="1" xfId="975" applyNumberFormat="1" applyFont="1" applyFill="1" applyBorder="1" applyAlignment="1">
      <alignment horizontal="center" vertical="center"/>
    </xf>
    <xf numFmtId="178" fontId="17" fillId="2" borderId="1" xfId="975" applyNumberFormat="1" applyFont="1" applyFill="1" applyBorder="1" applyAlignment="1">
      <alignment horizontal="center" vertical="center"/>
    </xf>
    <xf numFmtId="0" fontId="24" fillId="0" borderId="0" xfId="678" applyFont="1" applyAlignment="1"/>
    <xf numFmtId="0" fontId="2" fillId="0" borderId="0" xfId="678" applyAlignment="1"/>
    <xf numFmtId="0" fontId="2" fillId="0" borderId="0" xfId="678" applyFill="1" applyAlignment="1"/>
    <xf numFmtId="0" fontId="2" fillId="0" borderId="0" xfId="678" applyFont="1" applyFill="1" applyAlignment="1"/>
    <xf numFmtId="0" fontId="0" fillId="0" borderId="0" xfId="720" applyFont="1" applyFill="1" applyAlignment="1">
      <alignment horizontal="left"/>
    </xf>
    <xf numFmtId="0" fontId="0" fillId="0" borderId="0" xfId="720" applyFont="1" applyAlignment="1">
      <alignment horizontal="right"/>
    </xf>
    <xf numFmtId="0" fontId="18" fillId="0" borderId="1" xfId="678" applyFont="1" applyFill="1" applyBorder="1" applyAlignment="1">
      <alignment horizontal="center" vertical="center"/>
    </xf>
    <xf numFmtId="178" fontId="17" fillId="0" borderId="25" xfId="975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97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 indent="1"/>
    </xf>
    <xf numFmtId="197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678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90" fontId="18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>
      <alignment vertical="center"/>
    </xf>
    <xf numFmtId="0" fontId="1" fillId="2" borderId="0" xfId="975" applyFont="1" applyFill="1">
      <alignment vertical="center"/>
    </xf>
    <xf numFmtId="0" fontId="0" fillId="0" borderId="0" xfId="975" applyFont="1">
      <alignment vertical="center"/>
    </xf>
    <xf numFmtId="178" fontId="1" fillId="2" borderId="0" xfId="975" applyNumberFormat="1" applyFont="1" applyFill="1" applyBorder="1" applyAlignment="1">
      <alignment horizontal="right" vertical="center"/>
    </xf>
    <xf numFmtId="0" fontId="21" fillId="0" borderId="0" xfId="467" applyFill="1" applyAlignment="1"/>
    <xf numFmtId="0" fontId="21" fillId="0" borderId="0" xfId="467" applyFill="1" applyAlignment="1">
      <alignment horizontal="right"/>
    </xf>
    <xf numFmtId="0" fontId="17" fillId="0" borderId="26" xfId="975" applyFont="1" applyBorder="1" applyAlignment="1">
      <alignment horizontal="center" vertical="center" wrapText="1"/>
    </xf>
    <xf numFmtId="0" fontId="17" fillId="0" borderId="27" xfId="975" applyFont="1" applyBorder="1" applyAlignment="1">
      <alignment horizontal="center" vertical="center" wrapText="1"/>
    </xf>
    <xf numFmtId="0" fontId="17" fillId="0" borderId="28" xfId="0" applyNumberFormat="1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vertical="center" wrapText="1"/>
    </xf>
    <xf numFmtId="190" fontId="17" fillId="0" borderId="1" xfId="1171" applyNumberFormat="1" applyFont="1" applyFill="1" applyBorder="1" applyAlignment="1">
      <alignment horizontal="center" vertical="center" wrapText="1" shrinkToFit="1"/>
    </xf>
    <xf numFmtId="0" fontId="20" fillId="0" borderId="28" xfId="0" applyNumberFormat="1" applyFont="1" applyFill="1" applyBorder="1" applyAlignment="1">
      <alignment horizontal="left" vertical="center"/>
    </xf>
    <xf numFmtId="49" fontId="20" fillId="0" borderId="1" xfId="0" applyNumberFormat="1" applyFont="1" applyFill="1" applyBorder="1" applyAlignment="1">
      <alignment vertical="center" wrapText="1"/>
    </xf>
    <xf numFmtId="190" fontId="20" fillId="0" borderId="1" xfId="1171" applyNumberFormat="1" applyFont="1" applyFill="1" applyBorder="1" applyAlignment="1">
      <alignment horizontal="center" vertical="center" wrapText="1" shrinkToFit="1"/>
    </xf>
    <xf numFmtId="49" fontId="20" fillId="0" borderId="26" xfId="0" applyNumberFormat="1" applyFont="1" applyFill="1" applyBorder="1" applyAlignment="1">
      <alignment vertical="center" wrapText="1"/>
    </xf>
    <xf numFmtId="190" fontId="26" fillId="0" borderId="0" xfId="0" applyNumberFormat="1" applyFont="1">
      <alignment vertical="center"/>
    </xf>
    <xf numFmtId="0" fontId="17" fillId="0" borderId="28" xfId="0" applyFont="1" applyFill="1" applyBorder="1" applyAlignment="1">
      <alignment horizontal="left" vertical="center"/>
    </xf>
    <xf numFmtId="49" fontId="17" fillId="2" borderId="1" xfId="0" applyNumberFormat="1" applyFont="1" applyFill="1" applyBorder="1" applyAlignment="1">
      <alignment vertical="center" wrapText="1"/>
    </xf>
    <xf numFmtId="190" fontId="17" fillId="0" borderId="1" xfId="1171" applyNumberFormat="1" applyFont="1" applyFill="1" applyBorder="1" applyAlignment="1">
      <alignment horizontal="right" vertical="center" wrapText="1" shrinkToFit="1"/>
    </xf>
    <xf numFmtId="0" fontId="12" fillId="2" borderId="0" xfId="974" applyFont="1" applyFill="1" applyAlignment="1" applyProtection="1">
      <alignment horizontal="center" vertical="center"/>
    </xf>
    <xf numFmtId="49" fontId="20" fillId="2" borderId="1" xfId="0" applyNumberFormat="1" applyFont="1" applyFill="1" applyBorder="1" applyAlignment="1">
      <alignment vertical="center" wrapText="1"/>
    </xf>
    <xf numFmtId="190" fontId="20" fillId="0" borderId="1" xfId="1171" applyNumberFormat="1" applyFont="1" applyFill="1" applyBorder="1" applyAlignment="1">
      <alignment horizontal="right" vertical="center" wrapText="1" shrinkToFit="1"/>
    </xf>
    <xf numFmtId="0" fontId="20" fillId="0" borderId="28" xfId="0" applyFont="1" applyFill="1" applyBorder="1" applyAlignment="1">
      <alignment horizontal="left" vertical="center"/>
    </xf>
    <xf numFmtId="49" fontId="20" fillId="2" borderId="27" xfId="0" applyNumberFormat="1" applyFont="1" applyFill="1" applyBorder="1" applyAlignment="1">
      <alignment vertical="center" wrapText="1"/>
    </xf>
    <xf numFmtId="190" fontId="20" fillId="2" borderId="27" xfId="1171" applyNumberFormat="1" applyFont="1" applyFill="1" applyBorder="1" applyAlignment="1">
      <alignment horizontal="right" vertical="center" wrapText="1"/>
    </xf>
    <xf numFmtId="190" fontId="20" fillId="2" borderId="1" xfId="1171" applyNumberFormat="1" applyFont="1" applyFill="1" applyBorder="1" applyAlignment="1">
      <alignment horizontal="right" vertical="center" wrapText="1"/>
    </xf>
    <xf numFmtId="49" fontId="20" fillId="2" borderId="26" xfId="0" applyNumberFormat="1" applyFont="1" applyFill="1" applyBorder="1" applyAlignment="1">
      <alignment vertical="center" wrapText="1"/>
    </xf>
    <xf numFmtId="190" fontId="20" fillId="2" borderId="26" xfId="1171" applyNumberFormat="1" applyFont="1" applyFill="1" applyBorder="1" applyAlignment="1">
      <alignment horizontal="right" vertical="center" wrapText="1"/>
    </xf>
    <xf numFmtId="190" fontId="20" fillId="0" borderId="1" xfId="1171" applyNumberFormat="1" applyFont="1" applyFill="1" applyBorder="1" applyAlignment="1">
      <alignment horizontal="right" vertical="center" wrapText="1"/>
    </xf>
    <xf numFmtId="190" fontId="20" fillId="0" borderId="27" xfId="1171" applyNumberFormat="1" applyFont="1" applyFill="1" applyBorder="1" applyAlignment="1">
      <alignment horizontal="right" vertical="center" wrapText="1" shrinkToFit="1"/>
    </xf>
    <xf numFmtId="49" fontId="20" fillId="0" borderId="27" xfId="0" applyNumberFormat="1" applyFont="1" applyFill="1" applyBorder="1" applyAlignment="1">
      <alignment vertical="center" wrapText="1"/>
    </xf>
    <xf numFmtId="49" fontId="20" fillId="0" borderId="1" xfId="0" applyNumberFormat="1" applyFont="1" applyBorder="1" applyAlignment="1">
      <alignment vertical="center" wrapText="1"/>
    </xf>
    <xf numFmtId="49" fontId="20" fillId="0" borderId="26" xfId="0" applyNumberFormat="1" applyFont="1" applyBorder="1" applyAlignment="1">
      <alignment vertical="center" wrapText="1"/>
    </xf>
    <xf numFmtId="0" fontId="20" fillId="3" borderId="28" xfId="0" applyFont="1" applyFill="1" applyBorder="1" applyAlignment="1">
      <alignment horizontal="left" vertical="center"/>
    </xf>
    <xf numFmtId="49" fontId="20" fillId="4" borderId="1" xfId="0" applyNumberFormat="1" applyFont="1" applyFill="1" applyBorder="1" applyAlignment="1">
      <alignment vertical="center" wrapText="1"/>
    </xf>
    <xf numFmtId="190" fontId="20" fillId="4" borderId="1" xfId="1171" applyNumberFormat="1" applyFont="1" applyFill="1" applyBorder="1" applyAlignment="1">
      <alignment horizontal="right" vertical="center" wrapText="1" shrinkToFit="1"/>
    </xf>
    <xf numFmtId="190" fontId="20" fillId="4" borderId="1" xfId="1171" applyNumberFormat="1" applyFont="1" applyFill="1" applyBorder="1" applyAlignment="1">
      <alignment horizontal="right" vertical="center" wrapText="1"/>
    </xf>
    <xf numFmtId="190" fontId="20" fillId="0" borderId="26" xfId="1171" applyNumberFormat="1" applyFont="1" applyFill="1" applyBorder="1" applyAlignment="1">
      <alignment horizontal="right" vertical="center" wrapText="1" shrinkToFit="1"/>
    </xf>
    <xf numFmtId="190" fontId="17" fillId="0" borderId="1" xfId="1171" applyNumberFormat="1" applyFont="1" applyFill="1" applyBorder="1" applyAlignment="1">
      <alignment horizontal="right" vertical="center" wrapText="1"/>
    </xf>
    <xf numFmtId="190" fontId="17" fillId="2" borderId="1" xfId="1171" applyNumberFormat="1" applyFont="1" applyFill="1" applyBorder="1" applyAlignment="1">
      <alignment horizontal="right" vertical="center" wrapText="1"/>
    </xf>
    <xf numFmtId="190" fontId="20" fillId="2" borderId="27" xfId="1171" applyNumberFormat="1" applyFont="1" applyFill="1" applyBorder="1" applyAlignment="1">
      <alignment horizontal="right" vertical="center" wrapText="1" shrinkToFit="1"/>
    </xf>
    <xf numFmtId="190" fontId="20" fillId="2" borderId="1" xfId="1171" applyNumberFormat="1" applyFont="1" applyFill="1" applyBorder="1" applyAlignment="1">
      <alignment horizontal="right" vertical="center" wrapText="1" shrinkToFit="1"/>
    </xf>
    <xf numFmtId="49" fontId="20" fillId="0" borderId="29" xfId="0" applyNumberFormat="1" applyFont="1" applyBorder="1" applyAlignment="1">
      <alignment vertical="center" wrapText="1"/>
    </xf>
    <xf numFmtId="190" fontId="20" fillId="2" borderId="29" xfId="1171" applyNumberFormat="1" applyFont="1" applyFill="1" applyBorder="1" applyAlignment="1">
      <alignment horizontal="right" vertical="center" wrapText="1"/>
    </xf>
    <xf numFmtId="190" fontId="20" fillId="0" borderId="27" xfId="1171" applyNumberFormat="1" applyFont="1" applyFill="1" applyBorder="1" applyAlignment="1">
      <alignment horizontal="right" vertical="center" wrapText="1"/>
    </xf>
    <xf numFmtId="49" fontId="20" fillId="0" borderId="27" xfId="0" applyNumberFormat="1" applyFont="1" applyBorder="1" applyAlignment="1">
      <alignment vertical="center" wrapText="1"/>
    </xf>
    <xf numFmtId="0" fontId="19" fillId="0" borderId="28" xfId="0" applyNumberFormat="1" applyFont="1" applyFill="1" applyBorder="1" applyAlignment="1">
      <alignment horizontal="left" vertical="center"/>
    </xf>
    <xf numFmtId="190" fontId="20" fillId="0" borderId="26" xfId="1171" applyNumberFormat="1" applyFont="1" applyFill="1" applyBorder="1" applyAlignment="1">
      <alignment horizontal="right" vertical="center" wrapText="1"/>
    </xf>
    <xf numFmtId="0" fontId="19" fillId="0" borderId="28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left" vertical="center"/>
    </xf>
    <xf numFmtId="190" fontId="20" fillId="2" borderId="26" xfId="1171" applyNumberFormat="1" applyFont="1" applyFill="1" applyBorder="1" applyAlignment="1">
      <alignment horizontal="right" vertical="center" wrapText="1" shrinkToFit="1"/>
    </xf>
    <xf numFmtId="49" fontId="20" fillId="4" borderId="26" xfId="0" applyNumberFormat="1" applyFont="1" applyFill="1" applyBorder="1" applyAlignment="1">
      <alignment vertical="center" wrapText="1"/>
    </xf>
    <xf numFmtId="190" fontId="20" fillId="4" borderId="26" xfId="1171" applyNumberFormat="1" applyFont="1" applyFill="1" applyBorder="1" applyAlignment="1">
      <alignment horizontal="right" vertical="center" wrapText="1"/>
    </xf>
    <xf numFmtId="0" fontId="20" fillId="0" borderId="18" xfId="0" applyNumberFormat="1" applyFont="1" applyFill="1" applyBorder="1" applyAlignment="1">
      <alignment horizontal="left" vertical="center"/>
    </xf>
    <xf numFmtId="0" fontId="19" fillId="0" borderId="25" xfId="0" applyNumberFormat="1" applyFont="1" applyFill="1" applyBorder="1" applyAlignment="1">
      <alignment horizontal="left"/>
    </xf>
    <xf numFmtId="0" fontId="20" fillId="0" borderId="25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wrapText="1"/>
    </xf>
    <xf numFmtId="0" fontId="20" fillId="0" borderId="18" xfId="0" applyFont="1" applyFill="1" applyBorder="1" applyAlignment="1">
      <alignment horizontal="left" vertical="center"/>
    </xf>
    <xf numFmtId="0" fontId="19" fillId="0" borderId="25" xfId="0" applyFont="1" applyBorder="1" applyAlignment="1">
      <alignment horizontal="left"/>
    </xf>
    <xf numFmtId="190" fontId="20" fillId="2" borderId="26" xfId="1171" applyNumberFormat="1" applyFont="1" applyFill="1" applyBorder="1" applyAlignment="1">
      <alignment horizontal="right" wrapText="1"/>
    </xf>
    <xf numFmtId="0" fontId="17" fillId="0" borderId="25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vertical="center" wrapText="1"/>
    </xf>
    <xf numFmtId="0" fontId="19" fillId="2" borderId="27" xfId="0" applyFont="1" applyFill="1" applyBorder="1" applyAlignment="1">
      <alignment vertical="center" wrapText="1"/>
    </xf>
    <xf numFmtId="0" fontId="19" fillId="2" borderId="26" xfId="0" applyFont="1" applyFill="1" applyBorder="1" applyAlignment="1">
      <alignment vertical="center" wrapText="1"/>
    </xf>
    <xf numFmtId="0" fontId="19" fillId="4" borderId="26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wrapText="1"/>
    </xf>
    <xf numFmtId="190" fontId="20" fillId="4" borderId="26" xfId="1171" applyNumberFormat="1" applyFont="1" applyFill="1" applyBorder="1" applyAlignment="1">
      <alignment horizontal="right" vertical="center" wrapText="1" shrinkToFit="1"/>
    </xf>
    <xf numFmtId="0" fontId="19" fillId="0" borderId="0" xfId="0" applyNumberFormat="1" applyFont="1" applyFill="1" applyBorder="1" applyAlignment="1">
      <alignment horizontal="left" wrapText="1"/>
    </xf>
    <xf numFmtId="190" fontId="19" fillId="0" borderId="0" xfId="0" applyNumberFormat="1" applyFont="1" applyBorder="1" applyAlignment="1">
      <alignment horizontal="left" wrapText="1"/>
    </xf>
    <xf numFmtId="49" fontId="20" fillId="2" borderId="29" xfId="0" applyNumberFormat="1" applyFont="1" applyFill="1" applyBorder="1" applyAlignment="1">
      <alignment vertical="center" wrapText="1"/>
    </xf>
    <xf numFmtId="190" fontId="20" fillId="0" borderId="29" xfId="1171" applyNumberFormat="1" applyFont="1" applyFill="1" applyBorder="1" applyAlignment="1">
      <alignment horizontal="right" vertical="center" wrapText="1"/>
    </xf>
    <xf numFmtId="190" fontId="20" fillId="0" borderId="1" xfId="1171" applyNumberFormat="1" applyFont="1" applyFill="1" applyBorder="1" applyAlignment="1">
      <alignment horizontal="center" vertical="center" wrapText="1"/>
    </xf>
    <xf numFmtId="0" fontId="0" fillId="5" borderId="0" xfId="0" applyFill="1">
      <alignment vertical="center"/>
    </xf>
    <xf numFmtId="0" fontId="19" fillId="0" borderId="27" xfId="0" applyFont="1" applyFill="1" applyBorder="1" applyAlignment="1">
      <alignment vertical="center" wrapText="1"/>
    </xf>
    <xf numFmtId="190" fontId="20" fillId="2" borderId="1" xfId="1171" applyNumberFormat="1" applyFont="1" applyFill="1" applyBorder="1" applyAlignment="1">
      <alignment horizontal="center" vertical="center" wrapText="1" shrinkToFit="1"/>
    </xf>
    <xf numFmtId="49" fontId="17" fillId="2" borderId="27" xfId="0" applyNumberFormat="1" applyFont="1" applyFill="1" applyBorder="1" applyAlignment="1">
      <alignment vertical="center" wrapText="1"/>
    </xf>
    <xf numFmtId="190" fontId="17" fillId="0" borderId="27" xfId="1171" applyNumberFormat="1" applyFont="1" applyFill="1" applyBorder="1" applyAlignment="1">
      <alignment horizontal="right" vertical="center" wrapText="1"/>
    </xf>
    <xf numFmtId="49" fontId="17" fillId="0" borderId="1" xfId="0" applyNumberFormat="1" applyFont="1" applyBorder="1" applyAlignment="1">
      <alignment vertical="center" wrapText="1"/>
    </xf>
    <xf numFmtId="190" fontId="20" fillId="0" borderId="29" xfId="1171" applyNumberFormat="1" applyFont="1" applyFill="1" applyBorder="1" applyAlignment="1">
      <alignment horizontal="right" vertical="center" wrapText="1" shrinkToFit="1"/>
    </xf>
    <xf numFmtId="49" fontId="17" fillId="2" borderId="25" xfId="978" applyNumberFormat="1" applyFont="1" applyFill="1" applyBorder="1" applyAlignment="1" applyProtection="1">
      <alignment horizontal="left" vertical="center"/>
    </xf>
    <xf numFmtId="0" fontId="17" fillId="2" borderId="1" xfId="975" applyFont="1" applyFill="1" applyBorder="1" applyAlignment="1">
      <alignment horizontal="distributed" vertical="center" wrapText="1" indent="2"/>
    </xf>
    <xf numFmtId="0" fontId="2" fillId="0" borderId="0" xfId="881" applyFont="1" applyFill="1" applyBorder="1" applyAlignment="1"/>
    <xf numFmtId="0" fontId="17" fillId="2" borderId="0" xfId="975" applyFont="1" applyFill="1" applyAlignment="1">
      <alignment horizontal="center" vertical="center" wrapText="1"/>
    </xf>
    <xf numFmtId="0" fontId="28" fillId="0" borderId="0" xfId="881" applyFont="1" applyFill="1" applyBorder="1" applyAlignment="1"/>
    <xf numFmtId="0" fontId="20" fillId="2" borderId="0" xfId="975" applyFont="1" applyFill="1">
      <alignment vertical="center"/>
    </xf>
    <xf numFmtId="0" fontId="21" fillId="2" borderId="0" xfId="975" applyFill="1">
      <alignment vertical="center"/>
    </xf>
    <xf numFmtId="0" fontId="0" fillId="2" borderId="0" xfId="975" applyFont="1" applyFill="1">
      <alignment vertical="center"/>
    </xf>
    <xf numFmtId="0" fontId="22" fillId="2" borderId="0" xfId="975" applyFont="1" applyFill="1" applyAlignment="1">
      <alignment horizontal="center" vertical="center"/>
    </xf>
    <xf numFmtId="0" fontId="2" fillId="2" borderId="0" xfId="975" applyFont="1" applyFill="1">
      <alignment vertical="center"/>
    </xf>
    <xf numFmtId="0" fontId="29" fillId="2" borderId="0" xfId="975" applyFont="1" applyFill="1">
      <alignment vertical="center"/>
    </xf>
    <xf numFmtId="0" fontId="17" fillId="2" borderId="25" xfId="975" applyFont="1" applyFill="1" applyBorder="1" applyAlignment="1">
      <alignment horizontal="left" vertical="center"/>
    </xf>
    <xf numFmtId="190" fontId="17" fillId="2" borderId="1" xfId="976" applyNumberFormat="1" applyFont="1" applyFill="1" applyBorder="1" applyAlignment="1" applyProtection="1">
      <alignment vertical="center" wrapText="1"/>
    </xf>
    <xf numFmtId="190" fontId="17" fillId="2" borderId="1" xfId="976" applyNumberFormat="1" applyFont="1" applyFill="1" applyBorder="1" applyAlignment="1" applyProtection="1">
      <alignment horizontal="center" vertical="center"/>
    </xf>
    <xf numFmtId="49" fontId="17" fillId="2" borderId="1" xfId="976" applyNumberFormat="1" applyFont="1" applyFill="1" applyBorder="1" applyAlignment="1" applyProtection="1">
      <alignment horizontal="left" vertical="center" wrapText="1"/>
    </xf>
    <xf numFmtId="0" fontId="17" fillId="2" borderId="25" xfId="975" applyFont="1" applyFill="1" applyBorder="1" applyAlignment="1">
      <alignment horizontal="distributed" vertical="center"/>
    </xf>
    <xf numFmtId="49" fontId="17" fillId="2" borderId="1" xfId="881" applyNumberFormat="1" applyFont="1" applyFill="1" applyBorder="1" applyAlignment="1" applyProtection="1">
      <alignment horizontal="distributed" vertical="center" wrapText="1"/>
    </xf>
    <xf numFmtId="0" fontId="17" fillId="0" borderId="1" xfId="975" applyNumberFormat="1" applyFont="1" applyFill="1" applyBorder="1" applyAlignment="1">
      <alignment horizontal="left" vertical="center"/>
    </xf>
    <xf numFmtId="190" fontId="14" fillId="2" borderId="1" xfId="975" applyNumberFormat="1" applyFont="1" applyFill="1" applyBorder="1" applyAlignment="1">
      <alignment horizontal="center" vertical="center"/>
    </xf>
    <xf numFmtId="0" fontId="20" fillId="0" borderId="1" xfId="975" applyNumberFormat="1" applyFont="1" applyFill="1" applyBorder="1" applyAlignment="1">
      <alignment horizontal="left" vertical="center"/>
    </xf>
    <xf numFmtId="190" fontId="21" fillId="2" borderId="1" xfId="975" applyNumberFormat="1" applyFill="1" applyBorder="1" applyAlignment="1">
      <alignment horizontal="center" vertical="center"/>
    </xf>
    <xf numFmtId="190" fontId="20" fillId="2" borderId="1" xfId="976" applyNumberFormat="1" applyFont="1" applyFill="1" applyBorder="1" applyAlignment="1" applyProtection="1">
      <alignment horizontal="center" vertical="center"/>
    </xf>
    <xf numFmtId="0" fontId="20" fillId="2" borderId="1" xfId="975" applyFont="1" applyFill="1" applyBorder="1" applyAlignment="1">
      <alignment vertical="center" wrapText="1"/>
    </xf>
    <xf numFmtId="190" fontId="20" fillId="2" borderId="1" xfId="1171" applyNumberFormat="1" applyFont="1" applyFill="1" applyBorder="1" applyAlignment="1">
      <alignment horizontal="center" vertical="center" wrapText="1"/>
    </xf>
    <xf numFmtId="0" fontId="17" fillId="2" borderId="1" xfId="975" applyNumberFormat="1" applyFont="1" applyFill="1" applyBorder="1" applyAlignment="1">
      <alignment horizontal="left" vertical="center" wrapText="1"/>
    </xf>
    <xf numFmtId="190" fontId="17" fillId="2" borderId="1" xfId="1171" applyNumberFormat="1" applyFont="1" applyFill="1" applyBorder="1" applyAlignment="1">
      <alignment horizontal="center" vertical="center" wrapText="1"/>
    </xf>
    <xf numFmtId="0" fontId="17" fillId="2" borderId="1" xfId="975" applyNumberFormat="1" applyFont="1" applyFill="1" applyBorder="1" applyAlignment="1">
      <alignment vertical="center" wrapText="1"/>
    </xf>
    <xf numFmtId="190" fontId="28" fillId="0" borderId="0" xfId="881" applyNumberFormat="1" applyFont="1" applyFill="1" applyBorder="1" applyAlignment="1"/>
    <xf numFmtId="0" fontId="30" fillId="0" borderId="0" xfId="853" applyFont="1" applyAlignment="1">
      <alignment vertical="center"/>
    </xf>
    <xf numFmtId="0" fontId="20" fillId="2" borderId="1" xfId="975" applyFont="1" applyFill="1" applyBorder="1" applyAlignment="1">
      <alignment horizontal="left" vertical="center" wrapText="1"/>
    </xf>
    <xf numFmtId="0" fontId="20" fillId="2" borderId="1" xfId="975" applyNumberFormat="1" applyFont="1" applyFill="1" applyBorder="1" applyAlignment="1">
      <alignment vertical="center" wrapText="1"/>
    </xf>
    <xf numFmtId="49" fontId="17" fillId="2" borderId="1" xfId="853" applyNumberFormat="1" applyFont="1" applyFill="1" applyBorder="1" applyAlignment="1" applyProtection="1">
      <alignment horizontal="distributed" vertical="center" wrapText="1"/>
    </xf>
    <xf numFmtId="3" fontId="20" fillId="2" borderId="1" xfId="0" applyNumberFormat="1" applyFont="1" applyFill="1" applyBorder="1" applyAlignment="1" applyProtection="1">
      <alignment horizontal="center" vertical="center"/>
    </xf>
    <xf numFmtId="190" fontId="20" fillId="0" borderId="1" xfId="975" applyNumberFormat="1" applyFont="1" applyFill="1" applyBorder="1" applyAlignment="1">
      <alignment horizontal="center" vertical="center"/>
    </xf>
    <xf numFmtId="178" fontId="17" fillId="0" borderId="1" xfId="975" applyNumberFormat="1" applyFont="1" applyFill="1" applyBorder="1" applyAlignment="1">
      <alignment horizontal="center" vertical="center"/>
    </xf>
    <xf numFmtId="190" fontId="17" fillId="0" borderId="1" xfId="975" applyNumberFormat="1" applyFont="1" applyFill="1" applyBorder="1" applyAlignment="1">
      <alignment horizontal="center" vertical="center"/>
    </xf>
    <xf numFmtId="0" fontId="21" fillId="0" borderId="0" xfId="467">
      <alignment vertical="center"/>
    </xf>
    <xf numFmtId="0" fontId="31" fillId="0" borderId="0" xfId="467" applyFont="1" applyAlignment="1">
      <alignment horizontal="center" vertical="center"/>
    </xf>
    <xf numFmtId="0" fontId="32" fillId="0" borderId="0" xfId="467" applyFont="1" applyAlignment="1">
      <alignment horizontal="center" vertical="center"/>
    </xf>
    <xf numFmtId="0" fontId="33" fillId="0" borderId="0" xfId="467" applyFont="1" applyAlignment="1">
      <alignment horizontal="justify" vertical="center"/>
    </xf>
    <xf numFmtId="0" fontId="34" fillId="0" borderId="0" xfId="467" applyFont="1" applyAlignment="1">
      <alignment horizontal="justify" vertical="center"/>
    </xf>
    <xf numFmtId="0" fontId="35" fillId="0" borderId="0" xfId="467" applyFont="1" applyAlignment="1">
      <alignment horizontal="justify" vertical="center"/>
    </xf>
    <xf numFmtId="0" fontId="36" fillId="0" borderId="0" xfId="467" applyFont="1" applyAlignment="1">
      <alignment horizontal="center" vertical="center"/>
    </xf>
    <xf numFmtId="0" fontId="21" fillId="0" borderId="0" xfId="467" applyAlignment="1">
      <alignment vertical="center"/>
    </xf>
    <xf numFmtId="0" fontId="37" fillId="0" borderId="0" xfId="467" applyFont="1" applyAlignment="1">
      <alignment horizontal="center" vertical="center"/>
    </xf>
    <xf numFmtId="0" fontId="38" fillId="0" borderId="0" xfId="467" applyFont="1" applyAlignment="1">
      <alignment horizontal="center" vertical="center"/>
    </xf>
    <xf numFmtId="0" fontId="39" fillId="0" borderId="0" xfId="467" applyFont="1" applyAlignment="1">
      <alignment horizontal="center" vertical="center"/>
    </xf>
    <xf numFmtId="0" fontId="40" fillId="0" borderId="0" xfId="467" applyFont="1" applyAlignment="1">
      <alignment horizontal="center" vertical="center"/>
    </xf>
    <xf numFmtId="57" fontId="39" fillId="0" borderId="0" xfId="467" applyNumberFormat="1" applyFont="1" applyAlignment="1">
      <alignment horizontal="center" vertical="center"/>
    </xf>
    <xf numFmtId="178" fontId="20" fillId="2" borderId="1" xfId="975" applyNumberFormat="1" applyFont="1" applyFill="1" applyBorder="1">
      <alignment vertical="center"/>
    </xf>
    <xf numFmtId="190" fontId="20" fillId="4" borderId="1" xfId="976" applyNumberFormat="1" applyFont="1" applyFill="1" applyBorder="1" applyAlignment="1" applyProtection="1">
      <alignment horizontal="right" vertical="center"/>
    </xf>
    <xf numFmtId="190" fontId="15" fillId="0" borderId="0" xfId="853" applyNumberFormat="1" applyFont="1" applyAlignment="1">
      <alignment vertical="center"/>
    </xf>
    <xf numFmtId="190" fontId="21" fillId="0" borderId="0" xfId="881" applyNumberFormat="1">
      <alignment vertical="center"/>
    </xf>
    <xf numFmtId="0" fontId="22" fillId="2" borderId="0" xfId="975" applyFont="1" applyFill="1" applyAlignment="1">
      <alignment horizontal="center" vertical="center"/>
    </xf>
    <xf numFmtId="178" fontId="17" fillId="2" borderId="26" xfId="975" applyNumberFormat="1" applyFont="1" applyFill="1" applyBorder="1" applyAlignment="1">
      <alignment horizontal="center" vertical="center" wrapText="1"/>
    </xf>
    <xf numFmtId="178" fontId="17" fillId="2" borderId="27" xfId="975" applyNumberFormat="1" applyFont="1" applyFill="1" applyBorder="1" applyAlignment="1">
      <alignment horizontal="center" vertical="center" wrapText="1"/>
    </xf>
    <xf numFmtId="0" fontId="17" fillId="2" borderId="26" xfId="975" applyFont="1" applyFill="1" applyBorder="1" applyAlignment="1">
      <alignment horizontal="center" vertical="center" wrapText="1"/>
    </xf>
    <xf numFmtId="0" fontId="17" fillId="2" borderId="27" xfId="975" applyFont="1" applyFill="1" applyBorder="1" applyAlignment="1">
      <alignment horizontal="center" vertical="center" wrapText="1"/>
    </xf>
    <xf numFmtId="0" fontId="27" fillId="2" borderId="0" xfId="975" applyFont="1" applyFill="1" applyAlignment="1">
      <alignment horizontal="center" vertical="center"/>
    </xf>
    <xf numFmtId="0" fontId="17" fillId="0" borderId="25" xfId="975" applyFont="1" applyFill="1" applyBorder="1" applyAlignment="1">
      <alignment horizontal="center" vertical="center" wrapText="1"/>
    </xf>
    <xf numFmtId="0" fontId="17" fillId="0" borderId="30" xfId="975" applyFont="1" applyFill="1" applyBorder="1" applyAlignment="1">
      <alignment horizontal="center" vertical="center" wrapText="1"/>
    </xf>
    <xf numFmtId="0" fontId="17" fillId="0" borderId="26" xfId="975" applyFont="1" applyBorder="1" applyAlignment="1">
      <alignment horizontal="center" vertical="center" wrapText="1"/>
    </xf>
    <xf numFmtId="0" fontId="17" fillId="0" borderId="27" xfId="975" applyFont="1" applyBorder="1" applyAlignment="1">
      <alignment horizontal="center" vertical="center" wrapText="1"/>
    </xf>
    <xf numFmtId="0" fontId="25" fillId="0" borderId="0" xfId="720" applyFont="1" applyAlignment="1">
      <alignment horizontal="center" vertical="center"/>
    </xf>
    <xf numFmtId="0" fontId="22" fillId="0" borderId="0" xfId="975" applyFont="1" applyAlignment="1">
      <alignment horizontal="center" vertical="center"/>
    </xf>
    <xf numFmtId="0" fontId="16" fillId="0" borderId="0" xfId="975" applyFont="1" applyAlignment="1">
      <alignment horizontal="center" vertical="center"/>
    </xf>
    <xf numFmtId="0" fontId="12" fillId="0" borderId="3" xfId="701" applyFont="1" applyFill="1" applyBorder="1" applyAlignment="1">
      <alignment horizontal="center" vertical="center" wrapText="1"/>
    </xf>
    <xf numFmtId="0" fontId="12" fillId="0" borderId="4" xfId="701" applyFont="1" applyFill="1" applyBorder="1" applyAlignment="1">
      <alignment horizontal="center" vertical="center" wrapText="1"/>
    </xf>
    <xf numFmtId="0" fontId="12" fillId="0" borderId="1" xfId="701" applyFont="1" applyFill="1" applyBorder="1" applyAlignment="1">
      <alignment horizontal="center" vertical="center" wrapText="1"/>
    </xf>
    <xf numFmtId="0" fontId="10" fillId="0" borderId="0" xfId="701" applyFont="1" applyFill="1" applyAlignment="1">
      <alignment horizontal="center" vertical="center"/>
    </xf>
    <xf numFmtId="0" fontId="12" fillId="0" borderId="2" xfId="701" applyFont="1" applyFill="1" applyBorder="1" applyAlignment="1">
      <alignment horizontal="center" vertical="center" wrapText="1"/>
    </xf>
    <xf numFmtId="0" fontId="12" fillId="0" borderId="21" xfId="701" applyFont="1" applyFill="1" applyBorder="1" applyAlignment="1">
      <alignment horizontal="center" vertical="center" wrapText="1"/>
    </xf>
    <xf numFmtId="0" fontId="12" fillId="0" borderId="22" xfId="701" applyFont="1" applyFill="1" applyBorder="1" applyAlignment="1">
      <alignment horizontal="center" vertical="center" wrapText="1"/>
    </xf>
    <xf numFmtId="0" fontId="12" fillId="0" borderId="23" xfId="701" applyFont="1" applyFill="1" applyBorder="1" applyAlignment="1">
      <alignment horizontal="center" vertical="center" wrapText="1"/>
    </xf>
    <xf numFmtId="0" fontId="12" fillId="0" borderId="24" xfId="701" applyFont="1" applyFill="1" applyBorder="1" applyAlignment="1">
      <alignment horizontal="center" vertical="center" wrapText="1"/>
    </xf>
    <xf numFmtId="0" fontId="8" fillId="0" borderId="0" xfId="701" applyFont="1" applyFill="1" applyAlignment="1">
      <alignment horizontal="center" vertical="center"/>
    </xf>
    <xf numFmtId="0" fontId="9" fillId="0" borderId="0" xfId="701" applyFont="1" applyFill="1" applyAlignment="1">
      <alignment horizontal="center" vertical="center"/>
    </xf>
    <xf numFmtId="0" fontId="9" fillId="0" borderId="0" xfId="701" applyFont="1" applyFill="1" applyAlignment="1">
      <alignment vertical="center"/>
    </xf>
    <xf numFmtId="49" fontId="5" fillId="0" borderId="14" xfId="701" applyNumberFormat="1" applyFont="1" applyFill="1" applyBorder="1" applyAlignment="1">
      <alignment horizontal="center" vertical="center"/>
    </xf>
    <xf numFmtId="0" fontId="5" fillId="0" borderId="14" xfId="701" applyFont="1" applyFill="1" applyBorder="1" applyAlignment="1">
      <alignment horizontal="center" vertical="center"/>
    </xf>
    <xf numFmtId="49" fontId="7" fillId="0" borderId="13" xfId="701" applyNumberFormat="1" applyFont="1" applyFill="1" applyBorder="1" applyAlignment="1">
      <alignment horizontal="center" vertical="center"/>
    </xf>
    <xf numFmtId="0" fontId="6" fillId="0" borderId="1" xfId="701" applyFont="1" applyFill="1" applyBorder="1" applyAlignment="1"/>
    <xf numFmtId="0" fontId="3" fillId="0" borderId="0" xfId="701" applyFont="1" applyFill="1" applyAlignment="1">
      <alignment horizontal="center" vertical="center"/>
    </xf>
    <xf numFmtId="0" fontId="4" fillId="0" borderId="0" xfId="701" applyFont="1" applyFill="1" applyAlignment="1"/>
    <xf numFmtId="49" fontId="7" fillId="0" borderId="1" xfId="701" applyNumberFormat="1" applyFont="1" applyFill="1" applyBorder="1" applyAlignment="1">
      <alignment horizontal="center" vertical="center"/>
    </xf>
    <xf numFmtId="49" fontId="7" fillId="0" borderId="14" xfId="701" applyNumberFormat="1" applyFont="1" applyFill="1" applyBorder="1" applyAlignment="1">
      <alignment horizontal="center" vertical="center"/>
    </xf>
    <xf numFmtId="0" fontId="7" fillId="0" borderId="14" xfId="701" applyFont="1" applyFill="1" applyBorder="1" applyAlignment="1">
      <alignment horizontal="center" vertical="center"/>
    </xf>
    <xf numFmtId="0" fontId="4" fillId="0" borderId="0" xfId="701" applyFont="1" applyFill="1" applyAlignment="1">
      <alignment horizontal="center" vertical="center"/>
    </xf>
    <xf numFmtId="0" fontId="4" fillId="0" borderId="0" xfId="701" applyFont="1" applyFill="1" applyAlignment="1">
      <alignment vertical="center"/>
    </xf>
    <xf numFmtId="0" fontId="1" fillId="0" borderId="3" xfId="701" applyFont="1" applyFill="1" applyBorder="1" applyAlignment="1">
      <alignment horizontal="center" vertical="center" wrapText="1"/>
    </xf>
    <xf numFmtId="0" fontId="1" fillId="0" borderId="4" xfId="701" applyFont="1" applyFill="1" applyBorder="1" applyAlignment="1">
      <alignment horizontal="center" vertical="center" wrapText="1"/>
    </xf>
    <xf numFmtId="0" fontId="1" fillId="0" borderId="1" xfId="701" applyFont="1" applyFill="1" applyBorder="1" applyAlignment="1">
      <alignment horizontal="center" vertical="center" wrapText="1"/>
    </xf>
    <xf numFmtId="0" fontId="1" fillId="0" borderId="2" xfId="701" applyFont="1" applyFill="1" applyBorder="1" applyAlignment="1">
      <alignment horizontal="center" vertical="center" wrapText="1"/>
    </xf>
  </cellXfs>
  <cellStyles count="1295">
    <cellStyle name="_20100326高清市院遂宁检察院1080P配置清单26日改" xfId="47"/>
    <cellStyle name="_Book1" xfId="80"/>
    <cellStyle name="_Book1_1" xfId="40"/>
    <cellStyle name="_Book1_2" xfId="83"/>
    <cellStyle name="_Book1_2 2" xfId="12"/>
    <cellStyle name="_Book1_2 2 2" xfId="62"/>
    <cellStyle name="_Book1_2 2 2 2" xfId="72"/>
    <cellStyle name="_Book1_2 2 3" xfId="66"/>
    <cellStyle name="_Book1_2 3" xfId="25"/>
    <cellStyle name="_Book1_2 3 2" xfId="86"/>
    <cellStyle name="_Book1_2 4" xfId="87"/>
    <cellStyle name="_Book1_3" xfId="90"/>
    <cellStyle name="_Book1_3 2" xfId="78"/>
    <cellStyle name="_ET_STYLE_NoName_00_" xfId="38"/>
    <cellStyle name="_ET_STYLE_NoName_00__Book1" xfId="29"/>
    <cellStyle name="_ET_STYLE_NoName_00__Book1_1" xfId="92"/>
    <cellStyle name="_ET_STYLE_NoName_00__Book1_1 2" xfId="93"/>
    <cellStyle name="_ET_STYLE_NoName_00__Book1_1 2 2" xfId="94"/>
    <cellStyle name="_ET_STYLE_NoName_00__Book1_1 2 2 2" xfId="5"/>
    <cellStyle name="_ET_STYLE_NoName_00__Book1_1 2 3" xfId="95"/>
    <cellStyle name="_ET_STYLE_NoName_00__Book1_1 3" xfId="99"/>
    <cellStyle name="_ET_STYLE_NoName_00__Book1_1 3 2" xfId="102"/>
    <cellStyle name="_ET_STYLE_NoName_00__Book1_1 4" xfId="103"/>
    <cellStyle name="_ET_STYLE_NoName_00__Sheet3" xfId="31"/>
    <cellStyle name="_关闭破产企业已移交地方管理中小学校退休教师情况明细表(1)" xfId="105"/>
    <cellStyle name="_弱电系统设备配置报价清单" xfId="75"/>
    <cellStyle name="0,0_x000d_&#10;NA_x000d_&#10;" xfId="109"/>
    <cellStyle name="0,0_x005f_x000d__x005f_x000a_NA_x005f_x000d__x005f_x000a_" xfId="110"/>
    <cellStyle name="20% - 强调文字颜色 1 2" xfId="111"/>
    <cellStyle name="20% - 强调文字颜色 1 2 2" xfId="112"/>
    <cellStyle name="20% - 强调文字颜色 1 3" xfId="114"/>
    <cellStyle name="20% - 强调文字颜色 2 2" xfId="116"/>
    <cellStyle name="20% - 强调文字颜色 2 2 2" xfId="117"/>
    <cellStyle name="20% - 强调文字颜色 2 3" xfId="119"/>
    <cellStyle name="20% - 强调文字颜色 3 2" xfId="121"/>
    <cellStyle name="20% - 强调文字颜色 3 2 2" xfId="122"/>
    <cellStyle name="20% - 强调文字颜色 3 3" xfId="56"/>
    <cellStyle name="20% - 强调文字颜色 4 2" xfId="125"/>
    <cellStyle name="20% - 强调文字颜色 4 2 2" xfId="127"/>
    <cellStyle name="20% - 强调文字颜色 4 3" xfId="130"/>
    <cellStyle name="20% - 强调文字颜色 5 2" xfId="131"/>
    <cellStyle name="20% - 强调文字颜色 5 2 2" xfId="132"/>
    <cellStyle name="20% - 强调文字颜色 5 3" xfId="133"/>
    <cellStyle name="20% - 强调文字颜色 6 2" xfId="134"/>
    <cellStyle name="20% - 强调文字颜色 6 2 2" xfId="135"/>
    <cellStyle name="20% - 强调文字颜色 6 3" xfId="137"/>
    <cellStyle name="40% - 强调文字颜色 1 2" xfId="138"/>
    <cellStyle name="40% - 强调文字颜色 1 2 2" xfId="139"/>
    <cellStyle name="40% - 强调文字颜色 1 3" xfId="142"/>
    <cellStyle name="40% - 强调文字颜色 2 2" xfId="143"/>
    <cellStyle name="40% - 强调文字颜色 2 2 2" xfId="144"/>
    <cellStyle name="40% - 强调文字颜色 2 3" xfId="145"/>
    <cellStyle name="40% - 强调文字颜色 3 2" xfId="146"/>
    <cellStyle name="40% - 强调文字颜色 3 2 2" xfId="147"/>
    <cellStyle name="40% - 强调文字颜色 3 3" xfId="148"/>
    <cellStyle name="40% - 强调文字颜色 4 2" xfId="52"/>
    <cellStyle name="40% - 强调文字颜色 4 2 2" xfId="149"/>
    <cellStyle name="40% - 强调文字颜色 4 3" xfId="151"/>
    <cellStyle name="40% - 强调文字颜色 5 2" xfId="153"/>
    <cellStyle name="40% - 强调文字颜色 5 2 2" xfId="155"/>
    <cellStyle name="40% - 强调文字颜色 5 3" xfId="157"/>
    <cellStyle name="40% - 强调文字颜色 6 2" xfId="162"/>
    <cellStyle name="40% - 强调文字颜色 6 2 2" xfId="166"/>
    <cellStyle name="40% - 强调文字颜色 6 3" xfId="168"/>
    <cellStyle name="60% - 强调文字颜色 1 2" xfId="171"/>
    <cellStyle name="60% - 强调文字颜色 1 2 2" xfId="172"/>
    <cellStyle name="60% - 强调文字颜色 1 2 2 2" xfId="175"/>
    <cellStyle name="60% - 强调文字颜色 1 2 3" xfId="177"/>
    <cellStyle name="60% - 强调文字颜色 1 3" xfId="178"/>
    <cellStyle name="60% - 强调文字颜色 1 3 2" xfId="179"/>
    <cellStyle name="60% - 强调文字颜色 2 2" xfId="183"/>
    <cellStyle name="60% - 强调文字颜色 2 2 2" xfId="39"/>
    <cellStyle name="60% - 强调文字颜色 2 2 2 2" xfId="46"/>
    <cellStyle name="60% - 强调文字颜色 2 2 3" xfId="185"/>
    <cellStyle name="60% - 强调文字颜色 2 3" xfId="30"/>
    <cellStyle name="60% - 强调文字颜色 2 3 2" xfId="187"/>
    <cellStyle name="60% - 强调文字颜色 3 2" xfId="189"/>
    <cellStyle name="60% - 强调文字颜色 3 2 2" xfId="190"/>
    <cellStyle name="60% - 强调文字颜色 3 2 2 2" xfId="118"/>
    <cellStyle name="60% - 强调文字颜色 3 2 3" xfId="191"/>
    <cellStyle name="60% - 强调文字颜色 3 3" xfId="193"/>
    <cellStyle name="60% - 强调文字颜色 3 3 2" xfId="195"/>
    <cellStyle name="60% - 强调文字颜色 4 2" xfId="197"/>
    <cellStyle name="60% - 强调文字颜色 4 2 2" xfId="198"/>
    <cellStyle name="60% - 强调文字颜色 4 2 2 2" xfId="28"/>
    <cellStyle name="60% - 强调文字颜色 4 2 3" xfId="55"/>
    <cellStyle name="60% - 强调文字颜色 4 3" xfId="154"/>
    <cellStyle name="60% - 强调文字颜色 4 3 2" xfId="201"/>
    <cellStyle name="60% - 强调文字颜色 5 2" xfId="203"/>
    <cellStyle name="60% - 强调文字颜色 5 2 2" xfId="204"/>
    <cellStyle name="60% - 强调文字颜色 5 2 2 2" xfId="70"/>
    <cellStyle name="60% - 强调文字颜色 5 2 3" xfId="206"/>
    <cellStyle name="60% - 强调文字颜色 5 3" xfId="207"/>
    <cellStyle name="60% - 强调文字颜色 5 3 2" xfId="209"/>
    <cellStyle name="60% - 强调文字颜色 6 2" xfId="210"/>
    <cellStyle name="60% - 强调文字颜色 6 2 2" xfId="213"/>
    <cellStyle name="60% - 强调文字颜色 6 2 2 2" xfId="215"/>
    <cellStyle name="60% - 强调文字颜色 6 2 3" xfId="216"/>
    <cellStyle name="60% - 强调文字颜色 6 3" xfId="217"/>
    <cellStyle name="60% - 强调文字颜色 6 3 2" xfId="22"/>
    <cellStyle name="6mal" xfId="218"/>
    <cellStyle name="Accent1" xfId="140"/>
    <cellStyle name="Accent1 - 20%" xfId="108"/>
    <cellStyle name="Accent1 - 20% 2" xfId="115"/>
    <cellStyle name="Accent1 - 20% 2 2" xfId="220"/>
    <cellStyle name="Accent1 - 20% 3" xfId="221"/>
    <cellStyle name="Accent1 - 40%" xfId="224"/>
    <cellStyle name="Accent1 - 40% 2" xfId="225"/>
    <cellStyle name="Accent1 - 40% 2 2" xfId="226"/>
    <cellStyle name="Accent1 - 40% 3" xfId="228"/>
    <cellStyle name="Accent1 - 60%" xfId="229"/>
    <cellStyle name="Accent1 - 60% 2" xfId="231"/>
    <cellStyle name="Accent1 - 60% 2 2" xfId="42"/>
    <cellStyle name="Accent1 - 60% 3" xfId="233"/>
    <cellStyle name="Accent1 2" xfId="234"/>
    <cellStyle name="Accent1 2 2" xfId="236"/>
    <cellStyle name="Accent1 3" xfId="238"/>
    <cellStyle name="Accent1 3 2" xfId="239"/>
    <cellStyle name="Accent1 4" xfId="101"/>
    <cellStyle name="Accent1 4 2" xfId="89"/>
    <cellStyle name="Accent1 5" xfId="9"/>
    <cellStyle name="Accent1 5 2" xfId="240"/>
    <cellStyle name="Accent1 6" xfId="243"/>
    <cellStyle name="Accent1 7" xfId="245"/>
    <cellStyle name="Accent1 8" xfId="248"/>
    <cellStyle name="Accent1 9" xfId="250"/>
    <cellStyle name="Accent2" xfId="253"/>
    <cellStyle name="Accent2 - 20%" xfId="82"/>
    <cellStyle name="Accent2 - 20% 2" xfId="11"/>
    <cellStyle name="Accent2 - 20% 2 2" xfId="60"/>
    <cellStyle name="Accent2 - 20% 3" xfId="24"/>
    <cellStyle name="Accent2 - 40%" xfId="14"/>
    <cellStyle name="Accent2 - 40% 2" xfId="63"/>
    <cellStyle name="Accent2 - 40% 2 2" xfId="255"/>
    <cellStyle name="Accent2 - 40% 3" xfId="69"/>
    <cellStyle name="Accent2 - 60%" xfId="20"/>
    <cellStyle name="Accent2 - 60% 2" xfId="256"/>
    <cellStyle name="Accent2 - 60% 2 2" xfId="258"/>
    <cellStyle name="Accent2 - 60% 3" xfId="259"/>
    <cellStyle name="Accent2 2" xfId="260"/>
    <cellStyle name="Accent2 2 2" xfId="262"/>
    <cellStyle name="Accent2 3" xfId="263"/>
    <cellStyle name="Accent2 3 2" xfId="264"/>
    <cellStyle name="Accent2 4" xfId="265"/>
    <cellStyle name="Accent2 4 2" xfId="266"/>
    <cellStyle name="Accent2 5" xfId="165"/>
    <cellStyle name="Accent2 5 2" xfId="268"/>
    <cellStyle name="Accent2 6" xfId="273"/>
    <cellStyle name="Accent2 7" xfId="274"/>
    <cellStyle name="Accent2 8" xfId="275"/>
    <cellStyle name="Accent2 9" xfId="276"/>
    <cellStyle name="Accent3" xfId="277"/>
    <cellStyle name="Accent3 - 20%" xfId="280"/>
    <cellStyle name="Accent3 - 20% 2" xfId="285"/>
    <cellStyle name="Accent3 - 20% 2 2" xfId="289"/>
    <cellStyle name="Accent3 - 20% 3" xfId="291"/>
    <cellStyle name="Accent3 - 40%" xfId="294"/>
    <cellStyle name="Accent3 - 40% 2" xfId="295"/>
    <cellStyle name="Accent3 - 40% 2 2" xfId="296"/>
    <cellStyle name="Accent3 - 40% 3" xfId="301"/>
    <cellStyle name="Accent3 - 60%" xfId="303"/>
    <cellStyle name="Accent3 - 60% 2" xfId="305"/>
    <cellStyle name="Accent3 - 60% 2 2" xfId="307"/>
    <cellStyle name="Accent3 - 60% 3" xfId="308"/>
    <cellStyle name="Accent3 2" xfId="309"/>
    <cellStyle name="Accent3 2 2" xfId="311"/>
    <cellStyle name="Accent3 3" xfId="312"/>
    <cellStyle name="Accent3 3 2" xfId="313"/>
    <cellStyle name="Accent3 4" xfId="314"/>
    <cellStyle name="Accent3 4 2" xfId="34"/>
    <cellStyle name="Accent3 5" xfId="315"/>
    <cellStyle name="Accent3 5 2" xfId="316"/>
    <cellStyle name="Accent3 6" xfId="319"/>
    <cellStyle name="Accent3 7" xfId="320"/>
    <cellStyle name="Accent3 8" xfId="321"/>
    <cellStyle name="Accent3 9" xfId="323"/>
    <cellStyle name="Accent4" xfId="324"/>
    <cellStyle name="Accent4 - 20%" xfId="326"/>
    <cellStyle name="Accent4 - 20% 2" xfId="328"/>
    <cellStyle name="Accent4 - 20% 2 2" xfId="330"/>
    <cellStyle name="Accent4 - 20% 3" xfId="333"/>
    <cellStyle name="Accent4 - 40%" xfId="335"/>
    <cellStyle name="Accent4 - 40% 2" xfId="338"/>
    <cellStyle name="Accent4 - 40% 2 2" xfId="341"/>
    <cellStyle name="Accent4 - 40% 3" xfId="342"/>
    <cellStyle name="Accent4 - 60%" xfId="297"/>
    <cellStyle name="Accent4 - 60% 2" xfId="343"/>
    <cellStyle name="Accent4 - 60% 2 2" xfId="344"/>
    <cellStyle name="Accent4 - 60% 3" xfId="345"/>
    <cellStyle name="Accent4 2" xfId="348"/>
    <cellStyle name="Accent4 2 2" xfId="49"/>
    <cellStyle name="Accent4 3" xfId="350"/>
    <cellStyle name="Accent4 3 2" xfId="293"/>
    <cellStyle name="Accent4 4" xfId="351"/>
    <cellStyle name="Accent4 4 2" xfId="352"/>
    <cellStyle name="Accent4 5" xfId="27"/>
    <cellStyle name="Accent4 5 2" xfId="302"/>
    <cellStyle name="Accent4 6" xfId="356"/>
    <cellStyle name="Accent4 7" xfId="359"/>
    <cellStyle name="Accent4 8" xfId="361"/>
    <cellStyle name="Accent4 9" xfId="106"/>
    <cellStyle name="Accent5" xfId="363"/>
    <cellStyle name="Accent5 - 20%" xfId="219"/>
    <cellStyle name="Accent5 - 20% 2" xfId="364"/>
    <cellStyle name="Accent5 - 20% 2 2" xfId="365"/>
    <cellStyle name="Accent5 - 20% 3" xfId="367"/>
    <cellStyle name="Accent5 - 40%" xfId="368"/>
    <cellStyle name="Accent5 - 40% 2" xfId="192"/>
    <cellStyle name="Accent5 - 40% 2 2" xfId="194"/>
    <cellStyle name="Accent5 - 40% 3" xfId="257"/>
    <cellStyle name="Accent5 - 60%" xfId="370"/>
    <cellStyle name="Accent5 - 60% 2" xfId="371"/>
    <cellStyle name="Accent5 - 60% 2 2" xfId="33"/>
    <cellStyle name="Accent5 - 60% 3" xfId="91"/>
    <cellStyle name="Accent5 2" xfId="279"/>
    <cellStyle name="Accent5 2 2" xfId="284"/>
    <cellStyle name="Accent5 3" xfId="373"/>
    <cellStyle name="Accent5 3 2" xfId="376"/>
    <cellStyle name="Accent5 4" xfId="104"/>
    <cellStyle name="Accent5 4 2" xfId="379"/>
    <cellStyle name="Accent5 5" xfId="381"/>
    <cellStyle name="Accent5 5 2" xfId="383"/>
    <cellStyle name="Accent5 6" xfId="288"/>
    <cellStyle name="Accent5 7" xfId="386"/>
    <cellStyle name="Accent5 8" xfId="390"/>
    <cellStyle name="Accent5 9" xfId="2"/>
    <cellStyle name="Accent6" xfId="347"/>
    <cellStyle name="Accent6 - 20%" xfId="391"/>
    <cellStyle name="Accent6 - 20% 2" xfId="150"/>
    <cellStyle name="Accent6 - 20% 2 2" xfId="59"/>
    <cellStyle name="Accent6 - 20% 3" xfId="136"/>
    <cellStyle name="Accent6 - 40%" xfId="337"/>
    <cellStyle name="Accent6 - 40% 2" xfId="340"/>
    <cellStyle name="Accent6 - 40% 2 2" xfId="392"/>
    <cellStyle name="Accent6 - 40% 3" xfId="394"/>
    <cellStyle name="Accent6 - 60%" xfId="184"/>
    <cellStyle name="Accent6 - 60% 2" xfId="395"/>
    <cellStyle name="Accent6 - 60% 2 2" xfId="128"/>
    <cellStyle name="Accent6 - 60% 3" xfId="396"/>
    <cellStyle name="Accent6 2" xfId="48"/>
    <cellStyle name="Accent6 2 2" xfId="170"/>
    <cellStyle name="Accent6 3" xfId="32"/>
    <cellStyle name="Accent6 3 2" xfId="182"/>
    <cellStyle name="Accent6 4" xfId="16"/>
    <cellStyle name="Accent6 4 2" xfId="188"/>
    <cellStyle name="Accent6 5" xfId="51"/>
    <cellStyle name="Accent6 5 2" xfId="196"/>
    <cellStyle name="Accent6 6" xfId="74"/>
    <cellStyle name="Accent6 7" xfId="77"/>
    <cellStyle name="Accent6 8" xfId="398"/>
    <cellStyle name="Accent6 9" xfId="223"/>
    <cellStyle name="args.style" xfId="8"/>
    <cellStyle name="Category" xfId="372"/>
    <cellStyle name="Category 2" xfId="375"/>
    <cellStyle name="ColLevel_0" xfId="393"/>
    <cellStyle name="Comma [0]_!!!GO" xfId="378"/>
    <cellStyle name="comma zerodec" xfId="310"/>
    <cellStyle name="Comma_!!!GO" xfId="400"/>
    <cellStyle name="Currency [0]_!!!GO" xfId="237"/>
    <cellStyle name="Currency_!!!GO" xfId="403"/>
    <cellStyle name="Currency1" xfId="405"/>
    <cellStyle name="Date" xfId="271"/>
    <cellStyle name="Date 2" xfId="406"/>
    <cellStyle name="Date 2 2" xfId="407"/>
    <cellStyle name="Date 3" xfId="235"/>
    <cellStyle name="Dollar (zero dec)" xfId="408"/>
    <cellStyle name="Grey" xfId="412"/>
    <cellStyle name="Header1" xfId="414"/>
    <cellStyle name="Header1 2" xfId="252"/>
    <cellStyle name="Header2" xfId="212"/>
    <cellStyle name="Header2 2" xfId="214"/>
    <cellStyle name="Header2 2 2" xfId="415"/>
    <cellStyle name="Header2 3" xfId="416"/>
    <cellStyle name="Input [yellow]" xfId="418"/>
    <cellStyle name="Input [yellow] 2" xfId="420"/>
    <cellStyle name="Input [yellow] 2 2" xfId="421"/>
    <cellStyle name="Input [yellow] 2 2 2" xfId="366"/>
    <cellStyle name="Input [yellow] 2 3" xfId="422"/>
    <cellStyle name="Input [yellow] 3" xfId="423"/>
    <cellStyle name="Input [yellow] 3 2" xfId="424"/>
    <cellStyle name="Input [yellow] 4" xfId="18"/>
    <cellStyle name="Input Cells" xfId="425"/>
    <cellStyle name="Linked Cells" xfId="426"/>
    <cellStyle name="Millares [0]_96 Risk" xfId="427"/>
    <cellStyle name="Millares_96 Risk" xfId="429"/>
    <cellStyle name="Milliers [0]_!!!GO" xfId="431"/>
    <cellStyle name="Milliers_!!!GO" xfId="278"/>
    <cellStyle name="Moneda [0]_96 Risk" xfId="432"/>
    <cellStyle name="Moneda_96 Risk" xfId="317"/>
    <cellStyle name="Month" xfId="435"/>
    <cellStyle name="Month 2" xfId="436"/>
    <cellStyle name="Mon閠aire [0]_!!!GO" xfId="292"/>
    <cellStyle name="Mon閠aire_!!!GO" xfId="123"/>
    <cellStyle name="New Times Roman" xfId="349"/>
    <cellStyle name="no dec" xfId="439"/>
    <cellStyle name="no dec 2" xfId="441"/>
    <cellStyle name="no dec 2 2" xfId="443"/>
    <cellStyle name="no dec 3" xfId="446"/>
    <cellStyle name="Normal" xfId="447"/>
    <cellStyle name="Normal - Style1" xfId="448"/>
    <cellStyle name="Normal_!!!GO" xfId="450"/>
    <cellStyle name="per.style" xfId="452"/>
    <cellStyle name="Percent [2]" xfId="97"/>
    <cellStyle name="Percent [2] 2" xfId="455"/>
    <cellStyle name="Percent_!!!GO" xfId="456"/>
    <cellStyle name="Pourcentage_pldt" xfId="458"/>
    <cellStyle name="PSChar" xfId="67"/>
    <cellStyle name="PSChar 2" xfId="459"/>
    <cellStyle name="PSDate" xfId="462"/>
    <cellStyle name="PSDate 2" xfId="464"/>
    <cellStyle name="PSDec" xfId="465"/>
    <cellStyle name="PSDec 2" xfId="468"/>
    <cellStyle name="PSHeading" xfId="469"/>
    <cellStyle name="PSHeading 2" xfId="438"/>
    <cellStyle name="PSHeading 2 2" xfId="440"/>
    <cellStyle name="PSHeading 2 2 2" xfId="442"/>
    <cellStyle name="PSHeading 2 2 3" xfId="470"/>
    <cellStyle name="PSHeading 2 3" xfId="445"/>
    <cellStyle name="PSHeading 2 4" xfId="471"/>
    <cellStyle name="PSHeading 3" xfId="473"/>
    <cellStyle name="PSHeading 3 2" xfId="227"/>
    <cellStyle name="PSHeading 3 3" xfId="461"/>
    <cellStyle name="PSHeading 4" xfId="54"/>
    <cellStyle name="PSHeading 5" xfId="353"/>
    <cellStyle name="PSInt" xfId="451"/>
    <cellStyle name="PSInt 2" xfId="474"/>
    <cellStyle name="PSSpacer" xfId="346"/>
    <cellStyle name="PSSpacer 2" xfId="475"/>
    <cellStyle name="RowLevel_0" xfId="208"/>
    <cellStyle name="sstot" xfId="241"/>
    <cellStyle name="sstot 2" xfId="476"/>
    <cellStyle name="Standard_AREAS" xfId="477"/>
    <cellStyle name="t" xfId="261"/>
    <cellStyle name="t 2" xfId="478"/>
    <cellStyle name="t_HVAC Equipment (3)" xfId="454"/>
    <cellStyle name="t_HVAC Equipment (3) 2" xfId="480"/>
    <cellStyle name="百分比 10" xfId="437"/>
    <cellStyle name="百分比 11" xfId="472"/>
    <cellStyle name="百分比 2" xfId="322"/>
    <cellStyle name="百分比 2 10" xfId="205"/>
    <cellStyle name="百分比 2 10 2" xfId="65"/>
    <cellStyle name="百分比 2 11" xfId="481"/>
    <cellStyle name="百分比 2 11 2" xfId="484"/>
    <cellStyle name="百分比 2 12" xfId="486"/>
    <cellStyle name="百分比 2 2" xfId="488"/>
    <cellStyle name="百分比 2 2 2" xfId="325"/>
    <cellStyle name="百分比 2 2 2 2" xfId="327"/>
    <cellStyle name="百分比 2 2 2 2 2" xfId="329"/>
    <cellStyle name="百分比 2 2 2 3" xfId="332"/>
    <cellStyle name="百分比 2 2 3" xfId="489"/>
    <cellStyle name="百分比 2 2 3 2" xfId="490"/>
    <cellStyle name="百分比 2 2 4" xfId="61"/>
    <cellStyle name="百分比 2 2 4 2" xfId="71"/>
    <cellStyle name="百分比 2 2 5" xfId="64"/>
    <cellStyle name="百分比 2 3" xfId="491"/>
    <cellStyle name="百分比 2 3 2" xfId="492"/>
    <cellStyle name="百分比 2 3 2 2" xfId="493"/>
    <cellStyle name="百分比 2 3 2 2 2" xfId="388"/>
    <cellStyle name="百分比 2 3 2 3" xfId="494"/>
    <cellStyle name="百分比 2 3 3" xfId="495"/>
    <cellStyle name="百分比 2 3 3 2" xfId="496"/>
    <cellStyle name="百分比 2 3 4" xfId="84"/>
    <cellStyle name="百分比 2 3 4 2" xfId="176"/>
    <cellStyle name="百分比 2 3 5" xfId="483"/>
    <cellStyle name="百分比 2 4" xfId="497"/>
    <cellStyle name="百分比 2 4 2" xfId="334"/>
    <cellStyle name="百分比 2 4 2 2" xfId="336"/>
    <cellStyle name="百分比 2 4 3" xfId="399"/>
    <cellStyle name="百分比 2 4 3 2" xfId="498"/>
    <cellStyle name="百分比 2 4 4" xfId="499"/>
    <cellStyle name="百分比 2 5" xfId="500"/>
    <cellStyle name="百分比 2 5 2" xfId="449"/>
    <cellStyle name="百分比 2 6" xfId="502"/>
    <cellStyle name="百分比 2 6 2" xfId="300"/>
    <cellStyle name="百分比 2 7" xfId="505"/>
    <cellStyle name="百分比 2 7 2" xfId="98"/>
    <cellStyle name="百分比 2 8" xfId="507"/>
    <cellStyle name="百分比 2 8 2" xfId="6"/>
    <cellStyle name="百分比 2 9" xfId="160"/>
    <cellStyle name="百分比 2 9 2" xfId="164"/>
    <cellStyle name="百分比 2 9 2 2" xfId="267"/>
    <cellStyle name="百分比 2 9 3" xfId="270"/>
    <cellStyle name="百分比 3" xfId="508"/>
    <cellStyle name="百分比 3 2" xfId="509"/>
    <cellStyle name="百分比 3 2 2" xfId="510"/>
    <cellStyle name="百分比 3 3" xfId="511"/>
    <cellStyle name="百分比 3 3 2" xfId="444"/>
    <cellStyle name="百分比 3 4" xfId="513"/>
    <cellStyle name="百分比 4" xfId="43"/>
    <cellStyle name="百分比 4 2" xfId="516"/>
    <cellStyle name="百分比 4 2 2" xfId="357"/>
    <cellStyle name="百分比 4 3" xfId="283"/>
    <cellStyle name="百分比 5" xfId="44"/>
    <cellStyle name="百分比 5 2" xfId="411"/>
    <cellStyle name="百分比 6" xfId="50"/>
    <cellStyle name="百分比 6 2" xfId="518"/>
    <cellStyle name="百分比 7" xfId="35"/>
    <cellStyle name="百分比 7 2" xfId="485"/>
    <cellStyle name="百分比 8" xfId="457"/>
    <cellStyle name="百分比 8 2" xfId="519"/>
    <cellStyle name="百分比 9" xfId="520"/>
    <cellStyle name="百分比 9 2" xfId="521"/>
    <cellStyle name="捠壿 [0.00]_Region Orders (2)" xfId="298"/>
    <cellStyle name="捠壿_Region Orders (2)" xfId="522"/>
    <cellStyle name="编号" xfId="306"/>
    <cellStyle name="编号 2" xfId="512"/>
    <cellStyle name="编号 2 2" xfId="460"/>
    <cellStyle name="编号 2 2 2" xfId="463"/>
    <cellStyle name="编号 2 3" xfId="523"/>
    <cellStyle name="编号 3" xfId="524"/>
    <cellStyle name="编号 3 2" xfId="58"/>
    <cellStyle name="编号 4" xfId="466"/>
    <cellStyle name="标题 1 2" xfId="514"/>
    <cellStyle name="标题 1 2 2" xfId="354"/>
    <cellStyle name="标题 1 2 2 2" xfId="434"/>
    <cellStyle name="标题 1 2 3" xfId="358"/>
    <cellStyle name="标题 1 2 4" xfId="360"/>
    <cellStyle name="标题 1 3" xfId="281"/>
    <cellStyle name="标题 1 3 2" xfId="286"/>
    <cellStyle name="标题 1 3 2 2" xfId="525"/>
    <cellStyle name="标题 1 3 3" xfId="384"/>
    <cellStyle name="标题 1 3 4" xfId="387"/>
    <cellStyle name="标题 1 4" xfId="290"/>
    <cellStyle name="标题 1 4 2" xfId="73"/>
    <cellStyle name="标题 1 4 2 2" xfId="202"/>
    <cellStyle name="标题 1 4 3" xfId="76"/>
    <cellStyle name="标题 1 4 4" xfId="397"/>
    <cellStyle name="标题 1 5" xfId="230"/>
    <cellStyle name="标题 1 5 2" xfId="41"/>
    <cellStyle name="标题 1 5 3" xfId="526"/>
    <cellStyle name="标题 1 6" xfId="232"/>
    <cellStyle name="标题 1 7" xfId="528"/>
    <cellStyle name="标题 10" xfId="487"/>
    <cellStyle name="标题 2 2" xfId="409"/>
    <cellStyle name="标题 2 2 2" xfId="503"/>
    <cellStyle name="标题 2 2 2 2" xfId="96"/>
    <cellStyle name="标题 2 2 3" xfId="506"/>
    <cellStyle name="标题 2 2 4" xfId="158"/>
    <cellStyle name="标题 2 3" xfId="374"/>
    <cellStyle name="标题 2 3 2" xfId="529"/>
    <cellStyle name="标题 2 3 2 2" xfId="530"/>
    <cellStyle name="标题 2 3 3" xfId="369"/>
    <cellStyle name="标题 2 3 4" xfId="404"/>
    <cellStyle name="标题 2 4" xfId="531"/>
    <cellStyle name="标题 2 4 2" xfId="527"/>
    <cellStyle name="标题 2 4 2 2" xfId="532"/>
    <cellStyle name="标题 2 4 3" xfId="535"/>
    <cellStyle name="标题 2 4 4" xfId="536"/>
    <cellStyle name="标题 2 5" xfId="537"/>
    <cellStyle name="标题 2 5 2" xfId="539"/>
    <cellStyle name="标题 2 5 3" xfId="540"/>
    <cellStyle name="标题 2 6" xfId="541"/>
    <cellStyle name="标题 2 7" xfId="538"/>
    <cellStyle name="标题 3 2" xfId="517"/>
    <cellStyle name="标题 3 2 2" xfId="543"/>
    <cellStyle name="标题 3 2 2 2" xfId="534"/>
    <cellStyle name="标题 3 2 3" xfId="545"/>
    <cellStyle name="标题 3 2 4" xfId="174"/>
    <cellStyle name="标题 3 3" xfId="377"/>
    <cellStyle name="标题 3 3 2" xfId="402"/>
    <cellStyle name="标题 3 3 2 2" xfId="546"/>
    <cellStyle name="标题 3 3 3" xfId="547"/>
    <cellStyle name="标题 3 3 4" xfId="548"/>
    <cellStyle name="标题 3 4" xfId="549"/>
    <cellStyle name="标题 3 4 2" xfId="550"/>
    <cellStyle name="标题 3 4 2 2" xfId="551"/>
    <cellStyle name="标题 3 4 3" xfId="552"/>
    <cellStyle name="标题 3 4 4" xfId="553"/>
    <cellStyle name="标题 3 5" xfId="554"/>
    <cellStyle name="标题 3 5 2" xfId="555"/>
    <cellStyle name="标题 3 5 3" xfId="556"/>
    <cellStyle name="标题 3 6" xfId="557"/>
    <cellStyle name="标题 3 7" xfId="559"/>
    <cellStyle name="标题 4 2" xfId="561"/>
    <cellStyle name="标题 4 2 2" xfId="563"/>
    <cellStyle name="标题 4 2 2 2" xfId="565"/>
    <cellStyle name="标题 4 2 3" xfId="567"/>
    <cellStyle name="标题 4 2 4" xfId="568"/>
    <cellStyle name="标题 4 3" xfId="570"/>
    <cellStyle name="标题 4 3 2" xfId="572"/>
    <cellStyle name="标题 4 3 2 2" xfId="574"/>
    <cellStyle name="标题 4 3 3" xfId="575"/>
    <cellStyle name="标题 4 3 4" xfId="576"/>
    <cellStyle name="标题 4 4" xfId="578"/>
    <cellStyle name="标题 4 4 2" xfId="580"/>
    <cellStyle name="标题 4 4 2 2" xfId="581"/>
    <cellStyle name="标题 4 4 3" xfId="582"/>
    <cellStyle name="标题 4 4 4" xfId="583"/>
    <cellStyle name="标题 4 5" xfId="585"/>
    <cellStyle name="标题 4 5 2" xfId="587"/>
    <cellStyle name="标题 4 5 3" xfId="588"/>
    <cellStyle name="标题 4 6" xfId="590"/>
    <cellStyle name="标题 4 7" xfId="592"/>
    <cellStyle name="标题 5" xfId="593"/>
    <cellStyle name="标题 5 2" xfId="594"/>
    <cellStyle name="标题 5 2 2" xfId="595"/>
    <cellStyle name="标题 5 3" xfId="596"/>
    <cellStyle name="标题 5 4" xfId="597"/>
    <cellStyle name="标题 6" xfId="598"/>
    <cellStyle name="标题 6 2" xfId="599"/>
    <cellStyle name="标题 6 2 2" xfId="222"/>
    <cellStyle name="标题 6 3" xfId="600"/>
    <cellStyle name="标题 6 4" xfId="601"/>
    <cellStyle name="标题 7" xfId="602"/>
    <cellStyle name="标题 7 2" xfId="603"/>
    <cellStyle name="标题 7 2 2" xfId="604"/>
    <cellStyle name="标题 7 3" xfId="605"/>
    <cellStyle name="标题 7 4" xfId="606"/>
    <cellStyle name="标题 8" xfId="607"/>
    <cellStyle name="标题 8 2" xfId="609"/>
    <cellStyle name="标题 8 3" xfId="612"/>
    <cellStyle name="标题 9" xfId="613"/>
    <cellStyle name="标题1" xfId="614"/>
    <cellStyle name="标题1 2" xfId="615"/>
    <cellStyle name="标题1 2 2" xfId="616"/>
    <cellStyle name="标题1 2 2 2" xfId="617"/>
    <cellStyle name="标题1 2 3" xfId="619"/>
    <cellStyle name="标题1 3" xfId="620"/>
    <cellStyle name="标题1 3 2" xfId="621"/>
    <cellStyle name="标题1 4" xfId="622"/>
    <cellStyle name="表标题" xfId="623"/>
    <cellStyle name="表标题 2" xfId="624"/>
    <cellStyle name="部门" xfId="625"/>
    <cellStyle name="部门 2" xfId="626"/>
    <cellStyle name="部门 2 2" xfId="627"/>
    <cellStyle name="部门 2 2 2" xfId="628"/>
    <cellStyle name="部门 2 3" xfId="629"/>
    <cellStyle name="部门 3" xfId="630"/>
    <cellStyle name="部门 3 2" xfId="631"/>
    <cellStyle name="部门 4" xfId="4"/>
    <cellStyle name="差 2" xfId="633"/>
    <cellStyle name="差 2 2" xfId="635"/>
    <cellStyle name="差 2 2 2" xfId="636"/>
    <cellStyle name="差 2 3" xfId="638"/>
    <cellStyle name="差 2 4" xfId="639"/>
    <cellStyle name="差 3" xfId="641"/>
    <cellStyle name="差 3 2" xfId="642"/>
    <cellStyle name="差 3 2 2" xfId="643"/>
    <cellStyle name="差 3 3" xfId="644"/>
    <cellStyle name="差 3 4" xfId="645"/>
    <cellStyle name="差 4" xfId="647"/>
    <cellStyle name="差 4 2" xfId="648"/>
    <cellStyle name="差 4 2 2" xfId="649"/>
    <cellStyle name="差 4 3" xfId="650"/>
    <cellStyle name="差 4 4" xfId="651"/>
    <cellStyle name="差 5" xfId="652"/>
    <cellStyle name="差 5 2" xfId="618"/>
    <cellStyle name="差 5 3" xfId="653"/>
    <cellStyle name="差 6" xfId="655"/>
    <cellStyle name="差 7" xfId="45"/>
    <cellStyle name="差 8" xfId="656"/>
    <cellStyle name="差_0502通海县" xfId="657"/>
    <cellStyle name="差_0502通海县 2" xfId="658"/>
    <cellStyle name="差_0502通海县 2 2" xfId="654"/>
    <cellStyle name="差_0502通海县 3" xfId="659"/>
    <cellStyle name="差_0605石屏" xfId="660"/>
    <cellStyle name="差_0605石屏 2" xfId="661"/>
    <cellStyle name="差_0605石屏 2 2" xfId="662"/>
    <cellStyle name="差_0605石屏 3" xfId="663"/>
    <cellStyle name="差_0605石屏县" xfId="664"/>
    <cellStyle name="差_0605石屏县 2" xfId="665"/>
    <cellStyle name="差_0605石屏县 2 2" xfId="666"/>
    <cellStyle name="差_0605石屏县 3" xfId="667"/>
    <cellStyle name="差_1110洱源" xfId="668"/>
    <cellStyle name="差_1110洱源 2" xfId="247"/>
    <cellStyle name="差_1110洱源 2 2" xfId="669"/>
    <cellStyle name="差_1110洱源 3" xfId="249"/>
    <cellStyle name="差_11大理" xfId="670"/>
    <cellStyle name="差_11大理 2" xfId="671"/>
    <cellStyle name="差_11大理 2 2" xfId="672"/>
    <cellStyle name="差_11大理 3" xfId="673"/>
    <cellStyle name="差_2007年地州资金往来对账表" xfId="674"/>
    <cellStyle name="差_2007年地州资金往来对账表 2" xfId="675"/>
    <cellStyle name="差_2007年地州资金往来对账表 2 2" xfId="676"/>
    <cellStyle name="差_2007年地州资金往来对账表 3" xfId="677"/>
    <cellStyle name="差_2008年地州对账表(国库资金）" xfId="679"/>
    <cellStyle name="差_2008年地州对账表(国库资金） 2" xfId="680"/>
    <cellStyle name="差_2008年地州对账表(国库资金） 2 2" xfId="682"/>
    <cellStyle name="差_2008年地州对账表(国库资金） 3" xfId="683"/>
    <cellStyle name="差_2011年市本级预算（1月17日人代会通过）" xfId="684"/>
    <cellStyle name="差_2012年市本级预算（2012.1.13人代会通过后）" xfId="362"/>
    <cellStyle name="差_2013年市本级预算（汇总调整公式1）12.20" xfId="19"/>
    <cellStyle name="差_Book1" xfId="685"/>
    <cellStyle name="差_Book1 2" xfId="26"/>
    <cellStyle name="差_Book1_1" xfId="85"/>
    <cellStyle name="差_M01-1" xfId="686"/>
    <cellStyle name="差_M01-1 2" xfId="688"/>
    <cellStyle name="差_M01-1 2 2" xfId="689"/>
    <cellStyle name="差_M01-1 3" xfId="690"/>
    <cellStyle name="差_临沧市本级2012年项目支出表" xfId="691"/>
    <cellStyle name="常规" xfId="0" builtinId="0"/>
    <cellStyle name="常规 10" xfId="467"/>
    <cellStyle name="常规 10 2" xfId="692"/>
    <cellStyle name="常规 10 2 2" xfId="693"/>
    <cellStyle name="常规 10 2 2 2" xfId="694"/>
    <cellStyle name="常规 10 2 3" xfId="696"/>
    <cellStyle name="常规 10 2_报预算局：2016年云南省及省本级1-7月社保基金预算执行情况表（0823）" xfId="697"/>
    <cellStyle name="常规 10 3" xfId="698"/>
    <cellStyle name="常规 10 41" xfId="699"/>
    <cellStyle name="常规 10 41 2" xfId="700"/>
    <cellStyle name="常规 11" xfId="701"/>
    <cellStyle name="常规 11 2" xfId="702"/>
    <cellStyle name="常规 11 2 2" xfId="703"/>
    <cellStyle name="常规 11 3" xfId="704"/>
    <cellStyle name="常规 11 3 2" xfId="705"/>
    <cellStyle name="常规 11 4" xfId="707"/>
    <cellStyle name="常规 12" xfId="709"/>
    <cellStyle name="常规 12 2" xfId="711"/>
    <cellStyle name="常规 13" xfId="713"/>
    <cellStyle name="常规 13 2" xfId="714"/>
    <cellStyle name="常规 14" xfId="716"/>
    <cellStyle name="常规 14 2" xfId="717"/>
    <cellStyle name="常规 15" xfId="200"/>
    <cellStyle name="常规 15 2" xfId="501"/>
    <cellStyle name="常规 15 2 2" xfId="299"/>
    <cellStyle name="常规 15 3" xfId="504"/>
    <cellStyle name="常规 16" xfId="720"/>
    <cellStyle name="常规 16 2" xfId="721"/>
    <cellStyle name="常规 17" xfId="724"/>
    <cellStyle name="常规 17 2" xfId="726"/>
    <cellStyle name="常规 17 2 2" xfId="727"/>
    <cellStyle name="常规 17 3" xfId="728"/>
    <cellStyle name="常规 18" xfId="731"/>
    <cellStyle name="常规 18 2" xfId="733"/>
    <cellStyle name="常规 18 2 2" xfId="735"/>
    <cellStyle name="常规 18 3" xfId="736"/>
    <cellStyle name="常规 19" xfId="739"/>
    <cellStyle name="常规 19 10" xfId="740"/>
    <cellStyle name="常规 19 2" xfId="741"/>
    <cellStyle name="常规 19 2 2" xfId="742"/>
    <cellStyle name="常规 19 3" xfId="743"/>
    <cellStyle name="常规 2" xfId="744"/>
    <cellStyle name="常规 2 10" xfId="746"/>
    <cellStyle name="常规 2 10 2" xfId="748"/>
    <cellStyle name="常规 2 11" xfId="749"/>
    <cellStyle name="常规 2 11 2" xfId="750"/>
    <cellStyle name="常规 2 12" xfId="751"/>
    <cellStyle name="常规 2 12 2" xfId="23"/>
    <cellStyle name="常规 2 13" xfId="752"/>
    <cellStyle name="常规 2 13 2" xfId="753"/>
    <cellStyle name="常规 2 14" xfId="754"/>
    <cellStyle name="常规 2 14 2" xfId="755"/>
    <cellStyle name="常规 2 15" xfId="756"/>
    <cellStyle name="常规 2 16" xfId="757"/>
    <cellStyle name="常规 2 17" xfId="758"/>
    <cellStyle name="常规 2 2" xfId="759"/>
    <cellStyle name="常规 2 2 11" xfId="269"/>
    <cellStyle name="常规 2 2 11 2" xfId="760"/>
    <cellStyle name="常规 2 2 2" xfId="761"/>
    <cellStyle name="常规 2 2 2 2" xfId="428"/>
    <cellStyle name="常规 2 2 2 2 2" xfId="762"/>
    <cellStyle name="常规 2 2 2 2 2 2" xfId="763"/>
    <cellStyle name="常规 2 2 2 2 3" xfId="764"/>
    <cellStyle name="常规 2 2 2 3" xfId="765"/>
    <cellStyle name="常规 2 2 2 3 2" xfId="766"/>
    <cellStyle name="常规 2 2 2 4" xfId="57"/>
    <cellStyle name="常规 2 2 2 4 2" xfId="768"/>
    <cellStyle name="常规 2 2 2 5" xfId="53"/>
    <cellStyle name="常规 2 2 3" xfId="769"/>
    <cellStyle name="常规 2 2 3 2" xfId="242"/>
    <cellStyle name="常规 2 2 3 2 2" xfId="770"/>
    <cellStyle name="常规 2 2 3 3" xfId="244"/>
    <cellStyle name="常规 2 2 3 3 2" xfId="771"/>
    <cellStyle name="常规 2 2 3 4" xfId="246"/>
    <cellStyle name="常规 2 2 4" xfId="772"/>
    <cellStyle name="常规 2 2 4 2" xfId="272"/>
    <cellStyle name="常规 2 2 5" xfId="773"/>
    <cellStyle name="常规 2 2 5 2" xfId="318"/>
    <cellStyle name="常规 2 2 6" xfId="515"/>
    <cellStyle name="常规 2 2 6 2" xfId="355"/>
    <cellStyle name="常规 2 2 7" xfId="282"/>
    <cellStyle name="常规 2 3" xfId="774"/>
    <cellStyle name="常规 2 3 2" xfId="775"/>
    <cellStyle name="常规 2 3 2 2" xfId="776"/>
    <cellStyle name="常规 2 3 2 2 2" xfId="777"/>
    <cellStyle name="常规 2 3 2 2 2 2" xfId="778"/>
    <cellStyle name="常规 2 3 2 2 3" xfId="779"/>
    <cellStyle name="常规 2 3 2 3" xfId="780"/>
    <cellStyle name="常规 2 3 2 3 2" xfId="781"/>
    <cellStyle name="常规 2 3 2 4" xfId="782"/>
    <cellStyle name="常规 2 3 2 4 2" xfId="783"/>
    <cellStyle name="常规 2 3 2 5" xfId="784"/>
    <cellStyle name="常规 2 3 3" xfId="785"/>
    <cellStyle name="常规 2 3 3 2" xfId="786"/>
    <cellStyle name="常规 2 3 3 2 2" xfId="787"/>
    <cellStyle name="常规 2 3 3 3" xfId="788"/>
    <cellStyle name="常规 2 3 3 3 2" xfId="789"/>
    <cellStyle name="常规 2 3 3 4" xfId="790"/>
    <cellStyle name="常规 2 3 4" xfId="453"/>
    <cellStyle name="常规 2 3 4 2" xfId="479"/>
    <cellStyle name="常规 2 3 5" xfId="791"/>
    <cellStyle name="常规 2 3 5 2" xfId="792"/>
    <cellStyle name="常规 2 3 6" xfId="410"/>
    <cellStyle name="常规 2 4" xfId="793"/>
    <cellStyle name="常规 2 4 2" xfId="794"/>
    <cellStyle name="常规 2 4 2 2" xfId="795"/>
    <cellStyle name="常规 2 4 2 2 2" xfId="796"/>
    <cellStyle name="常规 2 4 2 3" xfId="798"/>
    <cellStyle name="常规 2 4 2 3 2" xfId="799"/>
    <cellStyle name="常规 2 4 2 4" xfId="800"/>
    <cellStyle name="常规 2 4 3" xfId="801"/>
    <cellStyle name="常规 2 4 3 2" xfId="802"/>
    <cellStyle name="常规 2 4 4" xfId="803"/>
    <cellStyle name="常规 2 4 4 2" xfId="804"/>
    <cellStyle name="常规 2 4 5" xfId="805"/>
    <cellStyle name="常规 2 5" xfId="806"/>
    <cellStyle name="常规 2 5 2" xfId="807"/>
    <cellStyle name="常规 2 5 2 2" xfId="809"/>
    <cellStyle name="常规 2 5 2 2 2" xfId="810"/>
    <cellStyle name="常规 2 5 2 3" xfId="813"/>
    <cellStyle name="常规 2 5 3" xfId="814"/>
    <cellStyle name="常规 2 5 3 2" xfId="815"/>
    <cellStyle name="常规 2 5 4" xfId="816"/>
    <cellStyle name="常规 2 5 4 2" xfId="817"/>
    <cellStyle name="常规 2 5 5" xfId="819"/>
    <cellStyle name="常规 2 6" xfId="820"/>
    <cellStyle name="常规 2 6 2" xfId="821"/>
    <cellStyle name="常规 2 6 2 2" xfId="822"/>
    <cellStyle name="常规 2 6 2 2 2" xfId="823"/>
    <cellStyle name="常规 2 6 3" xfId="824"/>
    <cellStyle name="常规 2 6 3 2" xfId="825"/>
    <cellStyle name="常规 2 6 4" xfId="826"/>
    <cellStyle name="常规 2 6 4 2" xfId="827"/>
    <cellStyle name="常规 2 7" xfId="608"/>
    <cellStyle name="常规 2 7 2" xfId="79"/>
    <cellStyle name="常规 2 7 3" xfId="828"/>
    <cellStyle name="常规 2 7 3 2" xfId="829"/>
    <cellStyle name="常规 2 8" xfId="611"/>
    <cellStyle name="常规 2 8 2" xfId="831"/>
    <cellStyle name="常规 2 9" xfId="833"/>
    <cellStyle name="常规 2 9 2" xfId="835"/>
    <cellStyle name="常规 2 9 2 2" xfId="837"/>
    <cellStyle name="常规 2 9 3" xfId="839"/>
    <cellStyle name="常规 2 9 3 2" xfId="840"/>
    <cellStyle name="常规 2 9 4" xfId="843"/>
    <cellStyle name="常规 20" xfId="199"/>
    <cellStyle name="常规 21" xfId="719"/>
    <cellStyle name="常规 22" xfId="723"/>
    <cellStyle name="常规 23" xfId="730"/>
    <cellStyle name="常规 24" xfId="738"/>
    <cellStyle name="常规 25" xfId="845"/>
    <cellStyle name="常规 25 2" xfId="846"/>
    <cellStyle name="常规 26" xfId="848"/>
    <cellStyle name="常规 26 2" xfId="15"/>
    <cellStyle name="常规 27" xfId="850"/>
    <cellStyle name="常规 28" xfId="678"/>
    <cellStyle name="常规 29" xfId="851"/>
    <cellStyle name="常规 3" xfId="853"/>
    <cellStyle name="常规 3 2" xfId="855"/>
    <cellStyle name="常规 3 2 2" xfId="856"/>
    <cellStyle name="常规 3 2 2 2" xfId="857"/>
    <cellStyle name="常规 3 2 3" xfId="81"/>
    <cellStyle name="常规 3 2 3 2" xfId="10"/>
    <cellStyle name="常规 3 2 4" xfId="858"/>
    <cellStyle name="常规 3 2 4 2" xfId="859"/>
    <cellStyle name="常规 3 2 5" xfId="120"/>
    <cellStyle name="常规 3 3" xfId="860"/>
    <cellStyle name="常规 3 3 2" xfId="861"/>
    <cellStyle name="常规 3 3 2 2" xfId="862"/>
    <cellStyle name="常规 3 3 2 2 2" xfId="863"/>
    <cellStyle name="常规 3 3 2 3" xfId="864"/>
    <cellStyle name="常规 3 3 3" xfId="865"/>
    <cellStyle name="常规 3 3 3 2" xfId="866"/>
    <cellStyle name="常规 3 3 4" xfId="867"/>
    <cellStyle name="常规 3 3 4 2" xfId="868"/>
    <cellStyle name="常规 3 3 5" xfId="124"/>
    <cellStyle name="常规 3 3 5 2" xfId="126"/>
    <cellStyle name="常规 3 3 6" xfId="129"/>
    <cellStyle name="常规 3 4" xfId="870"/>
    <cellStyle name="常规 3 4 2" xfId="871"/>
    <cellStyle name="常规 3 4 2 2" xfId="872"/>
    <cellStyle name="常规 3 4 3" xfId="13"/>
    <cellStyle name="常规 3 5" xfId="873"/>
    <cellStyle name="常规 3 5 2" xfId="874"/>
    <cellStyle name="常规 3 6" xfId="875"/>
    <cellStyle name="常规 3 6 2" xfId="876"/>
    <cellStyle name="常规 3 7" xfId="877"/>
    <cellStyle name="常规 3 8" xfId="878"/>
    <cellStyle name="常规 3_Book1" xfId="879"/>
    <cellStyle name="常规 30" xfId="844"/>
    <cellStyle name="常规 31" xfId="847"/>
    <cellStyle name="常规 32" xfId="849"/>
    <cellStyle name="常规 4" xfId="881"/>
    <cellStyle name="常规 4 2" xfId="882"/>
    <cellStyle name="常规 4 2 2" xfId="884"/>
    <cellStyle name="常规 4 2 2 2" xfId="886"/>
    <cellStyle name="常规 4 2 2 2 2" xfId="888"/>
    <cellStyle name="常规 4 2 2 3" xfId="37"/>
    <cellStyle name="常规 4 2 3" xfId="890"/>
    <cellStyle name="常规 4 2 3 2" xfId="892"/>
    <cellStyle name="常规 4 2 4" xfId="894"/>
    <cellStyle name="常规 4 2 4 2" xfId="899"/>
    <cellStyle name="常规 4 2 5" xfId="901"/>
    <cellStyle name="常规 4 3" xfId="902"/>
    <cellStyle name="常规 4 3 2" xfId="904"/>
    <cellStyle name="常规 4 3 2 2" xfId="906"/>
    <cellStyle name="常规 4 3 2 2 2" xfId="907"/>
    <cellStyle name="常规 4 3 2 3" xfId="908"/>
    <cellStyle name="常规 4 3 3" xfId="910"/>
    <cellStyle name="常规 4 3 3 2" xfId="911"/>
    <cellStyle name="常规 4 3 4" xfId="912"/>
    <cellStyle name="常规 4 3 4 2" xfId="913"/>
    <cellStyle name="常规 4 3 5" xfId="914"/>
    <cellStyle name="常规 4 4" xfId="883"/>
    <cellStyle name="常规 4 5" xfId="889"/>
    <cellStyle name="常规 4 6" xfId="893"/>
    <cellStyle name="常规 4 6 2" xfId="898"/>
    <cellStyle name="常规 4 7" xfId="900"/>
    <cellStyle name="常规 428" xfId="917"/>
    <cellStyle name="常规 429" xfId="920"/>
    <cellStyle name="常规 430" xfId="921"/>
    <cellStyle name="常规 431" xfId="922"/>
    <cellStyle name="常规 432" xfId="924"/>
    <cellStyle name="常规 433" xfId="916"/>
    <cellStyle name="常规 434" xfId="919"/>
    <cellStyle name="常规 435" xfId="927"/>
    <cellStyle name="常规 436" xfId="930"/>
    <cellStyle name="常规 439" xfId="897"/>
    <cellStyle name="常规 440" xfId="926"/>
    <cellStyle name="常规 441" xfId="929"/>
    <cellStyle name="常规 442" xfId="933"/>
    <cellStyle name="常规 443" xfId="935"/>
    <cellStyle name="常规 444" xfId="896"/>
    <cellStyle name="常规 448" xfId="936"/>
    <cellStyle name="常规 449" xfId="937"/>
    <cellStyle name="常规 450" xfId="938"/>
    <cellStyle name="常规 451" xfId="939"/>
    <cellStyle name="常规 452" xfId="940"/>
    <cellStyle name="常规 5" xfId="181"/>
    <cellStyle name="常规 5 2" xfId="941"/>
    <cellStyle name="常规 5 2 2" xfId="942"/>
    <cellStyle name="常规 5 2 2 2" xfId="943"/>
    <cellStyle name="常规 5 2 3" xfId="944"/>
    <cellStyle name="常规 5 2 3 2" xfId="945"/>
    <cellStyle name="常规 5 2 4" xfId="946"/>
    <cellStyle name="常规 5 3" xfId="947"/>
    <cellStyle name="常规 5 3 2" xfId="948"/>
    <cellStyle name="常规 5 4" xfId="903"/>
    <cellStyle name="常规 5 4 2" xfId="905"/>
    <cellStyle name="常规 5 42" xfId="732"/>
    <cellStyle name="常规 5 42 2" xfId="734"/>
    <cellStyle name="常规 5 5" xfId="909"/>
    <cellStyle name="常规 6" xfId="949"/>
    <cellStyle name="常规 6 2" xfId="950"/>
    <cellStyle name="常规 6 2 2" xfId="951"/>
    <cellStyle name="常规 6 3" xfId="952"/>
    <cellStyle name="常规 6 3 2" xfId="953"/>
    <cellStyle name="常规 6 3 2 2" xfId="954"/>
    <cellStyle name="常规 6 3 3" xfId="955"/>
    <cellStyle name="常规 6 4" xfId="885"/>
    <cellStyle name="常规 6 4 2" xfId="887"/>
    <cellStyle name="常规 6 5" xfId="36"/>
    <cellStyle name="常规 7" xfId="956"/>
    <cellStyle name="常规 7 2" xfId="957"/>
    <cellStyle name="常规 7 2 2" xfId="958"/>
    <cellStyle name="常规 7 3" xfId="959"/>
    <cellStyle name="常规 7 3 2" xfId="960"/>
    <cellStyle name="常规 7 4" xfId="891"/>
    <cellStyle name="常规 8" xfId="961"/>
    <cellStyle name="常规 8 2" xfId="932"/>
    <cellStyle name="常规 8 3" xfId="934"/>
    <cellStyle name="常规 8 4" xfId="895"/>
    <cellStyle name="常规 9" xfId="962"/>
    <cellStyle name="常规 9 2" xfId="141"/>
    <cellStyle name="常规 9 2 2" xfId="964"/>
    <cellStyle name="常规 9 2 2 2" xfId="965"/>
    <cellStyle name="常规 9 2 3" xfId="967"/>
    <cellStyle name="常规 9 3" xfId="968"/>
    <cellStyle name="常规 9 3 2" xfId="969"/>
    <cellStyle name="常规 9 4" xfId="970"/>
    <cellStyle name="常规 9 5" xfId="971"/>
    <cellStyle name="常规 94" xfId="972"/>
    <cellStyle name="常规 95" xfId="973"/>
    <cellStyle name="常规_2007年云南省向人大报送政府收支预算表格式编制过程表" xfId="974"/>
    <cellStyle name="常规_2007年云南省向人大报送政府收支预算表格式编制过程表 2" xfId="975"/>
    <cellStyle name="常规_exceltmp1" xfId="976"/>
    <cellStyle name="常规_exceltmp1 2" xfId="978"/>
    <cellStyle name="超级链接" xfId="100"/>
    <cellStyle name="超级链接 2" xfId="88"/>
    <cellStyle name="超级链接 2 2" xfId="979"/>
    <cellStyle name="超级链接 3" xfId="980"/>
    <cellStyle name="超链接 2" xfId="981"/>
    <cellStyle name="超链接 2 2" xfId="982"/>
    <cellStyle name="超链接 2 2 2" xfId="983"/>
    <cellStyle name="超链接 3" xfId="984"/>
    <cellStyle name="超链接 3 2" xfId="985"/>
    <cellStyle name="超链接 4" xfId="986"/>
    <cellStyle name="超链接 4 2" xfId="987"/>
    <cellStyle name="分级显示行_1_Book1" xfId="988"/>
    <cellStyle name="分级显示列_1_Book1" xfId="401"/>
    <cellStyle name="好 2" xfId="989"/>
    <cellStyle name="好 2 2" xfId="990"/>
    <cellStyle name="好 2 2 2" xfId="991"/>
    <cellStyle name="好 2 3" xfId="152"/>
    <cellStyle name="好 2 4" xfId="156"/>
    <cellStyle name="好 3" xfId="992"/>
    <cellStyle name="好 3 2" xfId="993"/>
    <cellStyle name="好 3 2 2" xfId="7"/>
    <cellStyle name="好 3 3" xfId="161"/>
    <cellStyle name="好 3 4" xfId="167"/>
    <cellStyle name="好 4" xfId="994"/>
    <cellStyle name="好 4 2" xfId="708"/>
    <cellStyle name="好 4 2 2" xfId="710"/>
    <cellStyle name="好 4 3" xfId="712"/>
    <cellStyle name="好 4 4" xfId="715"/>
    <cellStyle name="好 5" xfId="542"/>
    <cellStyle name="好 5 2" xfId="533"/>
    <cellStyle name="好 5 3" xfId="995"/>
    <cellStyle name="好 6" xfId="544"/>
    <cellStyle name="好 7" xfId="173"/>
    <cellStyle name="好 8" xfId="996"/>
    <cellStyle name="好_0502通海县" xfId="997"/>
    <cellStyle name="好_0502通海县 2" xfId="998"/>
    <cellStyle name="好_0502通海县 2 2" xfId="999"/>
    <cellStyle name="好_0502通海县 3" xfId="1000"/>
    <cellStyle name="好_0605石屏" xfId="1001"/>
    <cellStyle name="好_0605石屏 2" xfId="1002"/>
    <cellStyle name="好_0605石屏 2 2" xfId="1003"/>
    <cellStyle name="好_0605石屏 3" xfId="1004"/>
    <cellStyle name="好_0605石屏县" xfId="1005"/>
    <cellStyle name="好_0605石屏县 2" xfId="1006"/>
    <cellStyle name="好_0605石屏县 2 2" xfId="17"/>
    <cellStyle name="好_0605石屏县 3" xfId="1007"/>
    <cellStyle name="好_1110洱源" xfId="1008"/>
    <cellStyle name="好_1110洱源 2" xfId="1010"/>
    <cellStyle name="好_1110洱源 2 2" xfId="1011"/>
    <cellStyle name="好_1110洱源 3" xfId="1013"/>
    <cellStyle name="好_11大理" xfId="1014"/>
    <cellStyle name="好_11大理 2" xfId="1015"/>
    <cellStyle name="好_11大理 2 2" xfId="1016"/>
    <cellStyle name="好_11大理 3" xfId="1017"/>
    <cellStyle name="好_2007年地州资金往来对账表" xfId="1018"/>
    <cellStyle name="好_2007年地州资金往来对账表 2" xfId="1019"/>
    <cellStyle name="好_2007年地州资金往来对账表 2 2" xfId="1020"/>
    <cellStyle name="好_2007年地州资金往来对账表 3" xfId="1021"/>
    <cellStyle name="好_2008年地州对账表(国库资金）" xfId="68"/>
    <cellStyle name="好_2008年地州对账表(国库资金） 2" xfId="842"/>
    <cellStyle name="好_2008年地州对账表(国库资金） 2 2" xfId="1023"/>
    <cellStyle name="好_2008年地州对账表(国库资金） 3" xfId="1024"/>
    <cellStyle name="好_2011年市本级预算（1月17日人代会通过）" xfId="869"/>
    <cellStyle name="好_2012年市本级预算（2012.1.13人代会通过后）" xfId="1025"/>
    <cellStyle name="好_2013年市本级预算（汇总调整公式1）12.20" xfId="1026"/>
    <cellStyle name="好_Book1" xfId="1027"/>
    <cellStyle name="好_Book1 2" xfId="1028"/>
    <cellStyle name="好_Book1_1" xfId="818"/>
    <cellStyle name="好_M01-1" xfId="1029"/>
    <cellStyle name="好_M01-1 2" xfId="1030"/>
    <cellStyle name="好_M01-1 2 2" xfId="1031"/>
    <cellStyle name="好_M01-1 3" xfId="304"/>
    <cellStyle name="好_临沧市本级2012年项目支出表" xfId="1032"/>
    <cellStyle name="后继超级链接" xfId="1033"/>
    <cellStyle name="后继超级链接 2" xfId="1034"/>
    <cellStyle name="后继超级链接 2 2" xfId="1035"/>
    <cellStyle name="后继超级链接 3" xfId="1036"/>
    <cellStyle name="汇总 2" xfId="380"/>
    <cellStyle name="汇总 2 2" xfId="382"/>
    <cellStyle name="汇总 2 2 2" xfId="1037"/>
    <cellStyle name="汇总 2 2 2 2" xfId="1039"/>
    <cellStyle name="汇总 2 2 3" xfId="1041"/>
    <cellStyle name="汇总 2 3" xfId="1042"/>
    <cellStyle name="汇总 2 3 2" xfId="1043"/>
    <cellStyle name="汇总 2 4" xfId="1044"/>
    <cellStyle name="汇总 2 4 2" xfId="1045"/>
    <cellStyle name="汇总 2 5" xfId="1046"/>
    <cellStyle name="汇总 3" xfId="287"/>
    <cellStyle name="汇总 3 2" xfId="1047"/>
    <cellStyle name="汇总 3 2 2" xfId="1048"/>
    <cellStyle name="汇总 3 2 2 2" xfId="1049"/>
    <cellStyle name="汇总 3 2 3" xfId="1051"/>
    <cellStyle name="汇总 3 3" xfId="1052"/>
    <cellStyle name="汇总 3 3 2" xfId="1053"/>
    <cellStyle name="汇总 3 4" xfId="1054"/>
    <cellStyle name="汇总 3 4 2" xfId="1055"/>
    <cellStyle name="汇总 3 5" xfId="1056"/>
    <cellStyle name="汇总 4" xfId="385"/>
    <cellStyle name="汇总 4 2" xfId="1057"/>
    <cellStyle name="汇总 4 2 2" xfId="1058"/>
    <cellStyle name="汇总 4 2 2 2" xfId="1059"/>
    <cellStyle name="汇总 4 2 3" xfId="1061"/>
    <cellStyle name="汇总 4 3" xfId="1062"/>
    <cellStyle name="汇总 4 3 2" xfId="1063"/>
    <cellStyle name="汇总 4 4" xfId="1064"/>
    <cellStyle name="汇总 4 4 2" xfId="1065"/>
    <cellStyle name="汇总 4 5" xfId="1066"/>
    <cellStyle name="汇总 5" xfId="389"/>
    <cellStyle name="汇总 5 2" xfId="1067"/>
    <cellStyle name="汇总 5 2 2" xfId="1068"/>
    <cellStyle name="汇总 5 3" xfId="1069"/>
    <cellStyle name="汇总 5 3 2" xfId="1070"/>
    <cellStyle name="汇总 5 4" xfId="1072"/>
    <cellStyle name="汇总 6" xfId="1"/>
    <cellStyle name="汇总 6 2" xfId="695"/>
    <cellStyle name="汇总 7" xfId="1073"/>
    <cellStyle name="汇总 7 2" xfId="1074"/>
    <cellStyle name="汇总 8" xfId="1038"/>
    <cellStyle name="汇总 8 2" xfId="1075"/>
    <cellStyle name="计算 2" xfId="1076"/>
    <cellStyle name="计算 2 2" xfId="1077"/>
    <cellStyle name="计算 2 2 2" xfId="1078"/>
    <cellStyle name="计算 2 3" xfId="1079"/>
    <cellStyle name="计算 2 4" xfId="1080"/>
    <cellStyle name="计算 3" xfId="1081"/>
    <cellStyle name="计算 3 2" xfId="1082"/>
    <cellStyle name="计算 3 2 2" xfId="1083"/>
    <cellStyle name="计算 3 3" xfId="1084"/>
    <cellStyle name="计算 3 4" xfId="1085"/>
    <cellStyle name="计算 4" xfId="977"/>
    <cellStyle name="计算 4 2" xfId="1086"/>
    <cellStyle name="计算 4 2 2" xfId="1087"/>
    <cellStyle name="计算 4 3" xfId="1088"/>
    <cellStyle name="计算 4 4" xfId="1089"/>
    <cellStyle name="计算 5" xfId="1090"/>
    <cellStyle name="计算 5 2" xfId="1091"/>
    <cellStyle name="计算 5 3" xfId="1092"/>
    <cellStyle name="计算 6" xfId="1093"/>
    <cellStyle name="计算 7" xfId="1094"/>
    <cellStyle name="计算 8" xfId="1095"/>
    <cellStyle name="检查单元格 2" xfId="1096"/>
    <cellStyle name="检查单元格 2 2" xfId="1097"/>
    <cellStyle name="检查单元格 2 2 2" xfId="718"/>
    <cellStyle name="检查单元格 2 3" xfId="1098"/>
    <cellStyle name="检查单元格 2 4" xfId="1099"/>
    <cellStyle name="检查单元格 3" xfId="1100"/>
    <cellStyle name="检查单元格 3 2" xfId="1101"/>
    <cellStyle name="检查单元格 3 2 2" xfId="1102"/>
    <cellStyle name="检查单元格 3 3" xfId="1103"/>
    <cellStyle name="检查单元格 3 4" xfId="1104"/>
    <cellStyle name="检查单元格 4" xfId="1105"/>
    <cellStyle name="检查单元格 4 2" xfId="1106"/>
    <cellStyle name="检查单元格 4 2 2" xfId="1107"/>
    <cellStyle name="检查单元格 4 3" xfId="1108"/>
    <cellStyle name="检查单元格 4 4" xfId="1109"/>
    <cellStyle name="检查单元格 5" xfId="1110"/>
    <cellStyle name="检查单元格 5 2" xfId="1111"/>
    <cellStyle name="检查单元格 5 3" xfId="1112"/>
    <cellStyle name="检查单元格 6" xfId="808"/>
    <cellStyle name="检查单元格 7" xfId="812"/>
    <cellStyle name="检查单元格 8" xfId="1113"/>
    <cellStyle name="解释性文本 2" xfId="1114"/>
    <cellStyle name="解释性文本 2 2" xfId="1115"/>
    <cellStyle name="解释性文本 2 2 2" xfId="1116"/>
    <cellStyle name="解释性文本 2 3" xfId="1117"/>
    <cellStyle name="解释性文本 2 4" xfId="1118"/>
    <cellStyle name="解释性文本 3" xfId="1119"/>
    <cellStyle name="解释性文本 3 2" xfId="1120"/>
    <cellStyle name="解释性文本 3 2 2" xfId="1121"/>
    <cellStyle name="解释性文本 3 3" xfId="1122"/>
    <cellStyle name="解释性文本 3 4" xfId="1123"/>
    <cellStyle name="解释性文本 4" xfId="1124"/>
    <cellStyle name="解释性文本 4 2" xfId="1125"/>
    <cellStyle name="解释性文本 4 2 2" xfId="1126"/>
    <cellStyle name="解释性文本 4 3" xfId="1009"/>
    <cellStyle name="解释性文本 4 4" xfId="1012"/>
    <cellStyle name="解释性文本 5" xfId="632"/>
    <cellStyle name="解释性文本 5 2" xfId="634"/>
    <cellStyle name="解释性文本 5 3" xfId="637"/>
    <cellStyle name="解释性文本 6" xfId="640"/>
    <cellStyle name="解释性文本 7" xfId="646"/>
    <cellStyle name="借出原因" xfId="1127"/>
    <cellStyle name="借出原因 2" xfId="1128"/>
    <cellStyle name="借出原因 2 2" xfId="1129"/>
    <cellStyle name="借出原因 2 2 2" xfId="1130"/>
    <cellStyle name="借出原因 2 3" xfId="1131"/>
    <cellStyle name="借出原因 3" xfId="1132"/>
    <cellStyle name="借出原因 3 2" xfId="1133"/>
    <cellStyle name="借出原因 4" xfId="1134"/>
    <cellStyle name="警告文本 2" xfId="1135"/>
    <cellStyle name="警告文本 2 2" xfId="1136"/>
    <cellStyle name="警告文本 2 2 2" xfId="1040"/>
    <cellStyle name="警告文本 2 3" xfId="1137"/>
    <cellStyle name="警告文本 2 4" xfId="1138"/>
    <cellStyle name="警告文本 3" xfId="1139"/>
    <cellStyle name="警告文本 3 2" xfId="1140"/>
    <cellStyle name="警告文本 3 2 2" xfId="1050"/>
    <cellStyle name="警告文本 3 3" xfId="1141"/>
    <cellStyle name="警告文本 3 4" xfId="1142"/>
    <cellStyle name="警告文本 4" xfId="1143"/>
    <cellStyle name="警告文本 4 2" xfId="1144"/>
    <cellStyle name="警告文本 4 2 2" xfId="1060"/>
    <cellStyle name="警告文本 4 3" xfId="1145"/>
    <cellStyle name="警告文本 4 4" xfId="1146"/>
    <cellStyle name="警告文本 5" xfId="1147"/>
    <cellStyle name="警告文本 5 2" xfId="1148"/>
    <cellStyle name="警告文本 5 3" xfId="1149"/>
    <cellStyle name="警告文本 6" xfId="1150"/>
    <cellStyle name="警告文本 7" xfId="1151"/>
    <cellStyle name="链接单元格 2" xfId="923"/>
    <cellStyle name="链接单元格 2 2" xfId="1152"/>
    <cellStyle name="链接单元格 2 2 2" xfId="1153"/>
    <cellStyle name="链接单元格 2 3" xfId="1154"/>
    <cellStyle name="链接单元格 2 4" xfId="1155"/>
    <cellStyle name="链接单元格 3" xfId="915"/>
    <cellStyle name="链接单元格 3 2" xfId="1156"/>
    <cellStyle name="链接单元格 3 2 2" xfId="706"/>
    <cellStyle name="链接单元格 3 3" xfId="1157"/>
    <cellStyle name="链接单元格 3 4" xfId="1158"/>
    <cellStyle name="链接单元格 4" xfId="918"/>
    <cellStyle name="链接单元格 4 2" xfId="1159"/>
    <cellStyle name="链接单元格 4 2 2" xfId="1160"/>
    <cellStyle name="链接单元格 4 3" xfId="1161"/>
    <cellStyle name="链接单元格 4 4" xfId="1162"/>
    <cellStyle name="链接单元格 5" xfId="925"/>
    <cellStyle name="链接单元格 5 2" xfId="1163"/>
    <cellStyle name="链接单元格 5 3" xfId="1164"/>
    <cellStyle name="链接单元格 6" xfId="928"/>
    <cellStyle name="链接单元格 7" xfId="931"/>
    <cellStyle name="普通_97-917" xfId="1165"/>
    <cellStyle name="千分位[0]_laroux" xfId="1167"/>
    <cellStyle name="千分位_97-917" xfId="1071"/>
    <cellStyle name="千位[0]_ 方正PC" xfId="1168"/>
    <cellStyle name="千位_ 方正PC" xfId="1169"/>
    <cellStyle name="千位分隔 10" xfId="1170"/>
    <cellStyle name="千位分隔 11" xfId="1171"/>
    <cellStyle name="千位分隔 11 2" xfId="1172"/>
    <cellStyle name="千位分隔 2" xfId="1173"/>
    <cellStyle name="千位分隔 2 2" xfId="482"/>
    <cellStyle name="千位分隔 2 2 2" xfId="1174"/>
    <cellStyle name="千位分隔 2 3" xfId="1175"/>
    <cellStyle name="千位分隔 2 3 2" xfId="430"/>
    <cellStyle name="千位分隔 2 4" xfId="417"/>
    <cellStyle name="千位分隔 2 4 2" xfId="419"/>
    <cellStyle name="千位分隔 2 5" xfId="1176"/>
    <cellStyle name="千位分隔 3" xfId="560"/>
    <cellStyle name="千位分隔 3 2" xfId="562"/>
    <cellStyle name="千位分隔 3 2 2" xfId="564"/>
    <cellStyle name="千位分隔 3 3" xfId="566"/>
    <cellStyle name="千位分隔 4" xfId="569"/>
    <cellStyle name="千位分隔 4 2" xfId="571"/>
    <cellStyle name="千位分隔 4 2 2" xfId="573"/>
    <cellStyle name="千位分隔 4 6" xfId="1177"/>
    <cellStyle name="千位分隔 4 6 2" xfId="1178"/>
    <cellStyle name="千位分隔 5" xfId="577"/>
    <cellStyle name="千位分隔 5 2" xfId="579"/>
    <cellStyle name="千位分隔 6" xfId="584"/>
    <cellStyle name="千位分隔 6 2" xfId="586"/>
    <cellStyle name="千位分隔 7" xfId="589"/>
    <cellStyle name="千位分隔 7 2" xfId="1179"/>
    <cellStyle name="千位分隔 8" xfId="591"/>
    <cellStyle name="千位分隔 8 2" xfId="1180"/>
    <cellStyle name="千位分隔 9" xfId="1181"/>
    <cellStyle name="强调 1" xfId="1182"/>
    <cellStyle name="强调 1 2" xfId="1183"/>
    <cellStyle name="强调 2" xfId="1184"/>
    <cellStyle name="强调 2 2" xfId="331"/>
    <cellStyle name="强调 3" xfId="1185"/>
    <cellStyle name="强调 3 2" xfId="1186"/>
    <cellStyle name="强调文字颜色 1 2" xfId="767"/>
    <cellStyle name="强调文字颜色 1 2 2" xfId="1187"/>
    <cellStyle name="强调文字颜色 1 2 2 2" xfId="1188"/>
    <cellStyle name="强调文字颜色 1 2 3" xfId="1189"/>
    <cellStyle name="强调文字颜色 1 3" xfId="1190"/>
    <cellStyle name="强调文字颜色 1 3 2" xfId="1191"/>
    <cellStyle name="强调文字颜色 2 2" xfId="1192"/>
    <cellStyle name="强调文字颜色 2 2 2" xfId="107"/>
    <cellStyle name="强调文字颜色 2 2 2 2" xfId="113"/>
    <cellStyle name="强调文字颜色 2 2 3" xfId="1193"/>
    <cellStyle name="强调文字颜色 2 3" xfId="1194"/>
    <cellStyle name="强调文字颜色 2 3 2" xfId="3"/>
    <cellStyle name="强调文字颜色 3 2" xfId="1195"/>
    <cellStyle name="强调文字颜色 3 2 2" xfId="1196"/>
    <cellStyle name="强调文字颜色 3 2 2 2" xfId="1197"/>
    <cellStyle name="强调文字颜色 3 2 3" xfId="1198"/>
    <cellStyle name="强调文字颜色 3 3" xfId="745"/>
    <cellStyle name="强调文字颜色 3 3 2" xfId="747"/>
    <cellStyle name="强调文字颜色 4 2" xfId="1199"/>
    <cellStyle name="强调文字颜色 4 2 2" xfId="1200"/>
    <cellStyle name="强调文字颜色 4 2 2 2" xfId="1201"/>
    <cellStyle name="强调文字颜色 4 2 3" xfId="1202"/>
    <cellStyle name="强调文字颜色 4 3" xfId="1203"/>
    <cellStyle name="强调文字颜色 4 3 2" xfId="1204"/>
    <cellStyle name="强调文字颜色 5 2" xfId="1205"/>
    <cellStyle name="强调文字颜色 5 2 2" xfId="413"/>
    <cellStyle name="强调文字颜色 5 2 2 2" xfId="251"/>
    <cellStyle name="强调文字颜色 5 2 3" xfId="211"/>
    <cellStyle name="强调文字颜色 5 3" xfId="1206"/>
    <cellStyle name="强调文字颜色 5 3 2" xfId="1207"/>
    <cellStyle name="强调文字颜色 6 2" xfId="1208"/>
    <cellStyle name="强调文字颜色 6 2 2" xfId="1209"/>
    <cellStyle name="强调文字颜色 6 2 2 2" xfId="1210"/>
    <cellStyle name="强调文字颜色 6 2 3" xfId="1211"/>
    <cellStyle name="强调文字颜色 6 3" xfId="1212"/>
    <cellStyle name="强调文字颜色 6 3 2" xfId="1213"/>
    <cellStyle name="日期" xfId="21"/>
    <cellStyle name="日期 2" xfId="1214"/>
    <cellStyle name="日期 2 2" xfId="1215"/>
    <cellStyle name="日期 2 2 2" xfId="1216"/>
    <cellStyle name="日期 2 3" xfId="1217"/>
    <cellStyle name="日期 3" xfId="1218"/>
    <cellStyle name="日期 3 2" xfId="1219"/>
    <cellStyle name="日期 4" xfId="1220"/>
    <cellStyle name="商品名称" xfId="1221"/>
    <cellStyle name="商品名称 2" xfId="1222"/>
    <cellStyle name="商品名称 2 2" xfId="1223"/>
    <cellStyle name="商品名称 2 2 2" xfId="1224"/>
    <cellStyle name="商品名称 2 3" xfId="1022"/>
    <cellStyle name="商品名称 3" xfId="1225"/>
    <cellStyle name="商品名称 3 2" xfId="1226"/>
    <cellStyle name="商品名称 4" xfId="339"/>
    <cellStyle name="适中 2" xfId="1227"/>
    <cellStyle name="适中 2 2" xfId="159"/>
    <cellStyle name="适中 2 2 2" xfId="163"/>
    <cellStyle name="适中 2 3" xfId="1228"/>
    <cellStyle name="适中 2 4" xfId="1229"/>
    <cellStyle name="适中 3" xfId="681"/>
    <cellStyle name="适中 3 2" xfId="1230"/>
    <cellStyle name="适中 3 2 2" xfId="1231"/>
    <cellStyle name="适中 3 3" xfId="1232"/>
    <cellStyle name="适中 3 4" xfId="1233"/>
    <cellStyle name="适中 4" xfId="1234"/>
    <cellStyle name="适中 4 2" xfId="1235"/>
    <cellStyle name="适中 4 2 2" xfId="1236"/>
    <cellStyle name="适中 4 3" xfId="1237"/>
    <cellStyle name="适中 4 4" xfId="1238"/>
    <cellStyle name="适中 5" xfId="1239"/>
    <cellStyle name="适中 5 2" xfId="1240"/>
    <cellStyle name="适中 5 3" xfId="1241"/>
    <cellStyle name="适中 6" xfId="1242"/>
    <cellStyle name="适中 7" xfId="1243"/>
    <cellStyle name="适中 8" xfId="1244"/>
    <cellStyle name="输出 2" xfId="1245"/>
    <cellStyle name="输出 2 2" xfId="1246"/>
    <cellStyle name="输出 2 2 2" xfId="797"/>
    <cellStyle name="输出 2 3" xfId="1247"/>
    <cellStyle name="输出 2 4" xfId="1248"/>
    <cellStyle name="输出 3" xfId="1249"/>
    <cellStyle name="输出 3 2" xfId="1250"/>
    <cellStyle name="输出 3 2 2" xfId="811"/>
    <cellStyle name="输出 3 3" xfId="1251"/>
    <cellStyle name="输出 3 4" xfId="169"/>
    <cellStyle name="输出 4" xfId="1252"/>
    <cellStyle name="输出 4 2" xfId="852"/>
    <cellStyle name="输出 4 2 2" xfId="854"/>
    <cellStyle name="输出 4 3" xfId="880"/>
    <cellStyle name="输出 4 4" xfId="180"/>
    <cellStyle name="输出 5" xfId="1253"/>
    <cellStyle name="输出 5 2" xfId="1254"/>
    <cellStyle name="输出 5 3" xfId="1255"/>
    <cellStyle name="输出 6" xfId="1256"/>
    <cellStyle name="输出 7" xfId="1257"/>
    <cellStyle name="输出 8" xfId="1258"/>
    <cellStyle name="输入 2" xfId="610"/>
    <cellStyle name="输入 2 2" xfId="830"/>
    <cellStyle name="输入 2 2 2" xfId="1259"/>
    <cellStyle name="输入 2 3" xfId="1260"/>
    <cellStyle name="输入 2 4" xfId="254"/>
    <cellStyle name="输入 3" xfId="832"/>
    <cellStyle name="输入 3 2" xfId="834"/>
    <cellStyle name="输入 3 2 2" xfId="836"/>
    <cellStyle name="输入 3 3" xfId="838"/>
    <cellStyle name="输入 3 4" xfId="841"/>
    <cellStyle name="输入 4" xfId="1261"/>
    <cellStyle name="输入 4 2" xfId="1262"/>
    <cellStyle name="输入 4 2 2" xfId="1263"/>
    <cellStyle name="输入 4 3" xfId="1264"/>
    <cellStyle name="输入 4 4" xfId="1265"/>
    <cellStyle name="输入 5" xfId="1266"/>
    <cellStyle name="输入 5 2" xfId="1267"/>
    <cellStyle name="输入 5 3" xfId="1268"/>
    <cellStyle name="输入 6" xfId="1269"/>
    <cellStyle name="输入 7" xfId="1270"/>
    <cellStyle name="输入 8" xfId="1166"/>
    <cellStyle name="数量" xfId="1271"/>
    <cellStyle name="数量 2" xfId="1272"/>
    <cellStyle name="数量 2 2" xfId="1273"/>
    <cellStyle name="数量 2 2 2" xfId="558"/>
    <cellStyle name="数量 2 3" xfId="1274"/>
    <cellStyle name="数量 3" xfId="433"/>
    <cellStyle name="数量 3 2" xfId="1275"/>
    <cellStyle name="数量 4" xfId="1276"/>
    <cellStyle name="未定义" xfId="1277"/>
    <cellStyle name="样式 1" xfId="1278"/>
    <cellStyle name="昗弨_Pacific Region P&amp;L" xfId="687"/>
    <cellStyle name="寘嬫愗傝 [0.00]_Region Orders (2)" xfId="1279"/>
    <cellStyle name="寘嬫愗傝_Region Orders (2)" xfId="1280"/>
    <cellStyle name="注释 2" xfId="186"/>
    <cellStyle name="注释 2 2" xfId="1281"/>
    <cellStyle name="注释 2 2 2" xfId="1282"/>
    <cellStyle name="注释 2 3" xfId="1283"/>
    <cellStyle name="注释 2 4" xfId="1284"/>
    <cellStyle name="注释 3" xfId="1285"/>
    <cellStyle name="注释 3 2" xfId="1286"/>
    <cellStyle name="注释 3 2 2" xfId="1287"/>
    <cellStyle name="注释 3 3" xfId="1288"/>
    <cellStyle name="注释 3 4" xfId="1289"/>
    <cellStyle name="注释 4" xfId="1290"/>
    <cellStyle name="注释 4 2" xfId="722"/>
    <cellStyle name="注释 4 2 2" xfId="725"/>
    <cellStyle name="注释 4 3" xfId="729"/>
    <cellStyle name="注释 4 4" xfId="737"/>
    <cellStyle name="注释 5" xfId="1291"/>
    <cellStyle name="注释 5 2" xfId="1292"/>
    <cellStyle name="注释 5 3" xfId="1293"/>
    <cellStyle name="注释 6" xfId="1294"/>
    <cellStyle name="注释 7" xfId="963"/>
    <cellStyle name="注释 8" xfId="966"/>
  </cellStyles>
  <dxfs count="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workbookViewId="0">
      <selection activeCell="A22" sqref="A22"/>
    </sheetView>
  </sheetViews>
  <sheetFormatPr defaultColWidth="9" defaultRowHeight="14.25"/>
  <cols>
    <col min="1" max="1" width="110.375" style="299" customWidth="1"/>
    <col min="2" max="16384" width="9" style="299"/>
  </cols>
  <sheetData>
    <row r="1" spans="1:15" ht="30.75" customHeight="1"/>
    <row r="2" spans="1:15" ht="30.75" customHeight="1"/>
    <row r="3" spans="1:15" ht="30.75" customHeight="1"/>
    <row r="4" spans="1:15" ht="46.5">
      <c r="A4" s="305" t="s">
        <v>0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</row>
    <row r="5" spans="1:15" ht="46.5">
      <c r="A5" s="305" t="s">
        <v>1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</row>
    <row r="6" spans="1:15" ht="39.75">
      <c r="A6" s="307" t="s">
        <v>2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</row>
    <row r="7" spans="1:15" ht="54.75">
      <c r="A7" s="308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</row>
    <row r="8" spans="1:15" ht="22.5">
      <c r="A8" s="309"/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</row>
    <row r="9" spans="1:15" ht="22.5">
      <c r="A9" s="309"/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</row>
    <row r="10" spans="1:15" ht="22.5">
      <c r="A10" s="309"/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</row>
    <row r="11" spans="1:15" ht="22.5">
      <c r="A11" s="309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</row>
    <row r="12" spans="1:15" ht="22.5">
      <c r="A12" s="309"/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</row>
    <row r="13" spans="1:15" ht="22.5">
      <c r="A13" s="309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</row>
    <row r="14" spans="1:15" ht="22.5">
      <c r="A14" s="309"/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</row>
    <row r="15" spans="1:15" ht="22.5">
      <c r="A15" s="309"/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</row>
    <row r="16" spans="1:15" ht="22.5">
      <c r="A16" s="309"/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</row>
    <row r="17" spans="1:15" ht="22.5">
      <c r="A17" s="309"/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</row>
    <row r="18" spans="1:15" ht="22.5">
      <c r="A18" s="309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</row>
    <row r="19" spans="1:15" ht="22.5">
      <c r="A19" s="309"/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</row>
    <row r="20" spans="1:15" ht="22.5">
      <c r="A20" s="309"/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</row>
    <row r="21" spans="1:15" ht="22.5">
      <c r="A21" s="310" t="s">
        <v>3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</row>
    <row r="22" spans="1:15" ht="22.5">
      <c r="A22" s="311">
        <v>44132</v>
      </c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</row>
    <row r="23" spans="1:15">
      <c r="A23" s="306"/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</row>
    <row r="24" spans="1:15">
      <c r="A24" s="306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</row>
    <row r="25" spans="1:15">
      <c r="A25" s="306"/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</row>
    <row r="26" spans="1:15">
      <c r="A26" s="306"/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</row>
    <row r="27" spans="1:15">
      <c r="A27" s="306"/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</row>
    <row r="28" spans="1:15">
      <c r="A28" s="306"/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</row>
    <row r="29" spans="1:15">
      <c r="A29" s="306"/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</row>
    <row r="30" spans="1:15">
      <c r="A30" s="306"/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</row>
    <row r="31" spans="1:15">
      <c r="A31" s="306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</row>
    <row r="32" spans="1:15">
      <c r="A32" s="306"/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</row>
    <row r="33" spans="1:15">
      <c r="A33" s="306"/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</row>
    <row r="34" spans="1:15">
      <c r="A34" s="306"/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</row>
    <row r="35" spans="1:15">
      <c r="A35" s="306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</row>
    <row r="36" spans="1:15">
      <c r="A36" s="306"/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</row>
    <row r="37" spans="1:15">
      <c r="A37" s="306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</row>
    <row r="38" spans="1:15">
      <c r="A38" s="306"/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</row>
    <row r="39" spans="1:15">
      <c r="A39" s="306"/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</row>
    <row r="40" spans="1:15">
      <c r="A40" s="306"/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</row>
    <row r="41" spans="1:15">
      <c r="A41" s="306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</row>
  </sheetData>
  <phoneticPr fontId="100" type="noConversion"/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VI57"/>
  <sheetViews>
    <sheetView showGridLines="0" showZeros="0" view="pageBreakPreview" topLeftCell="B7" zoomScaleSheetLayoutView="100" workbookViewId="0">
      <pane activePane="bottomRight" state="frozen"/>
      <selection activeCell="G25" sqref="G25"/>
    </sheetView>
  </sheetViews>
  <sheetFormatPr defaultColWidth="9" defaultRowHeight="14.25" customHeight="1"/>
  <cols>
    <col min="1" max="1" width="9" style="12" hidden="1" customWidth="1"/>
    <col min="2" max="2" width="24.875" style="12" customWidth="1"/>
    <col min="3" max="3" width="12" style="12" customWidth="1"/>
    <col min="4" max="4" width="10.875" style="12" customWidth="1"/>
    <col min="5" max="5" width="13.125" style="12" customWidth="1"/>
    <col min="6" max="6" width="23" style="12" customWidth="1"/>
    <col min="7" max="7" width="12.75" style="12" customWidth="1"/>
    <col min="8" max="8" width="12.875" style="12" customWidth="1"/>
    <col min="9" max="9" width="13.875" style="12" customWidth="1"/>
    <col min="10" max="256" width="9" style="12"/>
    <col min="257" max="257" width="9" style="12" hidden="1" customWidth="1"/>
    <col min="258" max="258" width="24.875" style="12" customWidth="1"/>
    <col min="259" max="261" width="18.75" style="12" customWidth="1"/>
    <col min="262" max="262" width="23.5" style="12" customWidth="1"/>
    <col min="263" max="265" width="18.75" style="12" customWidth="1"/>
    <col min="266" max="512" width="9" style="12"/>
    <col min="513" max="513" width="9" style="12" hidden="1" customWidth="1"/>
    <col min="514" max="514" width="24.875" style="12" customWidth="1"/>
    <col min="515" max="517" width="18.75" style="12" customWidth="1"/>
    <col min="518" max="518" width="23.5" style="12" customWidth="1"/>
    <col min="519" max="521" width="18.75" style="12" customWidth="1"/>
    <col min="522" max="768" width="9" style="12"/>
    <col min="769" max="769" width="9" style="12" hidden="1" customWidth="1"/>
    <col min="770" max="770" width="24.875" style="12" customWidth="1"/>
    <col min="771" max="773" width="18.75" style="12" customWidth="1"/>
    <col min="774" max="774" width="23.5" style="12" customWidth="1"/>
    <col min="775" max="777" width="18.75" style="12" customWidth="1"/>
    <col min="778" max="1024" width="9" style="12"/>
    <col min="1025" max="1025" width="9" style="12" hidden="1" customWidth="1"/>
    <col min="1026" max="1026" width="24.875" style="12" customWidth="1"/>
    <col min="1027" max="1029" width="18.75" style="12" customWidth="1"/>
    <col min="1030" max="1030" width="23.5" style="12" customWidth="1"/>
    <col min="1031" max="1033" width="18.75" style="12" customWidth="1"/>
    <col min="1034" max="1280" width="9" style="12"/>
    <col min="1281" max="1281" width="9" style="12" hidden="1" customWidth="1"/>
    <col min="1282" max="1282" width="24.875" style="12" customWidth="1"/>
    <col min="1283" max="1285" width="18.75" style="12" customWidth="1"/>
    <col min="1286" max="1286" width="23.5" style="12" customWidth="1"/>
    <col min="1287" max="1289" width="18.75" style="12" customWidth="1"/>
    <col min="1290" max="1536" width="9" style="12"/>
    <col min="1537" max="1537" width="9" style="12" hidden="1" customWidth="1"/>
    <col min="1538" max="1538" width="24.875" style="12" customWidth="1"/>
    <col min="1539" max="1541" width="18.75" style="12" customWidth="1"/>
    <col min="1542" max="1542" width="23.5" style="12" customWidth="1"/>
    <col min="1543" max="1545" width="18.75" style="12" customWidth="1"/>
    <col min="1546" max="1792" width="9" style="12"/>
    <col min="1793" max="1793" width="9" style="12" hidden="1" customWidth="1"/>
    <col min="1794" max="1794" width="24.875" style="12" customWidth="1"/>
    <col min="1795" max="1797" width="18.75" style="12" customWidth="1"/>
    <col min="1798" max="1798" width="23.5" style="12" customWidth="1"/>
    <col min="1799" max="1801" width="18.75" style="12" customWidth="1"/>
    <col min="1802" max="2048" width="9" style="12"/>
    <col min="2049" max="2049" width="9" style="12" hidden="1" customWidth="1"/>
    <col min="2050" max="2050" width="24.875" style="12" customWidth="1"/>
    <col min="2051" max="2053" width="18.75" style="12" customWidth="1"/>
    <col min="2054" max="2054" width="23.5" style="12" customWidth="1"/>
    <col min="2055" max="2057" width="18.75" style="12" customWidth="1"/>
    <col min="2058" max="2304" width="9" style="12"/>
    <col min="2305" max="2305" width="9" style="12" hidden="1" customWidth="1"/>
    <col min="2306" max="2306" width="24.875" style="12" customWidth="1"/>
    <col min="2307" max="2309" width="18.75" style="12" customWidth="1"/>
    <col min="2310" max="2310" width="23.5" style="12" customWidth="1"/>
    <col min="2311" max="2313" width="18.75" style="12" customWidth="1"/>
    <col min="2314" max="2560" width="9" style="12"/>
    <col min="2561" max="2561" width="9" style="12" hidden="1" customWidth="1"/>
    <col min="2562" max="2562" width="24.875" style="12" customWidth="1"/>
    <col min="2563" max="2565" width="18.75" style="12" customWidth="1"/>
    <col min="2566" max="2566" width="23.5" style="12" customWidth="1"/>
    <col min="2567" max="2569" width="18.75" style="12" customWidth="1"/>
    <col min="2570" max="2816" width="9" style="12"/>
    <col min="2817" max="2817" width="9" style="12" hidden="1" customWidth="1"/>
    <col min="2818" max="2818" width="24.875" style="12" customWidth="1"/>
    <col min="2819" max="2821" width="18.75" style="12" customWidth="1"/>
    <col min="2822" max="2822" width="23.5" style="12" customWidth="1"/>
    <col min="2823" max="2825" width="18.75" style="12" customWidth="1"/>
    <col min="2826" max="3072" width="9" style="12"/>
    <col min="3073" max="3073" width="9" style="12" hidden="1" customWidth="1"/>
    <col min="3074" max="3074" width="24.875" style="12" customWidth="1"/>
    <col min="3075" max="3077" width="18.75" style="12" customWidth="1"/>
    <col min="3078" max="3078" width="23.5" style="12" customWidth="1"/>
    <col min="3079" max="3081" width="18.75" style="12" customWidth="1"/>
    <col min="3082" max="3328" width="9" style="12"/>
    <col min="3329" max="3329" width="9" style="12" hidden="1" customWidth="1"/>
    <col min="3330" max="3330" width="24.875" style="12" customWidth="1"/>
    <col min="3331" max="3333" width="18.75" style="12" customWidth="1"/>
    <col min="3334" max="3334" width="23.5" style="12" customWidth="1"/>
    <col min="3335" max="3337" width="18.75" style="12" customWidth="1"/>
    <col min="3338" max="3584" width="9" style="12"/>
    <col min="3585" max="3585" width="9" style="12" hidden="1" customWidth="1"/>
    <col min="3586" max="3586" width="24.875" style="12" customWidth="1"/>
    <col min="3587" max="3589" width="18.75" style="12" customWidth="1"/>
    <col min="3590" max="3590" width="23.5" style="12" customWidth="1"/>
    <col min="3591" max="3593" width="18.75" style="12" customWidth="1"/>
    <col min="3594" max="3840" width="9" style="12"/>
    <col min="3841" max="3841" width="9" style="12" hidden="1" customWidth="1"/>
    <col min="3842" max="3842" width="24.875" style="12" customWidth="1"/>
    <col min="3843" max="3845" width="18.75" style="12" customWidth="1"/>
    <col min="3846" max="3846" width="23.5" style="12" customWidth="1"/>
    <col min="3847" max="3849" width="18.75" style="12" customWidth="1"/>
    <col min="3850" max="4096" width="9" style="12"/>
    <col min="4097" max="4097" width="9" style="12" hidden="1" customWidth="1"/>
    <col min="4098" max="4098" width="24.875" style="12" customWidth="1"/>
    <col min="4099" max="4101" width="18.75" style="12" customWidth="1"/>
    <col min="4102" max="4102" width="23.5" style="12" customWidth="1"/>
    <col min="4103" max="4105" width="18.75" style="12" customWidth="1"/>
    <col min="4106" max="4352" width="9" style="12"/>
    <col min="4353" max="4353" width="9" style="12" hidden="1" customWidth="1"/>
    <col min="4354" max="4354" width="24.875" style="12" customWidth="1"/>
    <col min="4355" max="4357" width="18.75" style="12" customWidth="1"/>
    <col min="4358" max="4358" width="23.5" style="12" customWidth="1"/>
    <col min="4359" max="4361" width="18.75" style="12" customWidth="1"/>
    <col min="4362" max="4608" width="9" style="12"/>
    <col min="4609" max="4609" width="9" style="12" hidden="1" customWidth="1"/>
    <col min="4610" max="4610" width="24.875" style="12" customWidth="1"/>
    <col min="4611" max="4613" width="18.75" style="12" customWidth="1"/>
    <col min="4614" max="4614" width="23.5" style="12" customWidth="1"/>
    <col min="4615" max="4617" width="18.75" style="12" customWidth="1"/>
    <col min="4618" max="4864" width="9" style="12"/>
    <col min="4865" max="4865" width="9" style="12" hidden="1" customWidth="1"/>
    <col min="4866" max="4866" width="24.875" style="12" customWidth="1"/>
    <col min="4867" max="4869" width="18.75" style="12" customWidth="1"/>
    <col min="4870" max="4870" width="23.5" style="12" customWidth="1"/>
    <col min="4871" max="4873" width="18.75" style="12" customWidth="1"/>
    <col min="4874" max="5120" width="9" style="12"/>
    <col min="5121" max="5121" width="9" style="12" hidden="1" customWidth="1"/>
    <col min="5122" max="5122" width="24.875" style="12" customWidth="1"/>
    <col min="5123" max="5125" width="18.75" style="12" customWidth="1"/>
    <col min="5126" max="5126" width="23.5" style="12" customWidth="1"/>
    <col min="5127" max="5129" width="18.75" style="12" customWidth="1"/>
    <col min="5130" max="5376" width="9" style="12"/>
    <col min="5377" max="5377" width="9" style="12" hidden="1" customWidth="1"/>
    <col min="5378" max="5378" width="24.875" style="12" customWidth="1"/>
    <col min="5379" max="5381" width="18.75" style="12" customWidth="1"/>
    <col min="5382" max="5382" width="23.5" style="12" customWidth="1"/>
    <col min="5383" max="5385" width="18.75" style="12" customWidth="1"/>
    <col min="5386" max="5632" width="9" style="12"/>
    <col min="5633" max="5633" width="9" style="12" hidden="1" customWidth="1"/>
    <col min="5634" max="5634" width="24.875" style="12" customWidth="1"/>
    <col min="5635" max="5637" width="18.75" style="12" customWidth="1"/>
    <col min="5638" max="5638" width="23.5" style="12" customWidth="1"/>
    <col min="5639" max="5641" width="18.75" style="12" customWidth="1"/>
    <col min="5642" max="5888" width="9" style="12"/>
    <col min="5889" max="5889" width="9" style="12" hidden="1" customWidth="1"/>
    <col min="5890" max="5890" width="24.875" style="12" customWidth="1"/>
    <col min="5891" max="5893" width="18.75" style="12" customWidth="1"/>
    <col min="5894" max="5894" width="23.5" style="12" customWidth="1"/>
    <col min="5895" max="5897" width="18.75" style="12" customWidth="1"/>
    <col min="5898" max="6144" width="9" style="12"/>
    <col min="6145" max="6145" width="9" style="12" hidden="1" customWidth="1"/>
    <col min="6146" max="6146" width="24.875" style="12" customWidth="1"/>
    <col min="6147" max="6149" width="18.75" style="12" customWidth="1"/>
    <col min="6150" max="6150" width="23.5" style="12" customWidth="1"/>
    <col min="6151" max="6153" width="18.75" style="12" customWidth="1"/>
    <col min="6154" max="6400" width="9" style="12"/>
    <col min="6401" max="6401" width="9" style="12" hidden="1" customWidth="1"/>
    <col min="6402" max="6402" width="24.875" style="12" customWidth="1"/>
    <col min="6403" max="6405" width="18.75" style="12" customWidth="1"/>
    <col min="6406" max="6406" width="23.5" style="12" customWidth="1"/>
    <col min="6407" max="6409" width="18.75" style="12" customWidth="1"/>
    <col min="6410" max="6656" width="9" style="12"/>
    <col min="6657" max="6657" width="9" style="12" hidden="1" customWidth="1"/>
    <col min="6658" max="6658" width="24.875" style="12" customWidth="1"/>
    <col min="6659" max="6661" width="18.75" style="12" customWidth="1"/>
    <col min="6662" max="6662" width="23.5" style="12" customWidth="1"/>
    <col min="6663" max="6665" width="18.75" style="12" customWidth="1"/>
    <col min="6666" max="6912" width="9" style="12"/>
    <col min="6913" max="6913" width="9" style="12" hidden="1" customWidth="1"/>
    <col min="6914" max="6914" width="24.875" style="12" customWidth="1"/>
    <col min="6915" max="6917" width="18.75" style="12" customWidth="1"/>
    <col min="6918" max="6918" width="23.5" style="12" customWidth="1"/>
    <col min="6919" max="6921" width="18.75" style="12" customWidth="1"/>
    <col min="6922" max="7168" width="9" style="12"/>
    <col min="7169" max="7169" width="9" style="12" hidden="1" customWidth="1"/>
    <col min="7170" max="7170" width="24.875" style="12" customWidth="1"/>
    <col min="7171" max="7173" width="18.75" style="12" customWidth="1"/>
    <col min="7174" max="7174" width="23.5" style="12" customWidth="1"/>
    <col min="7175" max="7177" width="18.75" style="12" customWidth="1"/>
    <col min="7178" max="7424" width="9" style="12"/>
    <col min="7425" max="7425" width="9" style="12" hidden="1" customWidth="1"/>
    <col min="7426" max="7426" width="24.875" style="12" customWidth="1"/>
    <col min="7427" max="7429" width="18.75" style="12" customWidth="1"/>
    <col min="7430" max="7430" width="23.5" style="12" customWidth="1"/>
    <col min="7431" max="7433" width="18.75" style="12" customWidth="1"/>
    <col min="7434" max="7680" width="9" style="12"/>
    <col min="7681" max="7681" width="9" style="12" hidden="1" customWidth="1"/>
    <col min="7682" max="7682" width="24.875" style="12" customWidth="1"/>
    <col min="7683" max="7685" width="18.75" style="12" customWidth="1"/>
    <col min="7686" max="7686" width="23.5" style="12" customWidth="1"/>
    <col min="7687" max="7689" width="18.75" style="12" customWidth="1"/>
    <col min="7690" max="7936" width="9" style="12"/>
    <col min="7937" max="7937" width="9" style="12" hidden="1" customWidth="1"/>
    <col min="7938" max="7938" width="24.875" style="12" customWidth="1"/>
    <col min="7939" max="7941" width="18.75" style="12" customWidth="1"/>
    <col min="7942" max="7942" width="23.5" style="12" customWidth="1"/>
    <col min="7943" max="7945" width="18.75" style="12" customWidth="1"/>
    <col min="7946" max="8192" width="9" style="12"/>
    <col min="8193" max="8193" width="9" style="12" hidden="1" customWidth="1"/>
    <col min="8194" max="8194" width="24.875" style="12" customWidth="1"/>
    <col min="8195" max="8197" width="18.75" style="12" customWidth="1"/>
    <col min="8198" max="8198" width="23.5" style="12" customWidth="1"/>
    <col min="8199" max="8201" width="18.75" style="12" customWidth="1"/>
    <col min="8202" max="8448" width="9" style="12"/>
    <col min="8449" max="8449" width="9" style="12" hidden="1" customWidth="1"/>
    <col min="8450" max="8450" width="24.875" style="12" customWidth="1"/>
    <col min="8451" max="8453" width="18.75" style="12" customWidth="1"/>
    <col min="8454" max="8454" width="23.5" style="12" customWidth="1"/>
    <col min="8455" max="8457" width="18.75" style="12" customWidth="1"/>
    <col min="8458" max="8704" width="9" style="12"/>
    <col min="8705" max="8705" width="9" style="12" hidden="1" customWidth="1"/>
    <col min="8706" max="8706" width="24.875" style="12" customWidth="1"/>
    <col min="8707" max="8709" width="18.75" style="12" customWidth="1"/>
    <col min="8710" max="8710" width="23.5" style="12" customWidth="1"/>
    <col min="8711" max="8713" width="18.75" style="12" customWidth="1"/>
    <col min="8714" max="8960" width="9" style="12"/>
    <col min="8961" max="8961" width="9" style="12" hidden="1" customWidth="1"/>
    <col min="8962" max="8962" width="24.875" style="12" customWidth="1"/>
    <col min="8963" max="8965" width="18.75" style="12" customWidth="1"/>
    <col min="8966" max="8966" width="23.5" style="12" customWidth="1"/>
    <col min="8967" max="8969" width="18.75" style="12" customWidth="1"/>
    <col min="8970" max="9216" width="9" style="12"/>
    <col min="9217" max="9217" width="9" style="12" hidden="1" customWidth="1"/>
    <col min="9218" max="9218" width="24.875" style="12" customWidth="1"/>
    <col min="9219" max="9221" width="18.75" style="12" customWidth="1"/>
    <col min="9222" max="9222" width="23.5" style="12" customWidth="1"/>
    <col min="9223" max="9225" width="18.75" style="12" customWidth="1"/>
    <col min="9226" max="9472" width="9" style="12"/>
    <col min="9473" max="9473" width="9" style="12" hidden="1" customWidth="1"/>
    <col min="9474" max="9474" width="24.875" style="12" customWidth="1"/>
    <col min="9475" max="9477" width="18.75" style="12" customWidth="1"/>
    <col min="9478" max="9478" width="23.5" style="12" customWidth="1"/>
    <col min="9479" max="9481" width="18.75" style="12" customWidth="1"/>
    <col min="9482" max="9728" width="9" style="12"/>
    <col min="9729" max="9729" width="9" style="12" hidden="1" customWidth="1"/>
    <col min="9730" max="9730" width="24.875" style="12" customWidth="1"/>
    <col min="9731" max="9733" width="18.75" style="12" customWidth="1"/>
    <col min="9734" max="9734" width="23.5" style="12" customWidth="1"/>
    <col min="9735" max="9737" width="18.75" style="12" customWidth="1"/>
    <col min="9738" max="9984" width="9" style="12"/>
    <col min="9985" max="9985" width="9" style="12" hidden="1" customWidth="1"/>
    <col min="9986" max="9986" width="24.875" style="12" customWidth="1"/>
    <col min="9987" max="9989" width="18.75" style="12" customWidth="1"/>
    <col min="9990" max="9990" width="23.5" style="12" customWidth="1"/>
    <col min="9991" max="9993" width="18.75" style="12" customWidth="1"/>
    <col min="9994" max="10240" width="9" style="12"/>
    <col min="10241" max="10241" width="9" style="12" hidden="1" customWidth="1"/>
    <col min="10242" max="10242" width="24.875" style="12" customWidth="1"/>
    <col min="10243" max="10245" width="18.75" style="12" customWidth="1"/>
    <col min="10246" max="10246" width="23.5" style="12" customWidth="1"/>
    <col min="10247" max="10249" width="18.75" style="12" customWidth="1"/>
    <col min="10250" max="10496" width="9" style="12"/>
    <col min="10497" max="10497" width="9" style="12" hidden="1" customWidth="1"/>
    <col min="10498" max="10498" width="24.875" style="12" customWidth="1"/>
    <col min="10499" max="10501" width="18.75" style="12" customWidth="1"/>
    <col min="10502" max="10502" width="23.5" style="12" customWidth="1"/>
    <col min="10503" max="10505" width="18.75" style="12" customWidth="1"/>
    <col min="10506" max="10752" width="9" style="12"/>
    <col min="10753" max="10753" width="9" style="12" hidden="1" customWidth="1"/>
    <col min="10754" max="10754" width="24.875" style="12" customWidth="1"/>
    <col min="10755" max="10757" width="18.75" style="12" customWidth="1"/>
    <col min="10758" max="10758" width="23.5" style="12" customWidth="1"/>
    <col min="10759" max="10761" width="18.75" style="12" customWidth="1"/>
    <col min="10762" max="11008" width="9" style="12"/>
    <col min="11009" max="11009" width="9" style="12" hidden="1" customWidth="1"/>
    <col min="11010" max="11010" width="24.875" style="12" customWidth="1"/>
    <col min="11011" max="11013" width="18.75" style="12" customWidth="1"/>
    <col min="11014" max="11014" width="23.5" style="12" customWidth="1"/>
    <col min="11015" max="11017" width="18.75" style="12" customWidth="1"/>
    <col min="11018" max="11264" width="9" style="12"/>
    <col min="11265" max="11265" width="9" style="12" hidden="1" customWidth="1"/>
    <col min="11266" max="11266" width="24.875" style="12" customWidth="1"/>
    <col min="11267" max="11269" width="18.75" style="12" customWidth="1"/>
    <col min="11270" max="11270" width="23.5" style="12" customWidth="1"/>
    <col min="11271" max="11273" width="18.75" style="12" customWidth="1"/>
    <col min="11274" max="11520" width="9" style="12"/>
    <col min="11521" max="11521" width="9" style="12" hidden="1" customWidth="1"/>
    <col min="11522" max="11522" width="24.875" style="12" customWidth="1"/>
    <col min="11523" max="11525" width="18.75" style="12" customWidth="1"/>
    <col min="11526" max="11526" width="23.5" style="12" customWidth="1"/>
    <col min="11527" max="11529" width="18.75" style="12" customWidth="1"/>
    <col min="11530" max="11776" width="9" style="12"/>
    <col min="11777" max="11777" width="9" style="12" hidden="1" customWidth="1"/>
    <col min="11778" max="11778" width="24.875" style="12" customWidth="1"/>
    <col min="11779" max="11781" width="18.75" style="12" customWidth="1"/>
    <col min="11782" max="11782" width="23.5" style="12" customWidth="1"/>
    <col min="11783" max="11785" width="18.75" style="12" customWidth="1"/>
    <col min="11786" max="12032" width="9" style="12"/>
    <col min="12033" max="12033" width="9" style="12" hidden="1" customWidth="1"/>
    <col min="12034" max="12034" width="24.875" style="12" customWidth="1"/>
    <col min="12035" max="12037" width="18.75" style="12" customWidth="1"/>
    <col min="12038" max="12038" width="23.5" style="12" customWidth="1"/>
    <col min="12039" max="12041" width="18.75" style="12" customWidth="1"/>
    <col min="12042" max="12288" width="9" style="12"/>
    <col min="12289" max="12289" width="9" style="12" hidden="1" customWidth="1"/>
    <col min="12290" max="12290" width="24.875" style="12" customWidth="1"/>
    <col min="12291" max="12293" width="18.75" style="12" customWidth="1"/>
    <col min="12294" max="12294" width="23.5" style="12" customWidth="1"/>
    <col min="12295" max="12297" width="18.75" style="12" customWidth="1"/>
    <col min="12298" max="12544" width="9" style="12"/>
    <col min="12545" max="12545" width="9" style="12" hidden="1" customWidth="1"/>
    <col min="12546" max="12546" width="24.875" style="12" customWidth="1"/>
    <col min="12547" max="12549" width="18.75" style="12" customWidth="1"/>
    <col min="12550" max="12550" width="23.5" style="12" customWidth="1"/>
    <col min="12551" max="12553" width="18.75" style="12" customWidth="1"/>
    <col min="12554" max="12800" width="9" style="12"/>
    <col min="12801" max="12801" width="9" style="12" hidden="1" customWidth="1"/>
    <col min="12802" max="12802" width="24.875" style="12" customWidth="1"/>
    <col min="12803" max="12805" width="18.75" style="12" customWidth="1"/>
    <col min="12806" max="12806" width="23.5" style="12" customWidth="1"/>
    <col min="12807" max="12809" width="18.75" style="12" customWidth="1"/>
    <col min="12810" max="13056" width="9" style="12"/>
    <col min="13057" max="13057" width="9" style="12" hidden="1" customWidth="1"/>
    <col min="13058" max="13058" width="24.875" style="12" customWidth="1"/>
    <col min="13059" max="13061" width="18.75" style="12" customWidth="1"/>
    <col min="13062" max="13062" width="23.5" style="12" customWidth="1"/>
    <col min="13063" max="13065" width="18.75" style="12" customWidth="1"/>
    <col min="13066" max="13312" width="9" style="12"/>
    <col min="13313" max="13313" width="9" style="12" hidden="1" customWidth="1"/>
    <col min="13314" max="13314" width="24.875" style="12" customWidth="1"/>
    <col min="13315" max="13317" width="18.75" style="12" customWidth="1"/>
    <col min="13318" max="13318" width="23.5" style="12" customWidth="1"/>
    <col min="13319" max="13321" width="18.75" style="12" customWidth="1"/>
    <col min="13322" max="13568" width="9" style="12"/>
    <col min="13569" max="13569" width="9" style="12" hidden="1" customWidth="1"/>
    <col min="13570" max="13570" width="24.875" style="12" customWidth="1"/>
    <col min="13571" max="13573" width="18.75" style="12" customWidth="1"/>
    <col min="13574" max="13574" width="23.5" style="12" customWidth="1"/>
    <col min="13575" max="13577" width="18.75" style="12" customWidth="1"/>
    <col min="13578" max="13824" width="9" style="12"/>
    <col min="13825" max="13825" width="9" style="12" hidden="1" customWidth="1"/>
    <col min="13826" max="13826" width="24.875" style="12" customWidth="1"/>
    <col min="13827" max="13829" width="18.75" style="12" customWidth="1"/>
    <col min="13830" max="13830" width="23.5" style="12" customWidth="1"/>
    <col min="13831" max="13833" width="18.75" style="12" customWidth="1"/>
    <col min="13834" max="14080" width="9" style="12"/>
    <col min="14081" max="14081" width="9" style="12" hidden="1" customWidth="1"/>
    <col min="14082" max="14082" width="24.875" style="12" customWidth="1"/>
    <col min="14083" max="14085" width="18.75" style="12" customWidth="1"/>
    <col min="14086" max="14086" width="23.5" style="12" customWidth="1"/>
    <col min="14087" max="14089" width="18.75" style="12" customWidth="1"/>
    <col min="14090" max="14336" width="9" style="12"/>
    <col min="14337" max="14337" width="9" style="12" hidden="1" customWidth="1"/>
    <col min="14338" max="14338" width="24.875" style="12" customWidth="1"/>
    <col min="14339" max="14341" width="18.75" style="12" customWidth="1"/>
    <col min="14342" max="14342" width="23.5" style="12" customWidth="1"/>
    <col min="14343" max="14345" width="18.75" style="12" customWidth="1"/>
    <col min="14346" max="14592" width="9" style="12"/>
    <col min="14593" max="14593" width="9" style="12" hidden="1" customWidth="1"/>
    <col min="14594" max="14594" width="24.875" style="12" customWidth="1"/>
    <col min="14595" max="14597" width="18.75" style="12" customWidth="1"/>
    <col min="14598" max="14598" width="23.5" style="12" customWidth="1"/>
    <col min="14599" max="14601" width="18.75" style="12" customWidth="1"/>
    <col min="14602" max="14848" width="9" style="12"/>
    <col min="14849" max="14849" width="9" style="12" hidden="1" customWidth="1"/>
    <col min="14850" max="14850" width="24.875" style="12" customWidth="1"/>
    <col min="14851" max="14853" width="18.75" style="12" customWidth="1"/>
    <col min="14854" max="14854" width="23.5" style="12" customWidth="1"/>
    <col min="14855" max="14857" width="18.75" style="12" customWidth="1"/>
    <col min="14858" max="15104" width="9" style="12"/>
    <col min="15105" max="15105" width="9" style="12" hidden="1" customWidth="1"/>
    <col min="15106" max="15106" width="24.875" style="12" customWidth="1"/>
    <col min="15107" max="15109" width="18.75" style="12" customWidth="1"/>
    <col min="15110" max="15110" width="23.5" style="12" customWidth="1"/>
    <col min="15111" max="15113" width="18.75" style="12" customWidth="1"/>
    <col min="15114" max="15360" width="9" style="12"/>
    <col min="15361" max="15361" width="9" style="12" hidden="1" customWidth="1"/>
    <col min="15362" max="15362" width="24.875" style="12" customWidth="1"/>
    <col min="15363" max="15365" width="18.75" style="12" customWidth="1"/>
    <col min="15366" max="15366" width="23.5" style="12" customWidth="1"/>
    <col min="15367" max="15369" width="18.75" style="12" customWidth="1"/>
    <col min="15370" max="15616" width="9" style="12"/>
    <col min="15617" max="15617" width="9" style="12" hidden="1" customWidth="1"/>
    <col min="15618" max="15618" width="24.875" style="12" customWidth="1"/>
    <col min="15619" max="15621" width="18.75" style="12" customWidth="1"/>
    <col min="15622" max="15622" width="23.5" style="12" customWidth="1"/>
    <col min="15623" max="15625" width="18.75" style="12" customWidth="1"/>
    <col min="15626" max="15872" width="9" style="12"/>
    <col min="15873" max="15873" width="9" style="12" hidden="1" customWidth="1"/>
    <col min="15874" max="15874" width="24.875" style="12" customWidth="1"/>
    <col min="15875" max="15877" width="18.75" style="12" customWidth="1"/>
    <col min="15878" max="15878" width="23.5" style="12" customWidth="1"/>
    <col min="15879" max="15881" width="18.75" style="12" customWidth="1"/>
    <col min="15882" max="16128" width="9" style="12"/>
    <col min="16129" max="16129" width="9" style="12" hidden="1" customWidth="1"/>
    <col min="16130" max="16130" width="24.875" style="12" customWidth="1"/>
    <col min="16131" max="16133" width="18.75" style="12" customWidth="1"/>
    <col min="16134" max="16134" width="23.5" style="12" customWidth="1"/>
    <col min="16135" max="16137" width="18.75" style="12" customWidth="1"/>
    <col min="16138" max="16384" width="9" style="12"/>
  </cols>
  <sheetData>
    <row r="1" spans="1:9" ht="14.25" customHeight="1">
      <c r="B1" s="46" t="s">
        <v>2517</v>
      </c>
      <c r="C1" s="46"/>
      <c r="D1" s="46"/>
      <c r="E1" s="46"/>
      <c r="F1" s="46"/>
      <c r="G1" s="46"/>
      <c r="H1" s="46"/>
      <c r="I1" s="46"/>
    </row>
    <row r="2" spans="1:9" ht="30" customHeight="1">
      <c r="A2" s="13"/>
      <c r="B2" s="338" t="s">
        <v>2518</v>
      </c>
      <c r="C2" s="339"/>
      <c r="D2" s="340"/>
      <c r="E2" s="339"/>
      <c r="F2" s="339"/>
      <c r="G2" s="339"/>
      <c r="H2" s="340"/>
      <c r="I2" s="339"/>
    </row>
    <row r="3" spans="1:9" ht="15" customHeight="1">
      <c r="A3" s="14"/>
      <c r="B3" s="45"/>
      <c r="C3" s="45"/>
      <c r="D3" s="44"/>
      <c r="E3" s="45"/>
      <c r="F3" s="45"/>
      <c r="G3" s="45"/>
      <c r="H3" s="44"/>
      <c r="I3" s="82"/>
    </row>
    <row r="4" spans="1:9" ht="15" customHeight="1">
      <c r="A4" s="14"/>
      <c r="B4" s="49"/>
      <c r="C4" s="49"/>
      <c r="D4" s="15"/>
      <c r="E4" s="49"/>
      <c r="F4" s="49"/>
      <c r="G4" s="75"/>
      <c r="H4" s="75"/>
      <c r="I4" s="75" t="s">
        <v>14</v>
      </c>
    </row>
    <row r="5" spans="1:9" ht="53.25" customHeight="1">
      <c r="A5" s="76"/>
      <c r="B5" s="19" t="s">
        <v>2519</v>
      </c>
      <c r="C5" s="19" t="s">
        <v>2500</v>
      </c>
      <c r="D5" s="19" t="s">
        <v>2501</v>
      </c>
      <c r="E5" s="19" t="s">
        <v>62</v>
      </c>
      <c r="F5" s="19" t="s">
        <v>2379</v>
      </c>
      <c r="G5" s="19" t="s">
        <v>2500</v>
      </c>
      <c r="H5" s="19" t="s">
        <v>2501</v>
      </c>
      <c r="I5" s="19" t="s">
        <v>62</v>
      </c>
    </row>
    <row r="6" spans="1:9" ht="35.1" customHeight="1">
      <c r="A6" s="76"/>
      <c r="B6" s="20" t="s">
        <v>2520</v>
      </c>
      <c r="C6" s="35">
        <v>0</v>
      </c>
      <c r="D6" s="35"/>
      <c r="E6" s="35">
        <f>C6+D6</f>
        <v>0</v>
      </c>
      <c r="F6" s="20" t="s">
        <v>2521</v>
      </c>
      <c r="G6" s="21"/>
      <c r="H6" s="21"/>
      <c r="I6" s="21">
        <f>G6+H6</f>
        <v>0</v>
      </c>
    </row>
    <row r="7" spans="1:9" ht="35.1" customHeight="1">
      <c r="A7" s="76"/>
      <c r="B7" s="20" t="s">
        <v>2522</v>
      </c>
      <c r="C7" s="21">
        <v>362</v>
      </c>
      <c r="D7" s="21">
        <v>-24</v>
      </c>
      <c r="E7" s="21">
        <v>338</v>
      </c>
      <c r="F7" s="20" t="s">
        <v>2523</v>
      </c>
      <c r="G7" s="21">
        <v>0</v>
      </c>
      <c r="H7" s="21">
        <v>0</v>
      </c>
      <c r="I7" s="21">
        <v>0</v>
      </c>
    </row>
    <row r="8" spans="1:9" ht="35.1" customHeight="1">
      <c r="A8" s="76"/>
      <c r="B8" s="20" t="s">
        <v>2524</v>
      </c>
      <c r="C8" s="21">
        <v>0</v>
      </c>
      <c r="D8" s="21">
        <v>0</v>
      </c>
      <c r="E8" s="21">
        <v>0</v>
      </c>
      <c r="F8" s="20" t="s">
        <v>2525</v>
      </c>
      <c r="G8" s="21">
        <v>0</v>
      </c>
      <c r="H8" s="21">
        <v>0</v>
      </c>
      <c r="I8" s="21">
        <v>0</v>
      </c>
    </row>
    <row r="9" spans="1:9" ht="35.1" customHeight="1">
      <c r="A9" s="76"/>
      <c r="B9" s="77" t="s">
        <v>2526</v>
      </c>
      <c r="C9" s="21">
        <v>0</v>
      </c>
      <c r="D9" s="21">
        <v>0</v>
      </c>
      <c r="E9" s="21">
        <v>0</v>
      </c>
      <c r="F9" s="20" t="s">
        <v>2527</v>
      </c>
      <c r="G9" s="21">
        <v>0</v>
      </c>
      <c r="H9" s="21">
        <v>0</v>
      </c>
      <c r="I9" s="21">
        <v>0</v>
      </c>
    </row>
    <row r="10" spans="1:9" ht="35.1" customHeight="1">
      <c r="A10" s="78"/>
      <c r="B10" s="79" t="s">
        <v>2528</v>
      </c>
      <c r="C10" s="21">
        <v>0</v>
      </c>
      <c r="D10" s="21">
        <v>0</v>
      </c>
      <c r="E10" s="21">
        <v>0</v>
      </c>
      <c r="F10" s="33"/>
      <c r="G10" s="21">
        <v>0</v>
      </c>
      <c r="H10" s="21">
        <v>0</v>
      </c>
      <c r="I10" s="21">
        <v>0</v>
      </c>
    </row>
    <row r="11" spans="1:9" ht="35.1" customHeight="1">
      <c r="A11" s="76"/>
      <c r="B11" s="80" t="s">
        <v>2529</v>
      </c>
      <c r="C11" s="21">
        <v>0</v>
      </c>
      <c r="D11" s="21">
        <v>0</v>
      </c>
      <c r="E11" s="21">
        <v>0</v>
      </c>
      <c r="F11" s="80" t="s">
        <v>2530</v>
      </c>
      <c r="G11" s="21">
        <v>0</v>
      </c>
      <c r="H11" s="21">
        <v>0</v>
      </c>
      <c r="I11" s="21">
        <v>0</v>
      </c>
    </row>
    <row r="12" spans="1:9" ht="35.1" customHeight="1">
      <c r="A12" s="23"/>
      <c r="B12" s="20" t="s">
        <v>2531</v>
      </c>
      <c r="C12" s="21">
        <v>0</v>
      </c>
      <c r="D12" s="21">
        <v>0</v>
      </c>
      <c r="E12" s="21">
        <v>0</v>
      </c>
      <c r="F12" s="18"/>
      <c r="G12" s="21">
        <v>0</v>
      </c>
      <c r="H12" s="21">
        <v>0</v>
      </c>
      <c r="I12" s="21">
        <v>0</v>
      </c>
    </row>
    <row r="13" spans="1:9" ht="35.1" customHeight="1">
      <c r="A13" s="76"/>
      <c r="B13" s="20" t="s">
        <v>2532</v>
      </c>
      <c r="C13" s="21">
        <v>0</v>
      </c>
      <c r="D13" s="21">
        <v>0</v>
      </c>
      <c r="E13" s="21">
        <v>0</v>
      </c>
      <c r="F13" s="20" t="s">
        <v>2533</v>
      </c>
      <c r="G13" s="21">
        <v>0</v>
      </c>
      <c r="H13" s="21">
        <v>0</v>
      </c>
      <c r="I13" s="21">
        <v>0</v>
      </c>
    </row>
    <row r="14" spans="1:9" ht="35.1" customHeight="1">
      <c r="A14" s="76"/>
      <c r="B14" s="20" t="s">
        <v>2534</v>
      </c>
      <c r="C14" s="21">
        <v>362</v>
      </c>
      <c r="D14" s="21">
        <v>-24</v>
      </c>
      <c r="E14" s="21">
        <v>338</v>
      </c>
      <c r="F14" s="20" t="s">
        <v>2535</v>
      </c>
      <c r="G14" s="21">
        <v>0</v>
      </c>
      <c r="H14" s="21">
        <v>0</v>
      </c>
      <c r="I14" s="21">
        <v>0</v>
      </c>
    </row>
    <row r="15" spans="1:9" ht="35.1" customHeight="1">
      <c r="A15" s="76"/>
      <c r="B15" s="20" t="s">
        <v>2536</v>
      </c>
      <c r="C15" s="21">
        <v>0</v>
      </c>
      <c r="D15" s="21">
        <v>59872</v>
      </c>
      <c r="E15" s="21">
        <v>59872</v>
      </c>
      <c r="F15" s="20" t="s">
        <v>2537</v>
      </c>
      <c r="G15" s="21">
        <v>116700</v>
      </c>
      <c r="H15" s="21">
        <v>-31828</v>
      </c>
      <c r="I15" s="21">
        <v>84872</v>
      </c>
    </row>
    <row r="16" spans="1:9" ht="35.1" customHeight="1">
      <c r="A16" s="23"/>
      <c r="B16" s="22" t="s">
        <v>2538</v>
      </c>
      <c r="C16" s="21">
        <v>0</v>
      </c>
      <c r="D16" s="21">
        <v>0</v>
      </c>
      <c r="E16" s="21">
        <v>0</v>
      </c>
      <c r="F16" s="22" t="s">
        <v>2539</v>
      </c>
      <c r="G16" s="21">
        <v>0</v>
      </c>
      <c r="H16" s="21">
        <v>0</v>
      </c>
      <c r="I16" s="21">
        <v>0</v>
      </c>
    </row>
    <row r="17" spans="1:9" ht="35.1" customHeight="1">
      <c r="A17" s="76"/>
      <c r="B17" s="20" t="s">
        <v>2540</v>
      </c>
      <c r="C17" s="21">
        <v>79634</v>
      </c>
      <c r="D17" s="21">
        <v>-31516</v>
      </c>
      <c r="E17" s="21">
        <v>48118</v>
      </c>
      <c r="F17" s="20" t="s">
        <v>2541</v>
      </c>
      <c r="G17" s="21">
        <v>362</v>
      </c>
      <c r="H17" s="21">
        <v>36112</v>
      </c>
      <c r="I17" s="21">
        <v>36474</v>
      </c>
    </row>
    <row r="18" spans="1:9" ht="35.1" customHeight="1">
      <c r="A18" s="23"/>
      <c r="B18" s="22" t="s">
        <v>2542</v>
      </c>
      <c r="C18" s="21">
        <v>0</v>
      </c>
      <c r="D18" s="21">
        <v>0</v>
      </c>
      <c r="E18" s="21">
        <v>0</v>
      </c>
      <c r="F18" s="22" t="s">
        <v>2543</v>
      </c>
      <c r="G18" s="21">
        <v>0</v>
      </c>
      <c r="H18" s="21">
        <v>0</v>
      </c>
      <c r="I18" s="21">
        <v>0</v>
      </c>
    </row>
    <row r="19" spans="1:9" ht="35.1" customHeight="1">
      <c r="A19" s="76"/>
      <c r="B19" s="20" t="s">
        <v>2544</v>
      </c>
      <c r="C19" s="21">
        <v>79996</v>
      </c>
      <c r="D19" s="21">
        <v>28332</v>
      </c>
      <c r="E19" s="21">
        <v>108328</v>
      </c>
      <c r="F19" s="20" t="s">
        <v>2545</v>
      </c>
      <c r="G19" s="21">
        <v>117062</v>
      </c>
      <c r="H19" s="21">
        <v>4285</v>
      </c>
      <c r="I19" s="21">
        <v>121347</v>
      </c>
    </row>
    <row r="20" spans="1:9" ht="35.1" customHeight="1">
      <c r="A20" s="76"/>
      <c r="B20" s="18"/>
      <c r="C20" s="21">
        <v>0</v>
      </c>
      <c r="D20" s="21">
        <v>0</v>
      </c>
      <c r="E20" s="21">
        <v>0</v>
      </c>
      <c r="F20" s="20" t="s">
        <v>2546</v>
      </c>
      <c r="G20" s="21">
        <v>-37066</v>
      </c>
      <c r="H20" s="21">
        <v>24047</v>
      </c>
      <c r="I20" s="21">
        <v>-13018</v>
      </c>
    </row>
    <row r="21" spans="1:9" ht="35.1" customHeight="1">
      <c r="A21" s="76"/>
      <c r="B21" s="20" t="s">
        <v>2547</v>
      </c>
      <c r="C21" s="21">
        <v>54317</v>
      </c>
      <c r="D21" s="21">
        <v>0</v>
      </c>
      <c r="E21" s="21">
        <v>54317</v>
      </c>
      <c r="F21" s="20" t="s">
        <v>2548</v>
      </c>
      <c r="G21" s="21">
        <v>17251</v>
      </c>
      <c r="H21" s="21">
        <v>24047</v>
      </c>
      <c r="I21" s="21">
        <v>41299</v>
      </c>
    </row>
    <row r="22" spans="1:9" ht="35.1" customHeight="1">
      <c r="A22" s="76"/>
      <c r="B22" s="18" t="s">
        <v>2549</v>
      </c>
      <c r="C22" s="21">
        <v>134313</v>
      </c>
      <c r="D22" s="21">
        <v>28332</v>
      </c>
      <c r="E22" s="21">
        <v>162645</v>
      </c>
      <c r="F22" s="18" t="s">
        <v>2549</v>
      </c>
      <c r="G22" s="21">
        <v>134313</v>
      </c>
      <c r="H22" s="21">
        <v>28332</v>
      </c>
      <c r="I22" s="21">
        <v>162645</v>
      </c>
    </row>
    <row r="23" spans="1:9" ht="27.75" customHeight="1">
      <c r="A23" s="14"/>
      <c r="B23" s="24"/>
      <c r="C23" s="24"/>
      <c r="D23" s="13"/>
      <c r="E23" s="24"/>
      <c r="F23" s="24"/>
      <c r="G23" s="24"/>
      <c r="H23" s="13"/>
      <c r="I23" s="28" t="s">
        <v>2550</v>
      </c>
    </row>
    <row r="24" spans="1:9" ht="14.25" customHeight="1">
      <c r="C24" s="41">
        <v>0</v>
      </c>
      <c r="D24" s="41"/>
      <c r="E24" s="41">
        <f>C24+D24</f>
        <v>0</v>
      </c>
      <c r="G24" s="25"/>
      <c r="H24" s="25"/>
      <c r="I24" s="25">
        <f>G24+H24</f>
        <v>0</v>
      </c>
    </row>
    <row r="25" spans="1:9" ht="14.25" customHeight="1">
      <c r="C25" s="41">
        <v>3617430.17</v>
      </c>
      <c r="D25" s="41">
        <v>-241634.26</v>
      </c>
      <c r="E25" s="41">
        <f t="shared" ref="E25:E38" si="0">C25+D25</f>
        <v>3375795.91</v>
      </c>
      <c r="G25" s="25"/>
      <c r="H25" s="25"/>
      <c r="I25" s="25">
        <f>G25+H25</f>
        <v>0</v>
      </c>
    </row>
    <row r="26" spans="1:9" ht="14.25" customHeight="1">
      <c r="C26" s="41">
        <v>0</v>
      </c>
      <c r="D26" s="41"/>
      <c r="E26" s="41">
        <f t="shared" si="0"/>
        <v>0</v>
      </c>
      <c r="G26" s="25"/>
      <c r="H26" s="25"/>
      <c r="I26" s="25">
        <f>G26+H26</f>
        <v>0</v>
      </c>
    </row>
    <row r="27" spans="1:9" ht="14.25" customHeight="1">
      <c r="C27" s="41">
        <v>0</v>
      </c>
      <c r="D27" s="41"/>
      <c r="E27" s="41">
        <f t="shared" si="0"/>
        <v>0</v>
      </c>
      <c r="G27" s="25"/>
      <c r="H27" s="25"/>
      <c r="I27" s="25">
        <f>G27+H27</f>
        <v>0</v>
      </c>
    </row>
    <row r="28" spans="1:9" ht="14.25" customHeight="1">
      <c r="C28" s="41">
        <v>0</v>
      </c>
      <c r="D28" s="41"/>
      <c r="E28" s="41">
        <f t="shared" si="0"/>
        <v>0</v>
      </c>
      <c r="G28" s="26"/>
      <c r="H28" s="26"/>
      <c r="I28" s="26"/>
    </row>
    <row r="29" spans="1:9" ht="14.25" customHeight="1">
      <c r="C29" s="41">
        <v>0</v>
      </c>
      <c r="D29" s="41"/>
      <c r="E29" s="41">
        <f t="shared" si="0"/>
        <v>0</v>
      </c>
      <c r="G29" s="25"/>
      <c r="H29" s="25"/>
      <c r="I29" s="25">
        <f>G29+H29</f>
        <v>0</v>
      </c>
    </row>
    <row r="30" spans="1:9" ht="14.25" customHeight="1">
      <c r="C30" s="41">
        <v>0</v>
      </c>
      <c r="D30" s="41"/>
      <c r="E30" s="41">
        <f t="shared" si="0"/>
        <v>0</v>
      </c>
      <c r="G30" s="26"/>
      <c r="H30" s="26"/>
      <c r="I30" s="26"/>
    </row>
    <row r="31" spans="1:9" ht="14.25" customHeight="1">
      <c r="C31" s="41">
        <v>0</v>
      </c>
      <c r="D31" s="41"/>
      <c r="E31" s="41">
        <f t="shared" si="0"/>
        <v>0</v>
      </c>
      <c r="G31" s="25"/>
      <c r="H31" s="25"/>
      <c r="I31" s="25">
        <f>G31+H31</f>
        <v>0</v>
      </c>
    </row>
    <row r="32" spans="1:9" ht="14.25" customHeight="1">
      <c r="C32" s="41">
        <v>3617430.17</v>
      </c>
      <c r="D32" s="41">
        <f>SUM(D24:D26)+D28+D29+D31</f>
        <v>-241634.26</v>
      </c>
      <c r="E32" s="41">
        <f t="shared" si="0"/>
        <v>3375795.91</v>
      </c>
      <c r="G32" s="25">
        <f>G24+G26+G27+G29+G31</f>
        <v>0</v>
      </c>
      <c r="H32" s="25">
        <f>H24+H26+H27+H29+H31</f>
        <v>0</v>
      </c>
      <c r="I32" s="25">
        <f>I24+I26+I27+I29+I31</f>
        <v>0</v>
      </c>
    </row>
    <row r="33" spans="3:9" ht="14.25" customHeight="1">
      <c r="C33" s="41">
        <v>0</v>
      </c>
      <c r="D33" s="41">
        <v>598724800</v>
      </c>
      <c r="E33" s="41">
        <f t="shared" si="0"/>
        <v>598724800</v>
      </c>
      <c r="G33" s="25">
        <v>1167000000</v>
      </c>
      <c r="H33" s="25">
        <v>-318275200</v>
      </c>
      <c r="I33" s="25">
        <f>G33+H33</f>
        <v>848724800</v>
      </c>
    </row>
    <row r="34" spans="3:9" ht="14.25" customHeight="1">
      <c r="C34" s="41">
        <v>0</v>
      </c>
      <c r="D34" s="41"/>
      <c r="E34" s="41">
        <f t="shared" si="0"/>
        <v>0</v>
      </c>
      <c r="G34" s="25">
        <v>0</v>
      </c>
      <c r="H34" s="25"/>
      <c r="I34" s="25">
        <f>G34+H34</f>
        <v>0</v>
      </c>
    </row>
    <row r="35" spans="3:9" ht="14.25" customHeight="1">
      <c r="C35" s="41">
        <v>796343136.73000002</v>
      </c>
      <c r="D35" s="41">
        <v>-315161569.58999997</v>
      </c>
      <c r="E35" s="41">
        <f t="shared" si="0"/>
        <v>481181567.13999999</v>
      </c>
      <c r="G35" s="25">
        <v>3617430.17</v>
      </c>
      <c r="H35" s="25">
        <v>361124800</v>
      </c>
      <c r="I35" s="25">
        <f>G35+H35</f>
        <v>364742230.17000002</v>
      </c>
    </row>
    <row r="36" spans="3:9" ht="14.25" customHeight="1">
      <c r="C36" s="41">
        <v>0</v>
      </c>
      <c r="D36" s="41"/>
      <c r="E36" s="41">
        <f t="shared" si="0"/>
        <v>0</v>
      </c>
      <c r="G36" s="25"/>
      <c r="H36" s="25"/>
      <c r="I36" s="25">
        <f>G36+H36</f>
        <v>0</v>
      </c>
    </row>
    <row r="37" spans="3:9" ht="14.25" customHeight="1">
      <c r="C37" s="41">
        <v>799960566.89999998</v>
      </c>
      <c r="D37" s="41">
        <f>D32+D33+D35</f>
        <v>283321596.14999998</v>
      </c>
      <c r="E37" s="41">
        <f t="shared" si="0"/>
        <v>1083282163.05</v>
      </c>
      <c r="G37" s="25">
        <f>G32+G33+G35</f>
        <v>1170617430.1700001</v>
      </c>
      <c r="H37" s="25">
        <f>H32+H33+H35</f>
        <v>42849600</v>
      </c>
      <c r="I37" s="25">
        <f>I32+I33+I35</f>
        <v>1213467030.1700001</v>
      </c>
    </row>
    <row r="38" spans="3:9" ht="14.25" customHeight="1">
      <c r="C38" s="81"/>
      <c r="D38" s="81"/>
      <c r="E38" s="41">
        <f t="shared" si="0"/>
        <v>0</v>
      </c>
      <c r="G38" s="25">
        <f>C37-G37</f>
        <v>-370656863.26999998</v>
      </c>
      <c r="H38" s="25">
        <f>D37-H37</f>
        <v>240471996.15000001</v>
      </c>
      <c r="I38" s="25">
        <f>E37-I37</f>
        <v>-130184867.12</v>
      </c>
    </row>
    <row r="39" spans="3:9" ht="14.25" customHeight="1">
      <c r="C39" s="41">
        <v>543170931.09000003</v>
      </c>
      <c r="D39" s="41"/>
      <c r="E39" s="41">
        <f t="shared" ref="E39:E40" si="1">C39+D39</f>
        <v>543170931.09000003</v>
      </c>
      <c r="G39" s="25">
        <f>C39+G38</f>
        <v>172514067.81999999</v>
      </c>
      <c r="H39" s="25">
        <f>D39+H38</f>
        <v>240471996.15000001</v>
      </c>
      <c r="I39" s="25">
        <f>E39+I38</f>
        <v>412986063.97000003</v>
      </c>
    </row>
    <row r="40" spans="3:9" ht="14.25" customHeight="1">
      <c r="C40" s="41">
        <f>C37+C39</f>
        <v>1343131497.99</v>
      </c>
      <c r="D40" s="41">
        <f>D37+D39</f>
        <v>283321596.14999998</v>
      </c>
      <c r="E40" s="41">
        <f t="shared" si="1"/>
        <v>1626453094.1400001</v>
      </c>
      <c r="G40" s="25">
        <f>G37+G39</f>
        <v>1343131497.99</v>
      </c>
      <c r="H40" s="25">
        <f>H37+H39</f>
        <v>283321596.14999998</v>
      </c>
      <c r="I40" s="25">
        <f>I37+I39</f>
        <v>1626453094.1400001</v>
      </c>
    </row>
    <row r="42" spans="3:9" ht="14.25" customHeight="1">
      <c r="C42" s="12">
        <f>ROUND(C25/10000,0)</f>
        <v>362</v>
      </c>
      <c r="D42" s="12">
        <f t="shared" ref="D42:E42" si="2">ROUND(D25/10000,0)</f>
        <v>-24</v>
      </c>
      <c r="E42" s="12">
        <f t="shared" si="2"/>
        <v>338</v>
      </c>
      <c r="G42" s="12">
        <f t="shared" ref="G42:I42" si="3">ROUND(G25/10000,0)</f>
        <v>0</v>
      </c>
      <c r="H42" s="12">
        <f t="shared" si="3"/>
        <v>0</v>
      </c>
      <c r="I42" s="12">
        <f t="shared" si="3"/>
        <v>0</v>
      </c>
    </row>
    <row r="43" spans="3:9" ht="14.25" customHeight="1">
      <c r="C43" s="12">
        <f t="shared" ref="C43:E57" si="4">ROUND(C26/10000,0)</f>
        <v>0</v>
      </c>
      <c r="D43" s="12">
        <f t="shared" si="4"/>
        <v>0</v>
      </c>
      <c r="E43" s="12">
        <f t="shared" si="4"/>
        <v>0</v>
      </c>
      <c r="G43" s="12">
        <f t="shared" ref="G43:I43" si="5">ROUND(G26/10000,0)</f>
        <v>0</v>
      </c>
      <c r="H43" s="12">
        <f t="shared" si="5"/>
        <v>0</v>
      </c>
      <c r="I43" s="12">
        <f t="shared" si="5"/>
        <v>0</v>
      </c>
    </row>
    <row r="44" spans="3:9" ht="14.25" customHeight="1">
      <c r="C44" s="12">
        <f t="shared" si="4"/>
        <v>0</v>
      </c>
      <c r="D44" s="12">
        <f t="shared" si="4"/>
        <v>0</v>
      </c>
      <c r="E44" s="12">
        <f t="shared" si="4"/>
        <v>0</v>
      </c>
      <c r="G44" s="12">
        <f t="shared" ref="G44:I44" si="6">ROUND(G27/10000,0)</f>
        <v>0</v>
      </c>
      <c r="H44" s="12">
        <f t="shared" si="6"/>
        <v>0</v>
      </c>
      <c r="I44" s="12">
        <f t="shared" si="6"/>
        <v>0</v>
      </c>
    </row>
    <row r="45" spans="3:9" ht="14.25" customHeight="1">
      <c r="C45" s="12">
        <f t="shared" si="4"/>
        <v>0</v>
      </c>
      <c r="D45" s="12">
        <f t="shared" si="4"/>
        <v>0</v>
      </c>
      <c r="E45" s="12">
        <f t="shared" si="4"/>
        <v>0</v>
      </c>
      <c r="G45" s="12">
        <f t="shared" ref="G45:I45" si="7">ROUND(G28/10000,0)</f>
        <v>0</v>
      </c>
      <c r="H45" s="12">
        <f t="shared" si="7"/>
        <v>0</v>
      </c>
      <c r="I45" s="12">
        <f t="shared" si="7"/>
        <v>0</v>
      </c>
    </row>
    <row r="46" spans="3:9" ht="14.25" customHeight="1">
      <c r="C46" s="12">
        <f t="shared" si="4"/>
        <v>0</v>
      </c>
      <c r="D46" s="12">
        <f t="shared" si="4"/>
        <v>0</v>
      </c>
      <c r="E46" s="12">
        <f t="shared" si="4"/>
        <v>0</v>
      </c>
      <c r="G46" s="12">
        <f t="shared" ref="G46:I46" si="8">ROUND(G29/10000,0)</f>
        <v>0</v>
      </c>
      <c r="H46" s="12">
        <f t="shared" si="8"/>
        <v>0</v>
      </c>
      <c r="I46" s="12">
        <f t="shared" si="8"/>
        <v>0</v>
      </c>
    </row>
    <row r="47" spans="3:9" ht="14.25" customHeight="1">
      <c r="C47" s="12">
        <f t="shared" si="4"/>
        <v>0</v>
      </c>
      <c r="D47" s="12">
        <f t="shared" si="4"/>
        <v>0</v>
      </c>
      <c r="E47" s="12">
        <f t="shared" si="4"/>
        <v>0</v>
      </c>
      <c r="G47" s="12">
        <f t="shared" ref="G47:I47" si="9">ROUND(G30/10000,0)</f>
        <v>0</v>
      </c>
      <c r="H47" s="12">
        <f t="shared" si="9"/>
        <v>0</v>
      </c>
      <c r="I47" s="12">
        <f t="shared" si="9"/>
        <v>0</v>
      </c>
    </row>
    <row r="48" spans="3:9" ht="14.25" customHeight="1">
      <c r="C48" s="12">
        <f t="shared" si="4"/>
        <v>0</v>
      </c>
      <c r="D48" s="12">
        <f t="shared" si="4"/>
        <v>0</v>
      </c>
      <c r="E48" s="12">
        <f t="shared" si="4"/>
        <v>0</v>
      </c>
      <c r="G48" s="12">
        <f t="shared" ref="G48:I48" si="10">ROUND(G31/10000,0)</f>
        <v>0</v>
      </c>
      <c r="H48" s="12">
        <f t="shared" si="10"/>
        <v>0</v>
      </c>
      <c r="I48" s="12">
        <f t="shared" si="10"/>
        <v>0</v>
      </c>
    </row>
    <row r="49" spans="3:9" ht="14.25" customHeight="1">
      <c r="C49" s="12">
        <f t="shared" si="4"/>
        <v>362</v>
      </c>
      <c r="D49" s="12">
        <f t="shared" si="4"/>
        <v>-24</v>
      </c>
      <c r="E49" s="12">
        <f t="shared" si="4"/>
        <v>338</v>
      </c>
      <c r="G49" s="12">
        <f t="shared" ref="G49:I49" si="11">ROUND(G32/10000,0)</f>
        <v>0</v>
      </c>
      <c r="H49" s="12">
        <f t="shared" si="11"/>
        <v>0</v>
      </c>
      <c r="I49" s="12">
        <f t="shared" si="11"/>
        <v>0</v>
      </c>
    </row>
    <row r="50" spans="3:9" ht="14.25" customHeight="1">
      <c r="C50" s="12">
        <f t="shared" si="4"/>
        <v>0</v>
      </c>
      <c r="D50" s="12">
        <f t="shared" si="4"/>
        <v>59872</v>
      </c>
      <c r="E50" s="12">
        <f t="shared" si="4"/>
        <v>59872</v>
      </c>
      <c r="G50" s="12">
        <f t="shared" ref="G50:I50" si="12">ROUND(G33/10000,0)</f>
        <v>116700</v>
      </c>
      <c r="H50" s="12">
        <f t="shared" si="12"/>
        <v>-31828</v>
      </c>
      <c r="I50" s="12">
        <f t="shared" si="12"/>
        <v>84872</v>
      </c>
    </row>
    <row r="51" spans="3:9" ht="14.25" customHeight="1">
      <c r="C51" s="12">
        <f t="shared" si="4"/>
        <v>0</v>
      </c>
      <c r="D51" s="12">
        <f t="shared" si="4"/>
        <v>0</v>
      </c>
      <c r="E51" s="12">
        <f t="shared" si="4"/>
        <v>0</v>
      </c>
      <c r="G51" s="12">
        <f t="shared" ref="G51:I51" si="13">ROUND(G34/10000,0)</f>
        <v>0</v>
      </c>
      <c r="H51" s="12">
        <f t="shared" si="13"/>
        <v>0</v>
      </c>
      <c r="I51" s="12">
        <f t="shared" si="13"/>
        <v>0</v>
      </c>
    </row>
    <row r="52" spans="3:9" ht="14.25" customHeight="1">
      <c r="C52" s="12">
        <f t="shared" si="4"/>
        <v>79634</v>
      </c>
      <c r="D52" s="12">
        <f t="shared" si="4"/>
        <v>-31516</v>
      </c>
      <c r="E52" s="12">
        <f t="shared" si="4"/>
        <v>48118</v>
      </c>
      <c r="G52" s="12">
        <f t="shared" ref="G52:I52" si="14">ROUND(G35/10000,0)</f>
        <v>362</v>
      </c>
      <c r="H52" s="12">
        <f t="shared" si="14"/>
        <v>36112</v>
      </c>
      <c r="I52" s="12">
        <f t="shared" si="14"/>
        <v>36474</v>
      </c>
    </row>
    <row r="53" spans="3:9" ht="14.25" customHeight="1">
      <c r="C53" s="12">
        <f t="shared" si="4"/>
        <v>0</v>
      </c>
      <c r="D53" s="12">
        <f t="shared" si="4"/>
        <v>0</v>
      </c>
      <c r="E53" s="12">
        <f t="shared" si="4"/>
        <v>0</v>
      </c>
      <c r="G53" s="12">
        <f t="shared" ref="G53:I53" si="15">ROUND(G36/10000,0)</f>
        <v>0</v>
      </c>
      <c r="H53" s="12">
        <f t="shared" si="15"/>
        <v>0</v>
      </c>
      <c r="I53" s="12">
        <f t="shared" si="15"/>
        <v>0</v>
      </c>
    </row>
    <row r="54" spans="3:9" ht="14.25" customHeight="1">
      <c r="C54" s="12">
        <f t="shared" si="4"/>
        <v>79996</v>
      </c>
      <c r="D54" s="12">
        <f t="shared" si="4"/>
        <v>28332</v>
      </c>
      <c r="E54" s="12">
        <f t="shared" si="4"/>
        <v>108328</v>
      </c>
      <c r="G54" s="12">
        <f t="shared" ref="G54:I54" si="16">ROUND(G37/10000,0)</f>
        <v>117062</v>
      </c>
      <c r="H54" s="12">
        <f t="shared" si="16"/>
        <v>4285</v>
      </c>
      <c r="I54" s="12">
        <f t="shared" si="16"/>
        <v>121347</v>
      </c>
    </row>
    <row r="55" spans="3:9" ht="14.25" customHeight="1">
      <c r="C55" s="12">
        <f t="shared" si="4"/>
        <v>0</v>
      </c>
      <c r="D55" s="12">
        <f t="shared" si="4"/>
        <v>0</v>
      </c>
      <c r="E55" s="12">
        <f t="shared" si="4"/>
        <v>0</v>
      </c>
      <c r="G55" s="12">
        <f t="shared" ref="G55:I55" si="17">ROUND(G38/10000,0)</f>
        <v>-37066</v>
      </c>
      <c r="H55" s="12">
        <f t="shared" si="17"/>
        <v>24047</v>
      </c>
      <c r="I55" s="12">
        <f t="shared" si="17"/>
        <v>-13018</v>
      </c>
    </row>
    <row r="56" spans="3:9" ht="14.25" customHeight="1">
      <c r="C56" s="12">
        <f t="shared" si="4"/>
        <v>54317</v>
      </c>
      <c r="D56" s="12">
        <f t="shared" si="4"/>
        <v>0</v>
      </c>
      <c r="E56" s="12">
        <f t="shared" si="4"/>
        <v>54317</v>
      </c>
      <c r="G56" s="12">
        <f t="shared" ref="G56:I56" si="18">ROUND(G39/10000,0)</f>
        <v>17251</v>
      </c>
      <c r="H56" s="12">
        <f t="shared" si="18"/>
        <v>24047</v>
      </c>
      <c r="I56" s="12">
        <f t="shared" si="18"/>
        <v>41299</v>
      </c>
    </row>
    <row r="57" spans="3:9" ht="14.25" customHeight="1">
      <c r="C57" s="12">
        <f t="shared" si="4"/>
        <v>134313</v>
      </c>
      <c r="D57" s="12">
        <f t="shared" si="4"/>
        <v>28332</v>
      </c>
      <c r="E57" s="12">
        <f t="shared" si="4"/>
        <v>162645</v>
      </c>
      <c r="G57" s="12">
        <f t="shared" ref="G57:I57" si="19">ROUND(G40/10000,0)</f>
        <v>134313</v>
      </c>
      <c r="H57" s="12">
        <f t="shared" si="19"/>
        <v>28332</v>
      </c>
      <c r="I57" s="12">
        <f t="shared" si="19"/>
        <v>162645</v>
      </c>
    </row>
  </sheetData>
  <mergeCells count="1">
    <mergeCell ref="B2:I2"/>
  </mergeCells>
  <phoneticPr fontId="100" type="noConversion"/>
  <printOptions horizontalCentered="1"/>
  <pageMargins left="0.39370078740157499" right="0.39370078740157499" top="0.94488188976377996" bottom="0.78740157480314998" header="0.511811023622047" footer="0.511811023622047"/>
  <pageSetup paperSize="9" scale="75" orientation="portrait" errors="blank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4"/>
  <sheetViews>
    <sheetView showGridLines="0" showZeros="0" view="pageBreakPreview" topLeftCell="A16" zoomScaleSheetLayoutView="100" workbookViewId="0">
      <pane activePane="bottomRight" state="frozen"/>
      <selection activeCell="F31" sqref="F31"/>
    </sheetView>
  </sheetViews>
  <sheetFormatPr defaultColWidth="9" defaultRowHeight="14.25" customHeight="1"/>
  <cols>
    <col min="1" max="1" width="25" style="12" customWidth="1"/>
    <col min="2" max="2" width="15.25" style="12" customWidth="1"/>
    <col min="3" max="3" width="10.875" style="12" customWidth="1"/>
    <col min="4" max="4" width="14.875" style="12" customWidth="1"/>
    <col min="5" max="5" width="9.875" style="12" customWidth="1"/>
    <col min="6" max="7" width="17.75" style="12" customWidth="1"/>
    <col min="8" max="8" width="9.625" style="12" customWidth="1"/>
    <col min="9" max="256" width="9" style="12"/>
    <col min="257" max="257" width="25" style="12" customWidth="1"/>
    <col min="258" max="258" width="17.25" style="12" customWidth="1"/>
    <col min="259" max="264" width="17.75" style="12" customWidth="1"/>
    <col min="265" max="512" width="9" style="12"/>
    <col min="513" max="513" width="25" style="12" customWidth="1"/>
    <col min="514" max="514" width="17.25" style="12" customWidth="1"/>
    <col min="515" max="520" width="17.75" style="12" customWidth="1"/>
    <col min="521" max="768" width="9" style="12"/>
    <col min="769" max="769" width="25" style="12" customWidth="1"/>
    <col min="770" max="770" width="17.25" style="12" customWidth="1"/>
    <col min="771" max="776" width="17.75" style="12" customWidth="1"/>
    <col min="777" max="1024" width="9" style="12"/>
    <col min="1025" max="1025" width="25" style="12" customWidth="1"/>
    <col min="1026" max="1026" width="17.25" style="12" customWidth="1"/>
    <col min="1027" max="1032" width="17.75" style="12" customWidth="1"/>
    <col min="1033" max="1280" width="9" style="12"/>
    <col min="1281" max="1281" width="25" style="12" customWidth="1"/>
    <col min="1282" max="1282" width="17.25" style="12" customWidth="1"/>
    <col min="1283" max="1288" width="17.75" style="12" customWidth="1"/>
    <col min="1289" max="1536" width="9" style="12"/>
    <col min="1537" max="1537" width="25" style="12" customWidth="1"/>
    <col min="1538" max="1538" width="17.25" style="12" customWidth="1"/>
    <col min="1539" max="1544" width="17.75" style="12" customWidth="1"/>
    <col min="1545" max="1792" width="9" style="12"/>
    <col min="1793" max="1793" width="25" style="12" customWidth="1"/>
    <col min="1794" max="1794" width="17.25" style="12" customWidth="1"/>
    <col min="1795" max="1800" width="17.75" style="12" customWidth="1"/>
    <col min="1801" max="2048" width="9" style="12"/>
    <col min="2049" max="2049" width="25" style="12" customWidth="1"/>
    <col min="2050" max="2050" width="17.25" style="12" customWidth="1"/>
    <col min="2051" max="2056" width="17.75" style="12" customWidth="1"/>
    <col min="2057" max="2304" width="9" style="12"/>
    <col min="2305" max="2305" width="25" style="12" customWidth="1"/>
    <col min="2306" max="2306" width="17.25" style="12" customWidth="1"/>
    <col min="2307" max="2312" width="17.75" style="12" customWidth="1"/>
    <col min="2313" max="2560" width="9" style="12"/>
    <col min="2561" max="2561" width="25" style="12" customWidth="1"/>
    <col min="2562" max="2562" width="17.25" style="12" customWidth="1"/>
    <col min="2563" max="2568" width="17.75" style="12" customWidth="1"/>
    <col min="2569" max="2816" width="9" style="12"/>
    <col min="2817" max="2817" width="25" style="12" customWidth="1"/>
    <col min="2818" max="2818" width="17.25" style="12" customWidth="1"/>
    <col min="2819" max="2824" width="17.75" style="12" customWidth="1"/>
    <col min="2825" max="3072" width="9" style="12"/>
    <col min="3073" max="3073" width="25" style="12" customWidth="1"/>
    <col min="3074" max="3074" width="17.25" style="12" customWidth="1"/>
    <col min="3075" max="3080" width="17.75" style="12" customWidth="1"/>
    <col min="3081" max="3328" width="9" style="12"/>
    <col min="3329" max="3329" width="25" style="12" customWidth="1"/>
    <col min="3330" max="3330" width="17.25" style="12" customWidth="1"/>
    <col min="3331" max="3336" width="17.75" style="12" customWidth="1"/>
    <col min="3337" max="3584" width="9" style="12"/>
    <col min="3585" max="3585" width="25" style="12" customWidth="1"/>
    <col min="3586" max="3586" width="17.25" style="12" customWidth="1"/>
    <col min="3587" max="3592" width="17.75" style="12" customWidth="1"/>
    <col min="3593" max="3840" width="9" style="12"/>
    <col min="3841" max="3841" width="25" style="12" customWidth="1"/>
    <col min="3842" max="3842" width="17.25" style="12" customWidth="1"/>
    <col min="3843" max="3848" width="17.75" style="12" customWidth="1"/>
    <col min="3849" max="4096" width="9" style="12"/>
    <col min="4097" max="4097" width="25" style="12" customWidth="1"/>
    <col min="4098" max="4098" width="17.25" style="12" customWidth="1"/>
    <col min="4099" max="4104" width="17.75" style="12" customWidth="1"/>
    <col min="4105" max="4352" width="9" style="12"/>
    <col min="4353" max="4353" width="25" style="12" customWidth="1"/>
    <col min="4354" max="4354" width="17.25" style="12" customWidth="1"/>
    <col min="4355" max="4360" width="17.75" style="12" customWidth="1"/>
    <col min="4361" max="4608" width="9" style="12"/>
    <col min="4609" max="4609" width="25" style="12" customWidth="1"/>
    <col min="4610" max="4610" width="17.25" style="12" customWidth="1"/>
    <col min="4611" max="4616" width="17.75" style="12" customWidth="1"/>
    <col min="4617" max="4864" width="9" style="12"/>
    <col min="4865" max="4865" width="25" style="12" customWidth="1"/>
    <col min="4866" max="4866" width="17.25" style="12" customWidth="1"/>
    <col min="4867" max="4872" width="17.75" style="12" customWidth="1"/>
    <col min="4873" max="5120" width="9" style="12"/>
    <col min="5121" max="5121" width="25" style="12" customWidth="1"/>
    <col min="5122" max="5122" width="17.25" style="12" customWidth="1"/>
    <col min="5123" max="5128" width="17.75" style="12" customWidth="1"/>
    <col min="5129" max="5376" width="9" style="12"/>
    <col min="5377" max="5377" width="25" style="12" customWidth="1"/>
    <col min="5378" max="5378" width="17.25" style="12" customWidth="1"/>
    <col min="5379" max="5384" width="17.75" style="12" customWidth="1"/>
    <col min="5385" max="5632" width="9" style="12"/>
    <col min="5633" max="5633" width="25" style="12" customWidth="1"/>
    <col min="5634" max="5634" width="17.25" style="12" customWidth="1"/>
    <col min="5635" max="5640" width="17.75" style="12" customWidth="1"/>
    <col min="5641" max="5888" width="9" style="12"/>
    <col min="5889" max="5889" width="25" style="12" customWidth="1"/>
    <col min="5890" max="5890" width="17.25" style="12" customWidth="1"/>
    <col min="5891" max="5896" width="17.75" style="12" customWidth="1"/>
    <col min="5897" max="6144" width="9" style="12"/>
    <col min="6145" max="6145" width="25" style="12" customWidth="1"/>
    <col min="6146" max="6146" width="17.25" style="12" customWidth="1"/>
    <col min="6147" max="6152" width="17.75" style="12" customWidth="1"/>
    <col min="6153" max="6400" width="9" style="12"/>
    <col min="6401" max="6401" width="25" style="12" customWidth="1"/>
    <col min="6402" max="6402" width="17.25" style="12" customWidth="1"/>
    <col min="6403" max="6408" width="17.75" style="12" customWidth="1"/>
    <col min="6409" max="6656" width="9" style="12"/>
    <col min="6657" max="6657" width="25" style="12" customWidth="1"/>
    <col min="6658" max="6658" width="17.25" style="12" customWidth="1"/>
    <col min="6659" max="6664" width="17.75" style="12" customWidth="1"/>
    <col min="6665" max="6912" width="9" style="12"/>
    <col min="6913" max="6913" width="25" style="12" customWidth="1"/>
    <col min="6914" max="6914" width="17.25" style="12" customWidth="1"/>
    <col min="6915" max="6920" width="17.75" style="12" customWidth="1"/>
    <col min="6921" max="7168" width="9" style="12"/>
    <col min="7169" max="7169" width="25" style="12" customWidth="1"/>
    <col min="7170" max="7170" width="17.25" style="12" customWidth="1"/>
    <col min="7171" max="7176" width="17.75" style="12" customWidth="1"/>
    <col min="7177" max="7424" width="9" style="12"/>
    <col min="7425" max="7425" width="25" style="12" customWidth="1"/>
    <col min="7426" max="7426" width="17.25" style="12" customWidth="1"/>
    <col min="7427" max="7432" width="17.75" style="12" customWidth="1"/>
    <col min="7433" max="7680" width="9" style="12"/>
    <col min="7681" max="7681" width="25" style="12" customWidth="1"/>
    <col min="7682" max="7682" width="17.25" style="12" customWidth="1"/>
    <col min="7683" max="7688" width="17.75" style="12" customWidth="1"/>
    <col min="7689" max="7936" width="9" style="12"/>
    <col min="7937" max="7937" width="25" style="12" customWidth="1"/>
    <col min="7938" max="7938" width="17.25" style="12" customWidth="1"/>
    <col min="7939" max="7944" width="17.75" style="12" customWidth="1"/>
    <col min="7945" max="8192" width="9" style="12"/>
    <col min="8193" max="8193" width="25" style="12" customWidth="1"/>
    <col min="8194" max="8194" width="17.25" style="12" customWidth="1"/>
    <col min="8195" max="8200" width="17.75" style="12" customWidth="1"/>
    <col min="8201" max="8448" width="9" style="12"/>
    <col min="8449" max="8449" width="25" style="12" customWidth="1"/>
    <col min="8450" max="8450" width="17.25" style="12" customWidth="1"/>
    <col min="8451" max="8456" width="17.75" style="12" customWidth="1"/>
    <col min="8457" max="8704" width="9" style="12"/>
    <col min="8705" max="8705" width="25" style="12" customWidth="1"/>
    <col min="8706" max="8706" width="17.25" style="12" customWidth="1"/>
    <col min="8707" max="8712" width="17.75" style="12" customWidth="1"/>
    <col min="8713" max="8960" width="9" style="12"/>
    <col min="8961" max="8961" width="25" style="12" customWidth="1"/>
    <col min="8962" max="8962" width="17.25" style="12" customWidth="1"/>
    <col min="8963" max="8968" width="17.75" style="12" customWidth="1"/>
    <col min="8969" max="9216" width="9" style="12"/>
    <col min="9217" max="9217" width="25" style="12" customWidth="1"/>
    <col min="9218" max="9218" width="17.25" style="12" customWidth="1"/>
    <col min="9219" max="9224" width="17.75" style="12" customWidth="1"/>
    <col min="9225" max="9472" width="9" style="12"/>
    <col min="9473" max="9473" width="25" style="12" customWidth="1"/>
    <col min="9474" max="9474" width="17.25" style="12" customWidth="1"/>
    <col min="9475" max="9480" width="17.75" style="12" customWidth="1"/>
    <col min="9481" max="9728" width="9" style="12"/>
    <col min="9729" max="9729" width="25" style="12" customWidth="1"/>
    <col min="9730" max="9730" width="17.25" style="12" customWidth="1"/>
    <col min="9731" max="9736" width="17.75" style="12" customWidth="1"/>
    <col min="9737" max="9984" width="9" style="12"/>
    <col min="9985" max="9985" width="25" style="12" customWidth="1"/>
    <col min="9986" max="9986" width="17.25" style="12" customWidth="1"/>
    <col min="9987" max="9992" width="17.75" style="12" customWidth="1"/>
    <col min="9993" max="10240" width="9" style="12"/>
    <col min="10241" max="10241" width="25" style="12" customWidth="1"/>
    <col min="10242" max="10242" width="17.25" style="12" customWidth="1"/>
    <col min="10243" max="10248" width="17.75" style="12" customWidth="1"/>
    <col min="10249" max="10496" width="9" style="12"/>
    <col min="10497" max="10497" width="25" style="12" customWidth="1"/>
    <col min="10498" max="10498" width="17.25" style="12" customWidth="1"/>
    <col min="10499" max="10504" width="17.75" style="12" customWidth="1"/>
    <col min="10505" max="10752" width="9" style="12"/>
    <col min="10753" max="10753" width="25" style="12" customWidth="1"/>
    <col min="10754" max="10754" width="17.25" style="12" customWidth="1"/>
    <col min="10755" max="10760" width="17.75" style="12" customWidth="1"/>
    <col min="10761" max="11008" width="9" style="12"/>
    <col min="11009" max="11009" width="25" style="12" customWidth="1"/>
    <col min="11010" max="11010" width="17.25" style="12" customWidth="1"/>
    <col min="11011" max="11016" width="17.75" style="12" customWidth="1"/>
    <col min="11017" max="11264" width="9" style="12"/>
    <col min="11265" max="11265" width="25" style="12" customWidth="1"/>
    <col min="11266" max="11266" width="17.25" style="12" customWidth="1"/>
    <col min="11267" max="11272" width="17.75" style="12" customWidth="1"/>
    <col min="11273" max="11520" width="9" style="12"/>
    <col min="11521" max="11521" width="25" style="12" customWidth="1"/>
    <col min="11522" max="11522" width="17.25" style="12" customWidth="1"/>
    <col min="11523" max="11528" width="17.75" style="12" customWidth="1"/>
    <col min="11529" max="11776" width="9" style="12"/>
    <col min="11777" max="11777" width="25" style="12" customWidth="1"/>
    <col min="11778" max="11778" width="17.25" style="12" customWidth="1"/>
    <col min="11779" max="11784" width="17.75" style="12" customWidth="1"/>
    <col min="11785" max="12032" width="9" style="12"/>
    <col min="12033" max="12033" width="25" style="12" customWidth="1"/>
    <col min="12034" max="12034" width="17.25" style="12" customWidth="1"/>
    <col min="12035" max="12040" width="17.75" style="12" customWidth="1"/>
    <col min="12041" max="12288" width="9" style="12"/>
    <col min="12289" max="12289" width="25" style="12" customWidth="1"/>
    <col min="12290" max="12290" width="17.25" style="12" customWidth="1"/>
    <col min="12291" max="12296" width="17.75" style="12" customWidth="1"/>
    <col min="12297" max="12544" width="9" style="12"/>
    <col min="12545" max="12545" width="25" style="12" customWidth="1"/>
    <col min="12546" max="12546" width="17.25" style="12" customWidth="1"/>
    <col min="12547" max="12552" width="17.75" style="12" customWidth="1"/>
    <col min="12553" max="12800" width="9" style="12"/>
    <col min="12801" max="12801" width="25" style="12" customWidth="1"/>
    <col min="12802" max="12802" width="17.25" style="12" customWidth="1"/>
    <col min="12803" max="12808" width="17.75" style="12" customWidth="1"/>
    <col min="12809" max="13056" width="9" style="12"/>
    <col min="13057" max="13057" width="25" style="12" customWidth="1"/>
    <col min="13058" max="13058" width="17.25" style="12" customWidth="1"/>
    <col min="13059" max="13064" width="17.75" style="12" customWidth="1"/>
    <col min="13065" max="13312" width="9" style="12"/>
    <col min="13313" max="13313" width="25" style="12" customWidth="1"/>
    <col min="13314" max="13314" width="17.25" style="12" customWidth="1"/>
    <col min="13315" max="13320" width="17.75" style="12" customWidth="1"/>
    <col min="13321" max="13568" width="9" style="12"/>
    <col min="13569" max="13569" width="25" style="12" customWidth="1"/>
    <col min="13570" max="13570" width="17.25" style="12" customWidth="1"/>
    <col min="13571" max="13576" width="17.75" style="12" customWidth="1"/>
    <col min="13577" max="13824" width="9" style="12"/>
    <col min="13825" max="13825" width="25" style="12" customWidth="1"/>
    <col min="13826" max="13826" width="17.25" style="12" customWidth="1"/>
    <col min="13827" max="13832" width="17.75" style="12" customWidth="1"/>
    <col min="13833" max="14080" width="9" style="12"/>
    <col min="14081" max="14081" width="25" style="12" customWidth="1"/>
    <col min="14082" max="14082" width="17.25" style="12" customWidth="1"/>
    <col min="14083" max="14088" width="17.75" style="12" customWidth="1"/>
    <col min="14089" max="14336" width="9" style="12"/>
    <col min="14337" max="14337" width="25" style="12" customWidth="1"/>
    <col min="14338" max="14338" width="17.25" style="12" customWidth="1"/>
    <col min="14339" max="14344" width="17.75" style="12" customWidth="1"/>
    <col min="14345" max="14592" width="9" style="12"/>
    <col min="14593" max="14593" width="25" style="12" customWidth="1"/>
    <col min="14594" max="14594" width="17.25" style="12" customWidth="1"/>
    <col min="14595" max="14600" width="17.75" style="12" customWidth="1"/>
    <col min="14601" max="14848" width="9" style="12"/>
    <col min="14849" max="14849" width="25" style="12" customWidth="1"/>
    <col min="14850" max="14850" width="17.25" style="12" customWidth="1"/>
    <col min="14851" max="14856" width="17.75" style="12" customWidth="1"/>
    <col min="14857" max="15104" width="9" style="12"/>
    <col min="15105" max="15105" width="25" style="12" customWidth="1"/>
    <col min="15106" max="15106" width="17.25" style="12" customWidth="1"/>
    <col min="15107" max="15112" width="17.75" style="12" customWidth="1"/>
    <col min="15113" max="15360" width="9" style="12"/>
    <col min="15361" max="15361" width="25" style="12" customWidth="1"/>
    <col min="15362" max="15362" width="17.25" style="12" customWidth="1"/>
    <col min="15363" max="15368" width="17.75" style="12" customWidth="1"/>
    <col min="15369" max="15616" width="9" style="12"/>
    <col min="15617" max="15617" width="25" style="12" customWidth="1"/>
    <col min="15618" max="15618" width="17.25" style="12" customWidth="1"/>
    <col min="15619" max="15624" width="17.75" style="12" customWidth="1"/>
    <col min="15625" max="15872" width="9" style="12"/>
    <col min="15873" max="15873" width="25" style="12" customWidth="1"/>
    <col min="15874" max="15874" width="17.25" style="12" customWidth="1"/>
    <col min="15875" max="15880" width="17.75" style="12" customWidth="1"/>
    <col min="15881" max="16128" width="9" style="12"/>
    <col min="16129" max="16129" width="25" style="12" customWidth="1"/>
    <col min="16130" max="16130" width="17.25" style="12" customWidth="1"/>
    <col min="16131" max="16136" width="17.75" style="12" customWidth="1"/>
    <col min="16137" max="16384" width="9" style="12"/>
  </cols>
  <sheetData>
    <row r="1" spans="1:8" ht="12" customHeight="1">
      <c r="A1" s="44" t="s">
        <v>2551</v>
      </c>
      <c r="B1" s="45"/>
      <c r="C1" s="45"/>
      <c r="D1" s="46"/>
      <c r="E1" s="46"/>
      <c r="F1" s="45"/>
      <c r="G1" s="46"/>
      <c r="H1" s="46"/>
    </row>
    <row r="2" spans="1:8" ht="29.25" customHeight="1">
      <c r="A2" s="345" t="s">
        <v>2552</v>
      </c>
      <c r="B2" s="345"/>
      <c r="C2" s="345"/>
      <c r="D2" s="346"/>
      <c r="E2" s="346"/>
      <c r="F2" s="345"/>
      <c r="G2" s="346"/>
      <c r="H2" s="346"/>
    </row>
    <row r="3" spans="1:8" ht="15" customHeight="1">
      <c r="A3" s="47"/>
      <c r="B3" s="47"/>
      <c r="C3" s="47"/>
      <c r="D3" s="46"/>
      <c r="E3" s="46"/>
      <c r="F3" s="47"/>
      <c r="G3" s="46"/>
      <c r="H3" s="48"/>
    </row>
    <row r="4" spans="1:8" ht="15" customHeight="1">
      <c r="A4" s="49"/>
      <c r="B4" s="49"/>
      <c r="C4" s="50"/>
      <c r="D4" s="51"/>
      <c r="E4" s="51"/>
      <c r="F4" s="50"/>
      <c r="G4" s="52"/>
      <c r="H4" s="52" t="s">
        <v>14</v>
      </c>
    </row>
    <row r="5" spans="1:8" ht="30.75" customHeight="1">
      <c r="A5" s="343" t="s">
        <v>2519</v>
      </c>
      <c r="B5" s="53" t="s">
        <v>2500</v>
      </c>
      <c r="C5" s="347" t="s">
        <v>2501</v>
      </c>
      <c r="D5" s="344"/>
      <c r="E5" s="344"/>
      <c r="F5" s="347" t="s">
        <v>62</v>
      </c>
      <c r="G5" s="344"/>
      <c r="H5" s="344"/>
    </row>
    <row r="6" spans="1:8" ht="40.5" customHeight="1">
      <c r="A6" s="344"/>
      <c r="B6" s="55" t="s">
        <v>2492</v>
      </c>
      <c r="C6" s="56" t="s">
        <v>2492</v>
      </c>
      <c r="D6" s="56" t="s">
        <v>2553</v>
      </c>
      <c r="E6" s="56" t="s">
        <v>2554</v>
      </c>
      <c r="F6" s="56" t="s">
        <v>2492</v>
      </c>
      <c r="G6" s="56" t="s">
        <v>2553</v>
      </c>
      <c r="H6" s="56" t="s">
        <v>2554</v>
      </c>
    </row>
    <row r="7" spans="1:8" ht="27.75" customHeight="1">
      <c r="A7" s="57" t="s">
        <v>2520</v>
      </c>
      <c r="B7" s="58">
        <v>14911</v>
      </c>
      <c r="C7" s="58">
        <v>1703</v>
      </c>
      <c r="D7" s="58">
        <v>1703</v>
      </c>
      <c r="E7" s="58">
        <v>0</v>
      </c>
      <c r="F7" s="58">
        <v>16614</v>
      </c>
      <c r="G7" s="58">
        <v>16614</v>
      </c>
      <c r="H7" s="58">
        <v>0</v>
      </c>
    </row>
    <row r="8" spans="1:8" ht="27.75" customHeight="1">
      <c r="A8" s="59" t="s">
        <v>2522</v>
      </c>
      <c r="B8" s="58">
        <v>92</v>
      </c>
      <c r="C8" s="58">
        <v>85</v>
      </c>
      <c r="D8" s="58">
        <v>85</v>
      </c>
      <c r="E8" s="58">
        <v>0</v>
      </c>
      <c r="F8" s="58">
        <v>177</v>
      </c>
      <c r="G8" s="58">
        <v>177</v>
      </c>
      <c r="H8" s="58">
        <v>0</v>
      </c>
    </row>
    <row r="9" spans="1:8" ht="27.75" customHeight="1">
      <c r="A9" s="59" t="s">
        <v>2524</v>
      </c>
      <c r="B9" s="58">
        <v>979</v>
      </c>
      <c r="C9" s="58">
        <v>280</v>
      </c>
      <c r="D9" s="58">
        <v>280</v>
      </c>
      <c r="E9" s="58">
        <v>0</v>
      </c>
      <c r="F9" s="58">
        <v>1259</v>
      </c>
      <c r="G9" s="58">
        <v>1259</v>
      </c>
      <c r="H9" s="58">
        <v>0</v>
      </c>
    </row>
    <row r="10" spans="1:8" ht="27.75" customHeight="1">
      <c r="A10" s="59" t="s">
        <v>2555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</row>
    <row r="11" spans="1:8" ht="27.75" customHeight="1">
      <c r="A11" s="59" t="s">
        <v>2528</v>
      </c>
      <c r="B11" s="58">
        <v>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</row>
    <row r="12" spans="1:8" ht="27.75" customHeight="1">
      <c r="A12" s="59" t="s">
        <v>2529</v>
      </c>
      <c r="B12" s="58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</row>
    <row r="13" spans="1:8" ht="27.75" customHeight="1">
      <c r="A13" s="59" t="s">
        <v>2532</v>
      </c>
      <c r="B13" s="58">
        <v>126</v>
      </c>
      <c r="C13" s="58">
        <v>10</v>
      </c>
      <c r="D13" s="58">
        <v>10</v>
      </c>
      <c r="E13" s="58">
        <v>0</v>
      </c>
      <c r="F13" s="58">
        <v>136</v>
      </c>
      <c r="G13" s="58">
        <v>136</v>
      </c>
      <c r="H13" s="58">
        <v>0</v>
      </c>
    </row>
    <row r="14" spans="1:8" ht="27.75" customHeight="1">
      <c r="A14" s="59" t="s">
        <v>2534</v>
      </c>
      <c r="B14" s="58">
        <v>16108</v>
      </c>
      <c r="C14" s="58">
        <v>2078</v>
      </c>
      <c r="D14" s="58">
        <v>2078</v>
      </c>
      <c r="E14" s="58">
        <v>0</v>
      </c>
      <c r="F14" s="58">
        <v>18186</v>
      </c>
      <c r="G14" s="58">
        <v>18186</v>
      </c>
      <c r="H14" s="58">
        <v>0</v>
      </c>
    </row>
    <row r="15" spans="1:8" ht="27.75" customHeight="1">
      <c r="A15" s="59" t="s">
        <v>2536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</row>
    <row r="16" spans="1:8" ht="27.75" customHeight="1">
      <c r="A16" s="59" t="s">
        <v>2540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</row>
    <row r="17" spans="1:8" ht="27.75" customHeight="1">
      <c r="A17" s="59" t="s">
        <v>2544</v>
      </c>
      <c r="B17" s="58">
        <v>16108</v>
      </c>
      <c r="C17" s="58">
        <v>2078</v>
      </c>
      <c r="D17" s="58">
        <v>2078</v>
      </c>
      <c r="E17" s="58">
        <v>0</v>
      </c>
      <c r="F17" s="58">
        <v>18186</v>
      </c>
      <c r="G17" s="58">
        <v>18186</v>
      </c>
      <c r="H17" s="58">
        <v>0</v>
      </c>
    </row>
    <row r="18" spans="1:8" ht="27.75" customHeight="1">
      <c r="A18" s="59" t="s">
        <v>2547</v>
      </c>
      <c r="B18" s="58">
        <v>12421</v>
      </c>
      <c r="C18" s="58">
        <v>0</v>
      </c>
      <c r="D18" s="58">
        <v>0</v>
      </c>
      <c r="E18" s="58">
        <v>0</v>
      </c>
      <c r="F18" s="58">
        <v>12421</v>
      </c>
      <c r="G18" s="58">
        <v>0</v>
      </c>
      <c r="H18" s="58">
        <v>0</v>
      </c>
    </row>
    <row r="19" spans="1:8" ht="27.75" customHeight="1">
      <c r="A19" s="60" t="s">
        <v>2549</v>
      </c>
      <c r="B19" s="61">
        <v>28529</v>
      </c>
      <c r="C19" s="61">
        <v>2078</v>
      </c>
      <c r="D19" s="58">
        <v>2078</v>
      </c>
      <c r="E19" s="61">
        <v>0</v>
      </c>
      <c r="F19" s="61">
        <v>30606</v>
      </c>
      <c r="G19" s="58">
        <v>18186</v>
      </c>
      <c r="H19" s="61">
        <v>0</v>
      </c>
    </row>
    <row r="20" spans="1:8" ht="26.25" customHeight="1">
      <c r="A20" s="343" t="s">
        <v>15</v>
      </c>
      <c r="B20" s="53" t="s">
        <v>2500</v>
      </c>
      <c r="C20" s="348" t="s">
        <v>2501</v>
      </c>
      <c r="D20" s="349"/>
      <c r="E20" s="349"/>
      <c r="F20" s="348" t="s">
        <v>62</v>
      </c>
      <c r="G20" s="349"/>
      <c r="H20" s="349"/>
    </row>
    <row r="21" spans="1:8" ht="44.25" customHeight="1">
      <c r="A21" s="344"/>
      <c r="B21" s="55" t="s">
        <v>2492</v>
      </c>
      <c r="C21" s="55" t="s">
        <v>2492</v>
      </c>
      <c r="D21" s="55" t="s">
        <v>2553</v>
      </c>
      <c r="E21" s="55" t="s">
        <v>2554</v>
      </c>
      <c r="F21" s="55" t="s">
        <v>2492</v>
      </c>
      <c r="G21" s="55" t="s">
        <v>2553</v>
      </c>
      <c r="H21" s="62" t="s">
        <v>2554</v>
      </c>
    </row>
    <row r="22" spans="1:8" ht="27.75" customHeight="1">
      <c r="A22" s="63" t="s">
        <v>2521</v>
      </c>
      <c r="B22" s="64">
        <v>15103</v>
      </c>
      <c r="C22" s="64">
        <v>0</v>
      </c>
      <c r="D22" s="64">
        <v>0</v>
      </c>
      <c r="E22" s="64">
        <v>0</v>
      </c>
      <c r="F22" s="64">
        <v>15103</v>
      </c>
      <c r="G22" s="64">
        <v>15103</v>
      </c>
      <c r="H22" s="64">
        <v>0</v>
      </c>
    </row>
    <row r="23" spans="1:8" ht="27.75" customHeight="1">
      <c r="A23" s="63" t="s">
        <v>2556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</row>
    <row r="24" spans="1:8" ht="27.75" customHeight="1">
      <c r="A24" s="63" t="s">
        <v>2557</v>
      </c>
      <c r="B24" s="64">
        <v>189</v>
      </c>
      <c r="C24" s="64">
        <v>0</v>
      </c>
      <c r="D24" s="64">
        <v>0</v>
      </c>
      <c r="E24" s="64">
        <v>0</v>
      </c>
      <c r="F24" s="64">
        <v>189</v>
      </c>
      <c r="G24" s="64">
        <v>189</v>
      </c>
      <c r="H24" s="64">
        <v>0</v>
      </c>
    </row>
    <row r="25" spans="1:8" ht="27.75" customHeight="1">
      <c r="A25" s="63" t="s">
        <v>2558</v>
      </c>
      <c r="B25" s="64">
        <v>15292</v>
      </c>
      <c r="C25" s="64">
        <v>0</v>
      </c>
      <c r="D25" s="64">
        <v>0</v>
      </c>
      <c r="E25" s="64">
        <v>0</v>
      </c>
      <c r="F25" s="64">
        <v>15292</v>
      </c>
      <c r="G25" s="64">
        <v>15292</v>
      </c>
      <c r="H25" s="64">
        <v>0</v>
      </c>
    </row>
    <row r="26" spans="1:8" ht="27.75" customHeight="1">
      <c r="A26" s="63" t="s">
        <v>2559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</row>
    <row r="27" spans="1:8" ht="27.75" customHeight="1">
      <c r="A27" s="63" t="s">
        <v>2560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</row>
    <row r="28" spans="1:8" ht="27.75" customHeight="1">
      <c r="A28" s="63" t="s">
        <v>2561</v>
      </c>
      <c r="B28" s="64">
        <v>15292</v>
      </c>
      <c r="C28" s="64">
        <v>0</v>
      </c>
      <c r="D28" s="64">
        <v>0</v>
      </c>
      <c r="E28" s="64">
        <v>0</v>
      </c>
      <c r="F28" s="64">
        <v>15292</v>
      </c>
      <c r="G28" s="64">
        <v>15292</v>
      </c>
      <c r="H28" s="64">
        <v>0</v>
      </c>
    </row>
    <row r="29" spans="1:8" ht="27.75" customHeight="1">
      <c r="A29" s="63" t="s">
        <v>2562</v>
      </c>
      <c r="B29" s="64">
        <v>816</v>
      </c>
      <c r="C29" s="64">
        <v>2078</v>
      </c>
      <c r="D29" s="64">
        <v>2078</v>
      </c>
      <c r="E29" s="64">
        <v>0</v>
      </c>
      <c r="F29" s="64">
        <v>2893</v>
      </c>
      <c r="G29" s="64">
        <v>2893</v>
      </c>
      <c r="H29" s="64">
        <v>0</v>
      </c>
    </row>
    <row r="30" spans="1:8" ht="27.75" customHeight="1">
      <c r="A30" s="63" t="s">
        <v>2563</v>
      </c>
      <c r="B30" s="64">
        <v>13236</v>
      </c>
      <c r="C30" s="64">
        <v>2078</v>
      </c>
      <c r="D30" s="64">
        <v>0</v>
      </c>
      <c r="E30" s="64">
        <v>0</v>
      </c>
      <c r="F30" s="64">
        <v>15314</v>
      </c>
      <c r="G30" s="64">
        <v>0</v>
      </c>
      <c r="H30" s="64">
        <v>0</v>
      </c>
    </row>
    <row r="31" spans="1:8" ht="27.75" customHeight="1">
      <c r="A31" s="54" t="s">
        <v>2549</v>
      </c>
      <c r="B31" s="64">
        <v>28529</v>
      </c>
      <c r="C31" s="64">
        <v>2078</v>
      </c>
      <c r="D31" s="64">
        <v>0</v>
      </c>
      <c r="E31" s="64">
        <v>0</v>
      </c>
      <c r="F31" s="64">
        <v>30606</v>
      </c>
      <c r="G31" s="64">
        <v>0</v>
      </c>
      <c r="H31" s="64">
        <v>0</v>
      </c>
    </row>
    <row r="32" spans="1:8" ht="27.75" customHeight="1">
      <c r="A32" s="65"/>
      <c r="B32" s="65"/>
      <c r="C32" s="65"/>
      <c r="D32" s="65"/>
      <c r="E32" s="65"/>
      <c r="F32" s="65"/>
      <c r="G32" s="65"/>
      <c r="H32" s="66" t="s">
        <v>2564</v>
      </c>
    </row>
    <row r="34" spans="2:8" ht="14.25" customHeight="1">
      <c r="B34" s="67">
        <v>149110110.93000001</v>
      </c>
      <c r="C34" s="68">
        <v>17028943.469999999</v>
      </c>
      <c r="D34" s="68">
        <v>17028943.469999999</v>
      </c>
      <c r="E34" s="67">
        <f>C34-D34</f>
        <v>0</v>
      </c>
      <c r="F34" s="67">
        <f>B34+C34</f>
        <v>166139054.40000001</v>
      </c>
      <c r="G34" s="67">
        <f>F34-H34</f>
        <v>166139054.40000001</v>
      </c>
      <c r="H34" s="67">
        <f>E34</f>
        <v>0</v>
      </c>
    </row>
    <row r="35" spans="2:8" ht="14.25" customHeight="1">
      <c r="B35" s="67">
        <v>920000</v>
      </c>
      <c r="C35" s="68">
        <v>849693.97</v>
      </c>
      <c r="D35" s="67">
        <v>849693.97</v>
      </c>
      <c r="E35" s="67"/>
      <c r="F35" s="67">
        <f t="shared" ref="F35:F46" si="0">B35+C35</f>
        <v>1769693.97</v>
      </c>
      <c r="G35" s="67">
        <f>F35</f>
        <v>1769693.97</v>
      </c>
      <c r="H35" s="67"/>
    </row>
    <row r="36" spans="2:8" ht="14.25" customHeight="1">
      <c r="B36" s="67">
        <v>9790000</v>
      </c>
      <c r="C36" s="68">
        <v>2800000</v>
      </c>
      <c r="D36" s="68">
        <v>2800000</v>
      </c>
      <c r="E36" s="67">
        <f>C36-D36</f>
        <v>0</v>
      </c>
      <c r="F36" s="67">
        <f t="shared" si="0"/>
        <v>12590000</v>
      </c>
      <c r="G36" s="67">
        <f>F36-H36</f>
        <v>12590000</v>
      </c>
      <c r="H36" s="67">
        <f>E36</f>
        <v>0</v>
      </c>
    </row>
    <row r="37" spans="2:8" ht="14.25" customHeight="1">
      <c r="B37" s="67"/>
      <c r="C37" s="68"/>
      <c r="D37" s="68"/>
      <c r="E37" s="67">
        <f>C37-D37</f>
        <v>0</v>
      </c>
      <c r="F37" s="67">
        <f t="shared" si="0"/>
        <v>0</v>
      </c>
      <c r="G37" s="67">
        <f>F37-H37</f>
        <v>0</v>
      </c>
      <c r="H37" s="67">
        <f>E37</f>
        <v>0</v>
      </c>
    </row>
    <row r="38" spans="2:8" ht="14.25" customHeight="1">
      <c r="B38" s="67"/>
      <c r="C38" s="68"/>
      <c r="D38" s="67">
        <f>C38</f>
        <v>0</v>
      </c>
      <c r="E38" s="67"/>
      <c r="F38" s="67">
        <f t="shared" si="0"/>
        <v>0</v>
      </c>
      <c r="G38" s="67">
        <f>F38</f>
        <v>0</v>
      </c>
      <c r="H38" s="67"/>
    </row>
    <row r="39" spans="2:8" ht="14.25" customHeight="1">
      <c r="B39" s="67"/>
      <c r="C39" s="68"/>
      <c r="D39" s="68"/>
      <c r="E39" s="67">
        <f>C39-D39</f>
        <v>0</v>
      </c>
      <c r="F39" s="67">
        <f t="shared" si="0"/>
        <v>0</v>
      </c>
      <c r="G39" s="67">
        <f>F39-H39</f>
        <v>0</v>
      </c>
      <c r="H39" s="67">
        <f>E39</f>
        <v>0</v>
      </c>
    </row>
    <row r="40" spans="2:8" ht="14.25" customHeight="1">
      <c r="B40" s="67">
        <v>1260000</v>
      </c>
      <c r="C40" s="68">
        <v>99333.02</v>
      </c>
      <c r="D40" s="67">
        <v>99333.02</v>
      </c>
      <c r="E40" s="67"/>
      <c r="F40" s="67">
        <f t="shared" si="0"/>
        <v>1359333.02</v>
      </c>
      <c r="G40" s="67">
        <f>F40</f>
        <v>1359333.02</v>
      </c>
      <c r="H40" s="67"/>
    </row>
    <row r="41" spans="2:8" ht="14.25" customHeight="1">
      <c r="B41" s="67">
        <v>161080110.93000001</v>
      </c>
      <c r="C41" s="67">
        <f>C34+C35+C36+C38+C39+C40</f>
        <v>20777970.460000001</v>
      </c>
      <c r="D41" s="67">
        <f>D34+D35+D36+D38+D39+D40</f>
        <v>20777970.460000001</v>
      </c>
      <c r="E41" s="67">
        <f>E34+E36+E39</f>
        <v>0</v>
      </c>
      <c r="F41" s="67">
        <f t="shared" si="0"/>
        <v>181858081.38999999</v>
      </c>
      <c r="G41" s="67">
        <f>F41-H41</f>
        <v>181858081.38999999</v>
      </c>
      <c r="H41" s="67">
        <f>E41</f>
        <v>0</v>
      </c>
    </row>
    <row r="42" spans="2:8" ht="14.25" customHeight="1">
      <c r="B42" s="67"/>
      <c r="C42" s="68"/>
      <c r="D42" s="67">
        <f>C42</f>
        <v>0</v>
      </c>
      <c r="E42" s="67"/>
      <c r="F42" s="67">
        <f t="shared" si="0"/>
        <v>0</v>
      </c>
      <c r="G42" s="67">
        <f>F42</f>
        <v>0</v>
      </c>
      <c r="H42" s="67"/>
    </row>
    <row r="43" spans="2:8" ht="14.25" customHeight="1">
      <c r="B43" s="67"/>
      <c r="C43" s="68"/>
      <c r="D43" s="67">
        <f>C43</f>
        <v>0</v>
      </c>
      <c r="E43" s="67"/>
      <c r="F43" s="67">
        <f t="shared" si="0"/>
        <v>0</v>
      </c>
      <c r="G43" s="67">
        <f>F43</f>
        <v>0</v>
      </c>
      <c r="H43" s="67"/>
    </row>
    <row r="44" spans="2:8" ht="14.25" customHeight="1">
      <c r="B44" s="67">
        <v>161080110.93000001</v>
      </c>
      <c r="C44" s="67">
        <f>C41+C42+C43</f>
        <v>20777970.460000001</v>
      </c>
      <c r="D44" s="67">
        <f>D41+D42+D43</f>
        <v>20777970.460000001</v>
      </c>
      <c r="E44" s="67">
        <f>E41</f>
        <v>0</v>
      </c>
      <c r="F44" s="67">
        <f t="shared" si="0"/>
        <v>181858081.38999999</v>
      </c>
      <c r="G44" s="67">
        <f>F44-H44</f>
        <v>181858081.38999999</v>
      </c>
      <c r="H44" s="67">
        <f>E44</f>
        <v>0</v>
      </c>
    </row>
    <row r="45" spans="2:8" ht="14.25" customHeight="1">
      <c r="B45" s="67">
        <v>124206009.62</v>
      </c>
      <c r="C45" s="68"/>
      <c r="D45" s="67"/>
      <c r="E45" s="67"/>
      <c r="F45" s="67">
        <f t="shared" si="0"/>
        <v>124206009.62</v>
      </c>
      <c r="G45" s="67"/>
      <c r="H45" s="67"/>
    </row>
    <row r="46" spans="2:8" ht="14.25" customHeight="1">
      <c r="B46" s="69">
        <f>B44+B45</f>
        <v>285286120.55000001</v>
      </c>
      <c r="C46" s="69">
        <f>C44+C45</f>
        <v>20777970.460000001</v>
      </c>
      <c r="D46" s="69"/>
      <c r="E46" s="69"/>
      <c r="F46" s="69">
        <f t="shared" si="0"/>
        <v>306064091.00999999</v>
      </c>
      <c r="G46" s="69"/>
      <c r="H46" s="69"/>
    </row>
    <row r="47" spans="2:8" ht="14.25" customHeight="1">
      <c r="B47" s="70" t="s">
        <v>2500</v>
      </c>
      <c r="C47" s="341" t="s">
        <v>2501</v>
      </c>
      <c r="D47" s="342"/>
      <c r="E47" s="342"/>
      <c r="F47" s="341" t="s">
        <v>62</v>
      </c>
      <c r="G47" s="342"/>
      <c r="H47" s="342"/>
    </row>
    <row r="48" spans="2:8" ht="14.25" customHeight="1">
      <c r="B48" s="71" t="s">
        <v>2492</v>
      </c>
      <c r="C48" s="71" t="s">
        <v>2492</v>
      </c>
      <c r="D48" s="71" t="s">
        <v>2553</v>
      </c>
      <c r="E48" s="71" t="s">
        <v>2554</v>
      </c>
      <c r="F48" s="71" t="s">
        <v>2492</v>
      </c>
      <c r="G48" s="71" t="s">
        <v>2553</v>
      </c>
      <c r="H48" s="72" t="s">
        <v>2554</v>
      </c>
    </row>
    <row r="49" spans="2:8" ht="14.25" customHeight="1">
      <c r="B49" s="73">
        <v>151034578.44</v>
      </c>
      <c r="C49" s="74"/>
      <c r="D49" s="74"/>
      <c r="E49" s="73">
        <f>C49-D49</f>
        <v>0</v>
      </c>
      <c r="F49" s="73">
        <f t="shared" ref="F49:F58" si="1">B49+C49</f>
        <v>151034578.44</v>
      </c>
      <c r="G49" s="73">
        <f>F49-H49</f>
        <v>151034578.44</v>
      </c>
      <c r="H49" s="73">
        <f>E49</f>
        <v>0</v>
      </c>
    </row>
    <row r="50" spans="2:8" ht="14.25" customHeight="1">
      <c r="B50" s="73"/>
      <c r="C50" s="74"/>
      <c r="D50" s="74"/>
      <c r="E50" s="73">
        <f>C50-D50</f>
        <v>0</v>
      </c>
      <c r="F50" s="73">
        <f t="shared" si="1"/>
        <v>0</v>
      </c>
      <c r="G50" s="73">
        <f>F50-H50</f>
        <v>0</v>
      </c>
      <c r="H50" s="73">
        <f>E50</f>
        <v>0</v>
      </c>
    </row>
    <row r="51" spans="2:8" ht="14.25" customHeight="1">
      <c r="B51" s="73">
        <v>1890000</v>
      </c>
      <c r="C51" s="74"/>
      <c r="D51" s="73">
        <f>C51</f>
        <v>0</v>
      </c>
      <c r="E51" s="73"/>
      <c r="F51" s="73">
        <f t="shared" si="1"/>
        <v>1890000</v>
      </c>
      <c r="G51" s="73">
        <f>F51</f>
        <v>1890000</v>
      </c>
      <c r="H51" s="73"/>
    </row>
    <row r="52" spans="2:8" ht="14.25" customHeight="1">
      <c r="B52" s="73">
        <v>152924578.44</v>
      </c>
      <c r="C52" s="73">
        <f>C49+C50+C51</f>
        <v>0</v>
      </c>
      <c r="D52" s="73">
        <f>D49+D50+D51</f>
        <v>0</v>
      </c>
      <c r="E52" s="73">
        <f>E49+E50</f>
        <v>0</v>
      </c>
      <c r="F52" s="73">
        <f t="shared" si="1"/>
        <v>152924578.44</v>
      </c>
      <c r="G52" s="73">
        <f>F52-H52</f>
        <v>152924578.44</v>
      </c>
      <c r="H52" s="73">
        <f>E52</f>
        <v>0</v>
      </c>
    </row>
    <row r="53" spans="2:8" ht="14.25" customHeight="1">
      <c r="B53" s="73"/>
      <c r="C53" s="74"/>
      <c r="D53" s="73">
        <f>C53</f>
        <v>0</v>
      </c>
      <c r="E53" s="73"/>
      <c r="F53" s="73">
        <f t="shared" si="1"/>
        <v>0</v>
      </c>
      <c r="G53" s="73">
        <f>F53</f>
        <v>0</v>
      </c>
      <c r="H53" s="73"/>
    </row>
    <row r="54" spans="2:8" ht="14.25" customHeight="1">
      <c r="B54" s="73"/>
      <c r="C54" s="74"/>
      <c r="D54" s="73">
        <f>C54</f>
        <v>0</v>
      </c>
      <c r="E54" s="73"/>
      <c r="F54" s="73">
        <f t="shared" si="1"/>
        <v>0</v>
      </c>
      <c r="G54" s="73">
        <f>F54</f>
        <v>0</v>
      </c>
      <c r="H54" s="73"/>
    </row>
    <row r="55" spans="2:8" ht="14.25" customHeight="1">
      <c r="B55" s="73">
        <v>152924578.44</v>
      </c>
      <c r="C55" s="73">
        <f>C52+C53+C54</f>
        <v>0</v>
      </c>
      <c r="D55" s="73">
        <f>D52+D53+D54</f>
        <v>0</v>
      </c>
      <c r="E55" s="73">
        <f>E52</f>
        <v>0</v>
      </c>
      <c r="F55" s="73">
        <f t="shared" si="1"/>
        <v>152924578.44</v>
      </c>
      <c r="G55" s="73">
        <f>F55-H55</f>
        <v>152924578.44</v>
      </c>
      <c r="H55" s="73">
        <f>E55</f>
        <v>0</v>
      </c>
    </row>
    <row r="56" spans="2:8" ht="14.25" customHeight="1">
      <c r="B56" s="73">
        <v>8155532.4900000095</v>
      </c>
      <c r="C56" s="73">
        <f>C44-C55</f>
        <v>20777970.460000001</v>
      </c>
      <c r="D56" s="73">
        <f>D44-D55</f>
        <v>20777970.460000001</v>
      </c>
      <c r="E56" s="73">
        <f>E44-E55</f>
        <v>0</v>
      </c>
      <c r="F56" s="73">
        <f t="shared" si="1"/>
        <v>28933502.949999999</v>
      </c>
      <c r="G56" s="73">
        <f>F56-H56</f>
        <v>28933502.949999999</v>
      </c>
      <c r="H56" s="73">
        <f>E56</f>
        <v>0</v>
      </c>
    </row>
    <row r="57" spans="2:8" ht="14.25" customHeight="1">
      <c r="B57" s="73">
        <v>132361542.11</v>
      </c>
      <c r="C57" s="73">
        <f>C45+C56</f>
        <v>20777970.460000001</v>
      </c>
      <c r="D57" s="73"/>
      <c r="E57" s="73"/>
      <c r="F57" s="73">
        <f t="shared" si="1"/>
        <v>153139512.56999999</v>
      </c>
      <c r="G57" s="73"/>
      <c r="H57" s="73"/>
    </row>
    <row r="58" spans="2:8" ht="14.25" customHeight="1">
      <c r="B58" s="73">
        <f>B55+B57</f>
        <v>285286120.55000001</v>
      </c>
      <c r="C58" s="73">
        <f>C55+C57</f>
        <v>20777970.460000001</v>
      </c>
      <c r="D58" s="73"/>
      <c r="E58" s="73"/>
      <c r="F58" s="73">
        <f t="shared" si="1"/>
        <v>306064091.00999999</v>
      </c>
      <c r="G58" s="73"/>
      <c r="H58" s="73"/>
    </row>
    <row r="60" spans="2:8" ht="14.25" customHeight="1">
      <c r="B60" s="12">
        <f>ROUND(B34/10000,0)</f>
        <v>14911</v>
      </c>
      <c r="C60" s="12">
        <f t="shared" ref="C60:H60" si="2">ROUND(C34/10000,0)</f>
        <v>1703</v>
      </c>
      <c r="D60" s="12">
        <f t="shared" si="2"/>
        <v>1703</v>
      </c>
      <c r="E60" s="12">
        <f t="shared" si="2"/>
        <v>0</v>
      </c>
      <c r="F60" s="12">
        <f t="shared" si="2"/>
        <v>16614</v>
      </c>
      <c r="G60" s="12">
        <f t="shared" si="2"/>
        <v>16614</v>
      </c>
      <c r="H60" s="12">
        <f t="shared" si="2"/>
        <v>0</v>
      </c>
    </row>
    <row r="61" spans="2:8" ht="14.25" customHeight="1">
      <c r="B61" s="12">
        <f t="shared" ref="B61:H61" si="3">ROUND(B35/10000,0)</f>
        <v>92</v>
      </c>
      <c r="C61" s="12">
        <f t="shared" si="3"/>
        <v>85</v>
      </c>
      <c r="D61" s="12">
        <f t="shared" si="3"/>
        <v>85</v>
      </c>
      <c r="E61" s="12">
        <f t="shared" si="3"/>
        <v>0</v>
      </c>
      <c r="F61" s="12">
        <f t="shared" si="3"/>
        <v>177</v>
      </c>
      <c r="G61" s="12">
        <f t="shared" si="3"/>
        <v>177</v>
      </c>
      <c r="H61" s="12">
        <f t="shared" si="3"/>
        <v>0</v>
      </c>
    </row>
    <row r="62" spans="2:8" ht="14.25" customHeight="1">
      <c r="B62" s="12">
        <f t="shared" ref="B62:H62" si="4">ROUND(B36/10000,0)</f>
        <v>979</v>
      </c>
      <c r="C62" s="12">
        <f t="shared" si="4"/>
        <v>280</v>
      </c>
      <c r="D62" s="12">
        <f t="shared" si="4"/>
        <v>280</v>
      </c>
      <c r="E62" s="12">
        <f t="shared" si="4"/>
        <v>0</v>
      </c>
      <c r="F62" s="12">
        <f t="shared" si="4"/>
        <v>1259</v>
      </c>
      <c r="G62" s="12">
        <f t="shared" si="4"/>
        <v>1259</v>
      </c>
      <c r="H62" s="12">
        <f t="shared" si="4"/>
        <v>0</v>
      </c>
    </row>
    <row r="63" spans="2:8" ht="14.25" customHeight="1">
      <c r="B63" s="12">
        <f t="shared" ref="B63:H63" si="5">ROUND(B37/10000,0)</f>
        <v>0</v>
      </c>
      <c r="C63" s="12">
        <f t="shared" si="5"/>
        <v>0</v>
      </c>
      <c r="D63" s="12">
        <f t="shared" si="5"/>
        <v>0</v>
      </c>
      <c r="E63" s="12">
        <f t="shared" si="5"/>
        <v>0</v>
      </c>
      <c r="F63" s="12">
        <f t="shared" si="5"/>
        <v>0</v>
      </c>
      <c r="G63" s="12">
        <f t="shared" si="5"/>
        <v>0</v>
      </c>
      <c r="H63" s="12">
        <f t="shared" si="5"/>
        <v>0</v>
      </c>
    </row>
    <row r="64" spans="2:8" ht="14.25" customHeight="1">
      <c r="B64" s="12">
        <f t="shared" ref="B64:H64" si="6">ROUND(B38/10000,0)</f>
        <v>0</v>
      </c>
      <c r="C64" s="12">
        <f t="shared" si="6"/>
        <v>0</v>
      </c>
      <c r="D64" s="12">
        <f t="shared" si="6"/>
        <v>0</v>
      </c>
      <c r="E64" s="12">
        <f t="shared" si="6"/>
        <v>0</v>
      </c>
      <c r="F64" s="12">
        <f t="shared" si="6"/>
        <v>0</v>
      </c>
      <c r="G64" s="12">
        <f t="shared" si="6"/>
        <v>0</v>
      </c>
      <c r="H64" s="12">
        <f t="shared" si="6"/>
        <v>0</v>
      </c>
    </row>
    <row r="65" spans="2:8" ht="14.25" customHeight="1">
      <c r="B65" s="12">
        <f t="shared" ref="B65:H65" si="7">ROUND(B39/10000,0)</f>
        <v>0</v>
      </c>
      <c r="C65" s="12">
        <f t="shared" si="7"/>
        <v>0</v>
      </c>
      <c r="D65" s="12">
        <f t="shared" si="7"/>
        <v>0</v>
      </c>
      <c r="E65" s="12">
        <f t="shared" si="7"/>
        <v>0</v>
      </c>
      <c r="F65" s="12">
        <f t="shared" si="7"/>
        <v>0</v>
      </c>
      <c r="G65" s="12">
        <f t="shared" si="7"/>
        <v>0</v>
      </c>
      <c r="H65" s="12">
        <f t="shared" si="7"/>
        <v>0</v>
      </c>
    </row>
    <row r="66" spans="2:8" ht="14.25" customHeight="1">
      <c r="B66" s="12">
        <f t="shared" ref="B66:H66" si="8">ROUND(B40/10000,0)</f>
        <v>126</v>
      </c>
      <c r="C66" s="12">
        <f t="shared" si="8"/>
        <v>10</v>
      </c>
      <c r="D66" s="12">
        <f t="shared" si="8"/>
        <v>10</v>
      </c>
      <c r="E66" s="12">
        <f t="shared" si="8"/>
        <v>0</v>
      </c>
      <c r="F66" s="12">
        <f t="shared" si="8"/>
        <v>136</v>
      </c>
      <c r="G66" s="12">
        <f t="shared" si="8"/>
        <v>136</v>
      </c>
      <c r="H66" s="12">
        <f t="shared" si="8"/>
        <v>0</v>
      </c>
    </row>
    <row r="67" spans="2:8" ht="14.25" customHeight="1">
      <c r="B67" s="12">
        <f t="shared" ref="B67:H67" si="9">ROUND(B41/10000,0)</f>
        <v>16108</v>
      </c>
      <c r="C67" s="12">
        <f t="shared" si="9"/>
        <v>2078</v>
      </c>
      <c r="D67" s="12">
        <f t="shared" si="9"/>
        <v>2078</v>
      </c>
      <c r="E67" s="12">
        <f t="shared" si="9"/>
        <v>0</v>
      </c>
      <c r="F67" s="12">
        <f t="shared" si="9"/>
        <v>18186</v>
      </c>
      <c r="G67" s="12">
        <f t="shared" si="9"/>
        <v>18186</v>
      </c>
      <c r="H67" s="12">
        <f t="shared" si="9"/>
        <v>0</v>
      </c>
    </row>
    <row r="68" spans="2:8" ht="14.25" customHeight="1">
      <c r="B68" s="12">
        <f t="shared" ref="B68:H68" si="10">ROUND(B42/10000,0)</f>
        <v>0</v>
      </c>
      <c r="C68" s="12">
        <f t="shared" si="10"/>
        <v>0</v>
      </c>
      <c r="D68" s="12">
        <f t="shared" si="10"/>
        <v>0</v>
      </c>
      <c r="E68" s="12">
        <f t="shared" si="10"/>
        <v>0</v>
      </c>
      <c r="F68" s="12">
        <f t="shared" si="10"/>
        <v>0</v>
      </c>
      <c r="G68" s="12">
        <f t="shared" si="10"/>
        <v>0</v>
      </c>
      <c r="H68" s="12">
        <f t="shared" si="10"/>
        <v>0</v>
      </c>
    </row>
    <row r="69" spans="2:8" ht="14.25" customHeight="1">
      <c r="B69" s="12">
        <f t="shared" ref="B69:H69" si="11">ROUND(B43/10000,0)</f>
        <v>0</v>
      </c>
      <c r="C69" s="12">
        <f t="shared" si="11"/>
        <v>0</v>
      </c>
      <c r="D69" s="12">
        <f t="shared" si="11"/>
        <v>0</v>
      </c>
      <c r="E69" s="12">
        <f t="shared" si="11"/>
        <v>0</v>
      </c>
      <c r="F69" s="12">
        <f t="shared" si="11"/>
        <v>0</v>
      </c>
      <c r="G69" s="12">
        <f t="shared" si="11"/>
        <v>0</v>
      </c>
      <c r="H69" s="12">
        <f t="shared" si="11"/>
        <v>0</v>
      </c>
    </row>
    <row r="70" spans="2:8" ht="14.25" customHeight="1">
      <c r="B70" s="12">
        <f t="shared" ref="B70:H70" si="12">ROUND(B44/10000,0)</f>
        <v>16108</v>
      </c>
      <c r="C70" s="12">
        <f t="shared" si="12"/>
        <v>2078</v>
      </c>
      <c r="D70" s="12">
        <f t="shared" si="12"/>
        <v>2078</v>
      </c>
      <c r="E70" s="12">
        <f t="shared" si="12"/>
        <v>0</v>
      </c>
      <c r="F70" s="12">
        <f t="shared" si="12"/>
        <v>18186</v>
      </c>
      <c r="G70" s="12">
        <f t="shared" si="12"/>
        <v>18186</v>
      </c>
      <c r="H70" s="12">
        <f t="shared" si="12"/>
        <v>0</v>
      </c>
    </row>
    <row r="71" spans="2:8" ht="14.25" customHeight="1">
      <c r="B71" s="12">
        <f t="shared" ref="B71:H71" si="13">ROUND(B45/10000,0)</f>
        <v>12421</v>
      </c>
      <c r="C71" s="12">
        <f t="shared" si="13"/>
        <v>0</v>
      </c>
      <c r="D71" s="12">
        <f t="shared" si="13"/>
        <v>0</v>
      </c>
      <c r="E71" s="12">
        <f t="shared" si="13"/>
        <v>0</v>
      </c>
      <c r="F71" s="12">
        <f t="shared" si="13"/>
        <v>12421</v>
      </c>
      <c r="G71" s="12">
        <f t="shared" si="13"/>
        <v>0</v>
      </c>
      <c r="H71" s="12">
        <f t="shared" si="13"/>
        <v>0</v>
      </c>
    </row>
    <row r="72" spans="2:8" ht="14.25" customHeight="1">
      <c r="B72" s="12">
        <f t="shared" ref="B72:H72" si="14">ROUND(B46/10000,0)</f>
        <v>28529</v>
      </c>
      <c r="C72" s="12">
        <f t="shared" si="14"/>
        <v>2078</v>
      </c>
      <c r="D72" s="12">
        <f t="shared" si="14"/>
        <v>0</v>
      </c>
      <c r="E72" s="12">
        <f t="shared" si="14"/>
        <v>0</v>
      </c>
      <c r="F72" s="12">
        <f t="shared" si="14"/>
        <v>30606</v>
      </c>
      <c r="G72" s="12">
        <f t="shared" si="14"/>
        <v>0</v>
      </c>
      <c r="H72" s="12">
        <f t="shared" si="14"/>
        <v>0</v>
      </c>
    </row>
    <row r="73" spans="2:8" ht="14.25" customHeight="1">
      <c r="B73" s="12" t="e">
        <f t="shared" ref="B73:H73" si="15">ROUND(B47/10000,0)</f>
        <v>#VALUE!</v>
      </c>
      <c r="C73" s="12" t="e">
        <f t="shared" si="15"/>
        <v>#VALUE!</v>
      </c>
      <c r="D73" s="12">
        <f t="shared" si="15"/>
        <v>0</v>
      </c>
      <c r="E73" s="12">
        <f t="shared" si="15"/>
        <v>0</v>
      </c>
      <c r="F73" s="12" t="e">
        <f t="shared" si="15"/>
        <v>#VALUE!</v>
      </c>
      <c r="G73" s="12">
        <f t="shared" si="15"/>
        <v>0</v>
      </c>
      <c r="H73" s="12">
        <f t="shared" si="15"/>
        <v>0</v>
      </c>
    </row>
    <row r="74" spans="2:8" ht="14.25" customHeight="1">
      <c r="B74" s="12" t="e">
        <f t="shared" ref="B74:H74" si="16">ROUND(B48/10000,0)</f>
        <v>#VALUE!</v>
      </c>
      <c r="C74" s="12" t="e">
        <f t="shared" si="16"/>
        <v>#VALUE!</v>
      </c>
      <c r="D74" s="12" t="e">
        <f t="shared" si="16"/>
        <v>#VALUE!</v>
      </c>
      <c r="E74" s="12" t="e">
        <f t="shared" si="16"/>
        <v>#VALUE!</v>
      </c>
      <c r="F74" s="12" t="e">
        <f t="shared" si="16"/>
        <v>#VALUE!</v>
      </c>
      <c r="G74" s="12" t="e">
        <f t="shared" si="16"/>
        <v>#VALUE!</v>
      </c>
      <c r="H74" s="12" t="e">
        <f t="shared" si="16"/>
        <v>#VALUE!</v>
      </c>
    </row>
    <row r="75" spans="2:8" ht="14.25" customHeight="1">
      <c r="B75" s="12">
        <f t="shared" ref="B75:H75" si="17">ROUND(B49/10000,0)</f>
        <v>15103</v>
      </c>
      <c r="C75" s="12">
        <f t="shared" si="17"/>
        <v>0</v>
      </c>
      <c r="D75" s="12">
        <f t="shared" si="17"/>
        <v>0</v>
      </c>
      <c r="E75" s="12">
        <f t="shared" si="17"/>
        <v>0</v>
      </c>
      <c r="F75" s="12">
        <f t="shared" si="17"/>
        <v>15103</v>
      </c>
      <c r="G75" s="12">
        <f t="shared" si="17"/>
        <v>15103</v>
      </c>
      <c r="H75" s="12">
        <f t="shared" si="17"/>
        <v>0</v>
      </c>
    </row>
    <row r="76" spans="2:8" ht="14.25" customHeight="1">
      <c r="B76" s="12">
        <f t="shared" ref="B76:H76" si="18">ROUND(B50/10000,0)</f>
        <v>0</v>
      </c>
      <c r="C76" s="12">
        <f t="shared" si="18"/>
        <v>0</v>
      </c>
      <c r="D76" s="12">
        <f t="shared" si="18"/>
        <v>0</v>
      </c>
      <c r="E76" s="12">
        <f t="shared" si="18"/>
        <v>0</v>
      </c>
      <c r="F76" s="12">
        <f t="shared" si="18"/>
        <v>0</v>
      </c>
      <c r="G76" s="12">
        <f t="shared" si="18"/>
        <v>0</v>
      </c>
      <c r="H76" s="12">
        <f t="shared" si="18"/>
        <v>0</v>
      </c>
    </row>
    <row r="77" spans="2:8" ht="14.25" customHeight="1">
      <c r="B77" s="12">
        <f t="shared" ref="B77:H77" si="19">ROUND(B51/10000,0)</f>
        <v>189</v>
      </c>
      <c r="C77" s="12">
        <f t="shared" si="19"/>
        <v>0</v>
      </c>
      <c r="D77" s="12">
        <f t="shared" si="19"/>
        <v>0</v>
      </c>
      <c r="E77" s="12">
        <f t="shared" si="19"/>
        <v>0</v>
      </c>
      <c r="F77" s="12">
        <f t="shared" si="19"/>
        <v>189</v>
      </c>
      <c r="G77" s="12">
        <f t="shared" si="19"/>
        <v>189</v>
      </c>
      <c r="H77" s="12">
        <f t="shared" si="19"/>
        <v>0</v>
      </c>
    </row>
    <row r="78" spans="2:8" ht="14.25" customHeight="1">
      <c r="B78" s="12">
        <f t="shared" ref="B78" si="20">ROUND(B52/10000,0)</f>
        <v>15292</v>
      </c>
      <c r="C78" s="12">
        <f t="shared" ref="C78:H78" si="21">ROUND(C52/10000,0)</f>
        <v>0</v>
      </c>
      <c r="D78" s="12">
        <f t="shared" si="21"/>
        <v>0</v>
      </c>
      <c r="E78" s="12">
        <f t="shared" si="21"/>
        <v>0</v>
      </c>
      <c r="F78" s="12">
        <f t="shared" si="21"/>
        <v>15292</v>
      </c>
      <c r="G78" s="12">
        <f t="shared" si="21"/>
        <v>15292</v>
      </c>
      <c r="H78" s="12">
        <f t="shared" si="21"/>
        <v>0</v>
      </c>
    </row>
    <row r="79" spans="2:8" ht="14.25" customHeight="1">
      <c r="B79" s="12">
        <f t="shared" ref="B79:H79" si="22">ROUND(B53/10000,0)</f>
        <v>0</v>
      </c>
      <c r="C79" s="12">
        <f t="shared" si="22"/>
        <v>0</v>
      </c>
      <c r="D79" s="12">
        <f t="shared" si="22"/>
        <v>0</v>
      </c>
      <c r="E79" s="12">
        <f t="shared" si="22"/>
        <v>0</v>
      </c>
      <c r="F79" s="12">
        <f t="shared" si="22"/>
        <v>0</v>
      </c>
      <c r="G79" s="12">
        <f t="shared" si="22"/>
        <v>0</v>
      </c>
      <c r="H79" s="12">
        <f t="shared" si="22"/>
        <v>0</v>
      </c>
    </row>
    <row r="80" spans="2:8" ht="14.25" customHeight="1">
      <c r="B80" s="12">
        <f t="shared" ref="B80:H80" si="23">ROUND(B54/10000,0)</f>
        <v>0</v>
      </c>
      <c r="C80" s="12">
        <f t="shared" si="23"/>
        <v>0</v>
      </c>
      <c r="D80" s="12">
        <f t="shared" si="23"/>
        <v>0</v>
      </c>
      <c r="E80" s="12">
        <f t="shared" si="23"/>
        <v>0</v>
      </c>
      <c r="F80" s="12">
        <f t="shared" si="23"/>
        <v>0</v>
      </c>
      <c r="G80" s="12">
        <f t="shared" si="23"/>
        <v>0</v>
      </c>
      <c r="H80" s="12">
        <f t="shared" si="23"/>
        <v>0</v>
      </c>
    </row>
    <row r="81" spans="2:8" ht="14.25" customHeight="1">
      <c r="B81" s="12">
        <f t="shared" ref="B81:H81" si="24">ROUND(B55/10000,0)</f>
        <v>15292</v>
      </c>
      <c r="C81" s="12">
        <f t="shared" si="24"/>
        <v>0</v>
      </c>
      <c r="D81" s="12">
        <f t="shared" si="24"/>
        <v>0</v>
      </c>
      <c r="E81" s="12">
        <f t="shared" si="24"/>
        <v>0</v>
      </c>
      <c r="F81" s="12">
        <f t="shared" si="24"/>
        <v>15292</v>
      </c>
      <c r="G81" s="12">
        <f t="shared" si="24"/>
        <v>15292</v>
      </c>
      <c r="H81" s="12">
        <f t="shared" si="24"/>
        <v>0</v>
      </c>
    </row>
    <row r="82" spans="2:8" ht="14.25" customHeight="1">
      <c r="B82" s="12">
        <f t="shared" ref="B82:H82" si="25">ROUND(B56/10000,0)</f>
        <v>816</v>
      </c>
      <c r="C82" s="12">
        <f t="shared" si="25"/>
        <v>2078</v>
      </c>
      <c r="D82" s="12">
        <f t="shared" si="25"/>
        <v>2078</v>
      </c>
      <c r="E82" s="12">
        <f t="shared" si="25"/>
        <v>0</v>
      </c>
      <c r="F82" s="12">
        <f t="shared" si="25"/>
        <v>2893</v>
      </c>
      <c r="G82" s="12">
        <f t="shared" si="25"/>
        <v>2893</v>
      </c>
      <c r="H82" s="12">
        <f t="shared" si="25"/>
        <v>0</v>
      </c>
    </row>
    <row r="83" spans="2:8" ht="14.25" customHeight="1">
      <c r="B83" s="12">
        <f t="shared" ref="B83:H83" si="26">ROUND(B57/10000,0)</f>
        <v>13236</v>
      </c>
      <c r="C83" s="12">
        <f t="shared" si="26"/>
        <v>2078</v>
      </c>
      <c r="D83" s="12">
        <f t="shared" si="26"/>
        <v>0</v>
      </c>
      <c r="E83" s="12">
        <f t="shared" si="26"/>
        <v>0</v>
      </c>
      <c r="F83" s="12">
        <f t="shared" si="26"/>
        <v>15314</v>
      </c>
      <c r="G83" s="12">
        <f t="shared" si="26"/>
        <v>0</v>
      </c>
      <c r="H83" s="12">
        <f t="shared" si="26"/>
        <v>0</v>
      </c>
    </row>
    <row r="84" spans="2:8" ht="14.25" customHeight="1">
      <c r="B84" s="12">
        <f t="shared" ref="B84:H84" si="27">ROUND(B58/10000,0)</f>
        <v>28529</v>
      </c>
      <c r="C84" s="12">
        <f t="shared" si="27"/>
        <v>2078</v>
      </c>
      <c r="D84" s="12">
        <f t="shared" si="27"/>
        <v>0</v>
      </c>
      <c r="E84" s="12">
        <f t="shared" si="27"/>
        <v>0</v>
      </c>
      <c r="F84" s="12">
        <f t="shared" si="27"/>
        <v>30606</v>
      </c>
      <c r="G84" s="12">
        <f t="shared" si="27"/>
        <v>0</v>
      </c>
      <c r="H84" s="12">
        <f t="shared" si="27"/>
        <v>0</v>
      </c>
    </row>
  </sheetData>
  <mergeCells count="9">
    <mergeCell ref="C47:E47"/>
    <mergeCell ref="F47:H47"/>
    <mergeCell ref="A5:A6"/>
    <mergeCell ref="A20:A21"/>
    <mergeCell ref="A2:H2"/>
    <mergeCell ref="C5:E5"/>
    <mergeCell ref="F5:H5"/>
    <mergeCell ref="C20:E20"/>
    <mergeCell ref="F20:H20"/>
  </mergeCells>
  <phoneticPr fontId="100" type="noConversion"/>
  <printOptions horizontalCentered="1"/>
  <pageMargins left="0.39370078740157499" right="0.39370078740157499" top="1.1811023622047201" bottom="1.1811023622047201" header="0.511811023622047" footer="0.511811023622047"/>
  <pageSetup paperSize="9" scale="75" orientation="portrait" errors="blank" r:id="rId1"/>
  <headerFooter alignWithMargins="0"/>
  <rowBreaks count="1" manualBreakCount="1">
    <brk id="3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44"/>
  <sheetViews>
    <sheetView showGridLines="0" view="pageBreakPreview" zoomScaleSheetLayoutView="100" workbookViewId="0">
      <pane activePane="bottomRight" state="frozen"/>
      <selection activeCell="H14" sqref="H14"/>
    </sheetView>
  </sheetViews>
  <sheetFormatPr defaultColWidth="9" defaultRowHeight="14.25" customHeight="1"/>
  <cols>
    <col min="1" max="1" width="20.75" style="12" customWidth="1"/>
    <col min="2" max="2" width="12.875" style="12" customWidth="1"/>
    <col min="3" max="4" width="13" style="12" customWidth="1"/>
    <col min="5" max="5" width="23.375" style="12" customWidth="1"/>
    <col min="6" max="6" width="13.125" style="12" customWidth="1"/>
    <col min="7" max="7" width="13.5" style="12" customWidth="1"/>
    <col min="8" max="8" width="13.75" style="12" customWidth="1"/>
    <col min="9" max="255" width="9" style="12"/>
    <col min="256" max="256" width="2.5" style="12" customWidth="1"/>
    <col min="257" max="257" width="25" style="12" customWidth="1"/>
    <col min="258" max="260" width="18.75" style="12" customWidth="1"/>
    <col min="261" max="261" width="23.375" style="12" customWidth="1"/>
    <col min="262" max="264" width="18.75" style="12" customWidth="1"/>
    <col min="265" max="511" width="9" style="12"/>
    <col min="512" max="512" width="2.5" style="12" customWidth="1"/>
    <col min="513" max="513" width="25" style="12" customWidth="1"/>
    <col min="514" max="516" width="18.75" style="12" customWidth="1"/>
    <col min="517" max="517" width="23.375" style="12" customWidth="1"/>
    <col min="518" max="520" width="18.75" style="12" customWidth="1"/>
    <col min="521" max="767" width="9" style="12"/>
    <col min="768" max="768" width="2.5" style="12" customWidth="1"/>
    <col min="769" max="769" width="25" style="12" customWidth="1"/>
    <col min="770" max="772" width="18.75" style="12" customWidth="1"/>
    <col min="773" max="773" width="23.375" style="12" customWidth="1"/>
    <col min="774" max="776" width="18.75" style="12" customWidth="1"/>
    <col min="777" max="1023" width="9" style="12"/>
    <col min="1024" max="1024" width="2.5" style="12" customWidth="1"/>
    <col min="1025" max="1025" width="25" style="12" customWidth="1"/>
    <col min="1026" max="1028" width="18.75" style="12" customWidth="1"/>
    <col min="1029" max="1029" width="23.375" style="12" customWidth="1"/>
    <col min="1030" max="1032" width="18.75" style="12" customWidth="1"/>
    <col min="1033" max="1279" width="9" style="12"/>
    <col min="1280" max="1280" width="2.5" style="12" customWidth="1"/>
    <col min="1281" max="1281" width="25" style="12" customWidth="1"/>
    <col min="1282" max="1284" width="18.75" style="12" customWidth="1"/>
    <col min="1285" max="1285" width="23.375" style="12" customWidth="1"/>
    <col min="1286" max="1288" width="18.75" style="12" customWidth="1"/>
    <col min="1289" max="1535" width="9" style="12"/>
    <col min="1536" max="1536" width="2.5" style="12" customWidth="1"/>
    <col min="1537" max="1537" width="25" style="12" customWidth="1"/>
    <col min="1538" max="1540" width="18.75" style="12" customWidth="1"/>
    <col min="1541" max="1541" width="23.375" style="12" customWidth="1"/>
    <col min="1542" max="1544" width="18.75" style="12" customWidth="1"/>
    <col min="1545" max="1791" width="9" style="12"/>
    <col min="1792" max="1792" width="2.5" style="12" customWidth="1"/>
    <col min="1793" max="1793" width="25" style="12" customWidth="1"/>
    <col min="1794" max="1796" width="18.75" style="12" customWidth="1"/>
    <col min="1797" max="1797" width="23.375" style="12" customWidth="1"/>
    <col min="1798" max="1800" width="18.75" style="12" customWidth="1"/>
    <col min="1801" max="2047" width="9" style="12"/>
    <col min="2048" max="2048" width="2.5" style="12" customWidth="1"/>
    <col min="2049" max="2049" width="25" style="12" customWidth="1"/>
    <col min="2050" max="2052" width="18.75" style="12" customWidth="1"/>
    <col min="2053" max="2053" width="23.375" style="12" customWidth="1"/>
    <col min="2054" max="2056" width="18.75" style="12" customWidth="1"/>
    <col min="2057" max="2303" width="9" style="12"/>
    <col min="2304" max="2304" width="2.5" style="12" customWidth="1"/>
    <col min="2305" max="2305" width="25" style="12" customWidth="1"/>
    <col min="2306" max="2308" width="18.75" style="12" customWidth="1"/>
    <col min="2309" max="2309" width="23.375" style="12" customWidth="1"/>
    <col min="2310" max="2312" width="18.75" style="12" customWidth="1"/>
    <col min="2313" max="2559" width="9" style="12"/>
    <col min="2560" max="2560" width="2.5" style="12" customWidth="1"/>
    <col min="2561" max="2561" width="25" style="12" customWidth="1"/>
    <col min="2562" max="2564" width="18.75" style="12" customWidth="1"/>
    <col min="2565" max="2565" width="23.375" style="12" customWidth="1"/>
    <col min="2566" max="2568" width="18.75" style="12" customWidth="1"/>
    <col min="2569" max="2815" width="9" style="12"/>
    <col min="2816" max="2816" width="2.5" style="12" customWidth="1"/>
    <col min="2817" max="2817" width="25" style="12" customWidth="1"/>
    <col min="2818" max="2820" width="18.75" style="12" customWidth="1"/>
    <col min="2821" max="2821" width="23.375" style="12" customWidth="1"/>
    <col min="2822" max="2824" width="18.75" style="12" customWidth="1"/>
    <col min="2825" max="3071" width="9" style="12"/>
    <col min="3072" max="3072" width="2.5" style="12" customWidth="1"/>
    <col min="3073" max="3073" width="25" style="12" customWidth="1"/>
    <col min="3074" max="3076" width="18.75" style="12" customWidth="1"/>
    <col min="3077" max="3077" width="23.375" style="12" customWidth="1"/>
    <col min="3078" max="3080" width="18.75" style="12" customWidth="1"/>
    <col min="3081" max="3327" width="9" style="12"/>
    <col min="3328" max="3328" width="2.5" style="12" customWidth="1"/>
    <col min="3329" max="3329" width="25" style="12" customWidth="1"/>
    <col min="3330" max="3332" width="18.75" style="12" customWidth="1"/>
    <col min="3333" max="3333" width="23.375" style="12" customWidth="1"/>
    <col min="3334" max="3336" width="18.75" style="12" customWidth="1"/>
    <col min="3337" max="3583" width="9" style="12"/>
    <col min="3584" max="3584" width="2.5" style="12" customWidth="1"/>
    <col min="3585" max="3585" width="25" style="12" customWidth="1"/>
    <col min="3586" max="3588" width="18.75" style="12" customWidth="1"/>
    <col min="3589" max="3589" width="23.375" style="12" customWidth="1"/>
    <col min="3590" max="3592" width="18.75" style="12" customWidth="1"/>
    <col min="3593" max="3839" width="9" style="12"/>
    <col min="3840" max="3840" width="2.5" style="12" customWidth="1"/>
    <col min="3841" max="3841" width="25" style="12" customWidth="1"/>
    <col min="3842" max="3844" width="18.75" style="12" customWidth="1"/>
    <col min="3845" max="3845" width="23.375" style="12" customWidth="1"/>
    <col min="3846" max="3848" width="18.75" style="12" customWidth="1"/>
    <col min="3849" max="4095" width="9" style="12"/>
    <col min="4096" max="4096" width="2.5" style="12" customWidth="1"/>
    <col min="4097" max="4097" width="25" style="12" customWidth="1"/>
    <col min="4098" max="4100" width="18.75" style="12" customWidth="1"/>
    <col min="4101" max="4101" width="23.375" style="12" customWidth="1"/>
    <col min="4102" max="4104" width="18.75" style="12" customWidth="1"/>
    <col min="4105" max="4351" width="9" style="12"/>
    <col min="4352" max="4352" width="2.5" style="12" customWidth="1"/>
    <col min="4353" max="4353" width="25" style="12" customWidth="1"/>
    <col min="4354" max="4356" width="18.75" style="12" customWidth="1"/>
    <col min="4357" max="4357" width="23.375" style="12" customWidth="1"/>
    <col min="4358" max="4360" width="18.75" style="12" customWidth="1"/>
    <col min="4361" max="4607" width="9" style="12"/>
    <col min="4608" max="4608" width="2.5" style="12" customWidth="1"/>
    <col min="4609" max="4609" width="25" style="12" customWidth="1"/>
    <col min="4610" max="4612" width="18.75" style="12" customWidth="1"/>
    <col min="4613" max="4613" width="23.375" style="12" customWidth="1"/>
    <col min="4614" max="4616" width="18.75" style="12" customWidth="1"/>
    <col min="4617" max="4863" width="9" style="12"/>
    <col min="4864" max="4864" width="2.5" style="12" customWidth="1"/>
    <col min="4865" max="4865" width="25" style="12" customWidth="1"/>
    <col min="4866" max="4868" width="18.75" style="12" customWidth="1"/>
    <col min="4869" max="4869" width="23.375" style="12" customWidth="1"/>
    <col min="4870" max="4872" width="18.75" style="12" customWidth="1"/>
    <col min="4873" max="5119" width="9" style="12"/>
    <col min="5120" max="5120" width="2.5" style="12" customWidth="1"/>
    <col min="5121" max="5121" width="25" style="12" customWidth="1"/>
    <col min="5122" max="5124" width="18.75" style="12" customWidth="1"/>
    <col min="5125" max="5125" width="23.375" style="12" customWidth="1"/>
    <col min="5126" max="5128" width="18.75" style="12" customWidth="1"/>
    <col min="5129" max="5375" width="9" style="12"/>
    <col min="5376" max="5376" width="2.5" style="12" customWidth="1"/>
    <col min="5377" max="5377" width="25" style="12" customWidth="1"/>
    <col min="5378" max="5380" width="18.75" style="12" customWidth="1"/>
    <col min="5381" max="5381" width="23.375" style="12" customWidth="1"/>
    <col min="5382" max="5384" width="18.75" style="12" customWidth="1"/>
    <col min="5385" max="5631" width="9" style="12"/>
    <col min="5632" max="5632" width="2.5" style="12" customWidth="1"/>
    <col min="5633" max="5633" width="25" style="12" customWidth="1"/>
    <col min="5634" max="5636" width="18.75" style="12" customWidth="1"/>
    <col min="5637" max="5637" width="23.375" style="12" customWidth="1"/>
    <col min="5638" max="5640" width="18.75" style="12" customWidth="1"/>
    <col min="5641" max="5887" width="9" style="12"/>
    <col min="5888" max="5888" width="2.5" style="12" customWidth="1"/>
    <col min="5889" max="5889" width="25" style="12" customWidth="1"/>
    <col min="5890" max="5892" width="18.75" style="12" customWidth="1"/>
    <col min="5893" max="5893" width="23.375" style="12" customWidth="1"/>
    <col min="5894" max="5896" width="18.75" style="12" customWidth="1"/>
    <col min="5897" max="6143" width="9" style="12"/>
    <col min="6144" max="6144" width="2.5" style="12" customWidth="1"/>
    <col min="6145" max="6145" width="25" style="12" customWidth="1"/>
    <col min="6146" max="6148" width="18.75" style="12" customWidth="1"/>
    <col min="6149" max="6149" width="23.375" style="12" customWidth="1"/>
    <col min="6150" max="6152" width="18.75" style="12" customWidth="1"/>
    <col min="6153" max="6399" width="9" style="12"/>
    <col min="6400" max="6400" width="2.5" style="12" customWidth="1"/>
    <col min="6401" max="6401" width="25" style="12" customWidth="1"/>
    <col min="6402" max="6404" width="18.75" style="12" customWidth="1"/>
    <col min="6405" max="6405" width="23.375" style="12" customWidth="1"/>
    <col min="6406" max="6408" width="18.75" style="12" customWidth="1"/>
    <col min="6409" max="6655" width="9" style="12"/>
    <col min="6656" max="6656" width="2.5" style="12" customWidth="1"/>
    <col min="6657" max="6657" width="25" style="12" customWidth="1"/>
    <col min="6658" max="6660" width="18.75" style="12" customWidth="1"/>
    <col min="6661" max="6661" width="23.375" style="12" customWidth="1"/>
    <col min="6662" max="6664" width="18.75" style="12" customWidth="1"/>
    <col min="6665" max="6911" width="9" style="12"/>
    <col min="6912" max="6912" width="2.5" style="12" customWidth="1"/>
    <col min="6913" max="6913" width="25" style="12" customWidth="1"/>
    <col min="6914" max="6916" width="18.75" style="12" customWidth="1"/>
    <col min="6917" max="6917" width="23.375" style="12" customWidth="1"/>
    <col min="6918" max="6920" width="18.75" style="12" customWidth="1"/>
    <col min="6921" max="7167" width="9" style="12"/>
    <col min="7168" max="7168" width="2.5" style="12" customWidth="1"/>
    <col min="7169" max="7169" width="25" style="12" customWidth="1"/>
    <col min="7170" max="7172" width="18.75" style="12" customWidth="1"/>
    <col min="7173" max="7173" width="23.375" style="12" customWidth="1"/>
    <col min="7174" max="7176" width="18.75" style="12" customWidth="1"/>
    <col min="7177" max="7423" width="9" style="12"/>
    <col min="7424" max="7424" width="2.5" style="12" customWidth="1"/>
    <col min="7425" max="7425" width="25" style="12" customWidth="1"/>
    <col min="7426" max="7428" width="18.75" style="12" customWidth="1"/>
    <col min="7429" max="7429" width="23.375" style="12" customWidth="1"/>
    <col min="7430" max="7432" width="18.75" style="12" customWidth="1"/>
    <col min="7433" max="7679" width="9" style="12"/>
    <col min="7680" max="7680" width="2.5" style="12" customWidth="1"/>
    <col min="7681" max="7681" width="25" style="12" customWidth="1"/>
    <col min="7682" max="7684" width="18.75" style="12" customWidth="1"/>
    <col min="7685" max="7685" width="23.375" style="12" customWidth="1"/>
    <col min="7686" max="7688" width="18.75" style="12" customWidth="1"/>
    <col min="7689" max="7935" width="9" style="12"/>
    <col min="7936" max="7936" width="2.5" style="12" customWidth="1"/>
    <col min="7937" max="7937" width="25" style="12" customWidth="1"/>
    <col min="7938" max="7940" width="18.75" style="12" customWidth="1"/>
    <col min="7941" max="7941" width="23.375" style="12" customWidth="1"/>
    <col min="7942" max="7944" width="18.75" style="12" customWidth="1"/>
    <col min="7945" max="8191" width="9" style="12"/>
    <col min="8192" max="8192" width="2.5" style="12" customWidth="1"/>
    <col min="8193" max="8193" width="25" style="12" customWidth="1"/>
    <col min="8194" max="8196" width="18.75" style="12" customWidth="1"/>
    <col min="8197" max="8197" width="23.375" style="12" customWidth="1"/>
    <col min="8198" max="8200" width="18.75" style="12" customWidth="1"/>
    <col min="8201" max="8447" width="9" style="12"/>
    <col min="8448" max="8448" width="2.5" style="12" customWidth="1"/>
    <col min="8449" max="8449" width="25" style="12" customWidth="1"/>
    <col min="8450" max="8452" width="18.75" style="12" customWidth="1"/>
    <col min="8453" max="8453" width="23.375" style="12" customWidth="1"/>
    <col min="8454" max="8456" width="18.75" style="12" customWidth="1"/>
    <col min="8457" max="8703" width="9" style="12"/>
    <col min="8704" max="8704" width="2.5" style="12" customWidth="1"/>
    <col min="8705" max="8705" width="25" style="12" customWidth="1"/>
    <col min="8706" max="8708" width="18.75" style="12" customWidth="1"/>
    <col min="8709" max="8709" width="23.375" style="12" customWidth="1"/>
    <col min="8710" max="8712" width="18.75" style="12" customWidth="1"/>
    <col min="8713" max="8959" width="9" style="12"/>
    <col min="8960" max="8960" width="2.5" style="12" customWidth="1"/>
    <col min="8961" max="8961" width="25" style="12" customWidth="1"/>
    <col min="8962" max="8964" width="18.75" style="12" customWidth="1"/>
    <col min="8965" max="8965" width="23.375" style="12" customWidth="1"/>
    <col min="8966" max="8968" width="18.75" style="12" customWidth="1"/>
    <col min="8969" max="9215" width="9" style="12"/>
    <col min="9216" max="9216" width="2.5" style="12" customWidth="1"/>
    <col min="9217" max="9217" width="25" style="12" customWidth="1"/>
    <col min="9218" max="9220" width="18.75" style="12" customWidth="1"/>
    <col min="9221" max="9221" width="23.375" style="12" customWidth="1"/>
    <col min="9222" max="9224" width="18.75" style="12" customWidth="1"/>
    <col min="9225" max="9471" width="9" style="12"/>
    <col min="9472" max="9472" width="2.5" style="12" customWidth="1"/>
    <col min="9473" max="9473" width="25" style="12" customWidth="1"/>
    <col min="9474" max="9476" width="18.75" style="12" customWidth="1"/>
    <col min="9477" max="9477" width="23.375" style="12" customWidth="1"/>
    <col min="9478" max="9480" width="18.75" style="12" customWidth="1"/>
    <col min="9481" max="9727" width="9" style="12"/>
    <col min="9728" max="9728" width="2.5" style="12" customWidth="1"/>
    <col min="9729" max="9729" width="25" style="12" customWidth="1"/>
    <col min="9730" max="9732" width="18.75" style="12" customWidth="1"/>
    <col min="9733" max="9733" width="23.375" style="12" customWidth="1"/>
    <col min="9734" max="9736" width="18.75" style="12" customWidth="1"/>
    <col min="9737" max="9983" width="9" style="12"/>
    <col min="9984" max="9984" width="2.5" style="12" customWidth="1"/>
    <col min="9985" max="9985" width="25" style="12" customWidth="1"/>
    <col min="9986" max="9988" width="18.75" style="12" customWidth="1"/>
    <col min="9989" max="9989" width="23.375" style="12" customWidth="1"/>
    <col min="9990" max="9992" width="18.75" style="12" customWidth="1"/>
    <col min="9993" max="10239" width="9" style="12"/>
    <col min="10240" max="10240" width="2.5" style="12" customWidth="1"/>
    <col min="10241" max="10241" width="25" style="12" customWidth="1"/>
    <col min="10242" max="10244" width="18.75" style="12" customWidth="1"/>
    <col min="10245" max="10245" width="23.375" style="12" customWidth="1"/>
    <col min="10246" max="10248" width="18.75" style="12" customWidth="1"/>
    <col min="10249" max="10495" width="9" style="12"/>
    <col min="10496" max="10496" width="2.5" style="12" customWidth="1"/>
    <col min="10497" max="10497" width="25" style="12" customWidth="1"/>
    <col min="10498" max="10500" width="18.75" style="12" customWidth="1"/>
    <col min="10501" max="10501" width="23.375" style="12" customWidth="1"/>
    <col min="10502" max="10504" width="18.75" style="12" customWidth="1"/>
    <col min="10505" max="10751" width="9" style="12"/>
    <col min="10752" max="10752" width="2.5" style="12" customWidth="1"/>
    <col min="10753" max="10753" width="25" style="12" customWidth="1"/>
    <col min="10754" max="10756" width="18.75" style="12" customWidth="1"/>
    <col min="10757" max="10757" width="23.375" style="12" customWidth="1"/>
    <col min="10758" max="10760" width="18.75" style="12" customWidth="1"/>
    <col min="10761" max="11007" width="9" style="12"/>
    <col min="11008" max="11008" width="2.5" style="12" customWidth="1"/>
    <col min="11009" max="11009" width="25" style="12" customWidth="1"/>
    <col min="11010" max="11012" width="18.75" style="12" customWidth="1"/>
    <col min="11013" max="11013" width="23.375" style="12" customWidth="1"/>
    <col min="11014" max="11016" width="18.75" style="12" customWidth="1"/>
    <col min="11017" max="11263" width="9" style="12"/>
    <col min="11264" max="11264" width="2.5" style="12" customWidth="1"/>
    <col min="11265" max="11265" width="25" style="12" customWidth="1"/>
    <col min="11266" max="11268" width="18.75" style="12" customWidth="1"/>
    <col min="11269" max="11269" width="23.375" style="12" customWidth="1"/>
    <col min="11270" max="11272" width="18.75" style="12" customWidth="1"/>
    <col min="11273" max="11519" width="9" style="12"/>
    <col min="11520" max="11520" width="2.5" style="12" customWidth="1"/>
    <col min="11521" max="11521" width="25" style="12" customWidth="1"/>
    <col min="11522" max="11524" width="18.75" style="12" customWidth="1"/>
    <col min="11525" max="11525" width="23.375" style="12" customWidth="1"/>
    <col min="11526" max="11528" width="18.75" style="12" customWidth="1"/>
    <col min="11529" max="11775" width="9" style="12"/>
    <col min="11776" max="11776" width="2.5" style="12" customWidth="1"/>
    <col min="11777" max="11777" width="25" style="12" customWidth="1"/>
    <col min="11778" max="11780" width="18.75" style="12" customWidth="1"/>
    <col min="11781" max="11781" width="23.375" style="12" customWidth="1"/>
    <col min="11782" max="11784" width="18.75" style="12" customWidth="1"/>
    <col min="11785" max="12031" width="9" style="12"/>
    <col min="12032" max="12032" width="2.5" style="12" customWidth="1"/>
    <col min="12033" max="12033" width="25" style="12" customWidth="1"/>
    <col min="12034" max="12036" width="18.75" style="12" customWidth="1"/>
    <col min="12037" max="12037" width="23.375" style="12" customWidth="1"/>
    <col min="12038" max="12040" width="18.75" style="12" customWidth="1"/>
    <col min="12041" max="12287" width="9" style="12"/>
    <col min="12288" max="12288" width="2.5" style="12" customWidth="1"/>
    <col min="12289" max="12289" width="25" style="12" customWidth="1"/>
    <col min="12290" max="12292" width="18.75" style="12" customWidth="1"/>
    <col min="12293" max="12293" width="23.375" style="12" customWidth="1"/>
    <col min="12294" max="12296" width="18.75" style="12" customWidth="1"/>
    <col min="12297" max="12543" width="9" style="12"/>
    <col min="12544" max="12544" width="2.5" style="12" customWidth="1"/>
    <col min="12545" max="12545" width="25" style="12" customWidth="1"/>
    <col min="12546" max="12548" width="18.75" style="12" customWidth="1"/>
    <col min="12549" max="12549" width="23.375" style="12" customWidth="1"/>
    <col min="12550" max="12552" width="18.75" style="12" customWidth="1"/>
    <col min="12553" max="12799" width="9" style="12"/>
    <col min="12800" max="12800" width="2.5" style="12" customWidth="1"/>
    <col min="12801" max="12801" width="25" style="12" customWidth="1"/>
    <col min="12802" max="12804" width="18.75" style="12" customWidth="1"/>
    <col min="12805" max="12805" width="23.375" style="12" customWidth="1"/>
    <col min="12806" max="12808" width="18.75" style="12" customWidth="1"/>
    <col min="12809" max="13055" width="9" style="12"/>
    <col min="13056" max="13056" width="2.5" style="12" customWidth="1"/>
    <col min="13057" max="13057" width="25" style="12" customWidth="1"/>
    <col min="13058" max="13060" width="18.75" style="12" customWidth="1"/>
    <col min="13061" max="13061" width="23.375" style="12" customWidth="1"/>
    <col min="13062" max="13064" width="18.75" style="12" customWidth="1"/>
    <col min="13065" max="13311" width="9" style="12"/>
    <col min="13312" max="13312" width="2.5" style="12" customWidth="1"/>
    <col min="13313" max="13313" width="25" style="12" customWidth="1"/>
    <col min="13314" max="13316" width="18.75" style="12" customWidth="1"/>
    <col min="13317" max="13317" width="23.375" style="12" customWidth="1"/>
    <col min="13318" max="13320" width="18.75" style="12" customWidth="1"/>
    <col min="13321" max="13567" width="9" style="12"/>
    <col min="13568" max="13568" width="2.5" style="12" customWidth="1"/>
    <col min="13569" max="13569" width="25" style="12" customWidth="1"/>
    <col min="13570" max="13572" width="18.75" style="12" customWidth="1"/>
    <col min="13573" max="13573" width="23.375" style="12" customWidth="1"/>
    <col min="13574" max="13576" width="18.75" style="12" customWidth="1"/>
    <col min="13577" max="13823" width="9" style="12"/>
    <col min="13824" max="13824" width="2.5" style="12" customWidth="1"/>
    <col min="13825" max="13825" width="25" style="12" customWidth="1"/>
    <col min="13826" max="13828" width="18.75" style="12" customWidth="1"/>
    <col min="13829" max="13829" width="23.375" style="12" customWidth="1"/>
    <col min="13830" max="13832" width="18.75" style="12" customWidth="1"/>
    <col min="13833" max="14079" width="9" style="12"/>
    <col min="14080" max="14080" width="2.5" style="12" customWidth="1"/>
    <col min="14081" max="14081" width="25" style="12" customWidth="1"/>
    <col min="14082" max="14084" width="18.75" style="12" customWidth="1"/>
    <col min="14085" max="14085" width="23.375" style="12" customWidth="1"/>
    <col min="14086" max="14088" width="18.75" style="12" customWidth="1"/>
    <col min="14089" max="14335" width="9" style="12"/>
    <col min="14336" max="14336" width="2.5" style="12" customWidth="1"/>
    <col min="14337" max="14337" width="25" style="12" customWidth="1"/>
    <col min="14338" max="14340" width="18.75" style="12" customWidth="1"/>
    <col min="14341" max="14341" width="23.375" style="12" customWidth="1"/>
    <col min="14342" max="14344" width="18.75" style="12" customWidth="1"/>
    <col min="14345" max="14591" width="9" style="12"/>
    <col min="14592" max="14592" width="2.5" style="12" customWidth="1"/>
    <col min="14593" max="14593" width="25" style="12" customWidth="1"/>
    <col min="14594" max="14596" width="18.75" style="12" customWidth="1"/>
    <col min="14597" max="14597" width="23.375" style="12" customWidth="1"/>
    <col min="14598" max="14600" width="18.75" style="12" customWidth="1"/>
    <col min="14601" max="14847" width="9" style="12"/>
    <col min="14848" max="14848" width="2.5" style="12" customWidth="1"/>
    <col min="14849" max="14849" width="25" style="12" customWidth="1"/>
    <col min="14850" max="14852" width="18.75" style="12" customWidth="1"/>
    <col min="14853" max="14853" width="23.375" style="12" customWidth="1"/>
    <col min="14854" max="14856" width="18.75" style="12" customWidth="1"/>
    <col min="14857" max="15103" width="9" style="12"/>
    <col min="15104" max="15104" width="2.5" style="12" customWidth="1"/>
    <col min="15105" max="15105" width="25" style="12" customWidth="1"/>
    <col min="15106" max="15108" width="18.75" style="12" customWidth="1"/>
    <col min="15109" max="15109" width="23.375" style="12" customWidth="1"/>
    <col min="15110" max="15112" width="18.75" style="12" customWidth="1"/>
    <col min="15113" max="15359" width="9" style="12"/>
    <col min="15360" max="15360" width="2.5" style="12" customWidth="1"/>
    <col min="15361" max="15361" width="25" style="12" customWidth="1"/>
    <col min="15362" max="15364" width="18.75" style="12" customWidth="1"/>
    <col min="15365" max="15365" width="23.375" style="12" customWidth="1"/>
    <col min="15366" max="15368" width="18.75" style="12" customWidth="1"/>
    <col min="15369" max="15615" width="9" style="12"/>
    <col min="15616" max="15616" width="2.5" style="12" customWidth="1"/>
    <col min="15617" max="15617" width="25" style="12" customWidth="1"/>
    <col min="15618" max="15620" width="18.75" style="12" customWidth="1"/>
    <col min="15621" max="15621" width="23.375" style="12" customWidth="1"/>
    <col min="15622" max="15624" width="18.75" style="12" customWidth="1"/>
    <col min="15625" max="15871" width="9" style="12"/>
    <col min="15872" max="15872" width="2.5" style="12" customWidth="1"/>
    <col min="15873" max="15873" width="25" style="12" customWidth="1"/>
    <col min="15874" max="15876" width="18.75" style="12" customWidth="1"/>
    <col min="15877" max="15877" width="23.375" style="12" customWidth="1"/>
    <col min="15878" max="15880" width="18.75" style="12" customWidth="1"/>
    <col min="15881" max="16127" width="9" style="12"/>
    <col min="16128" max="16128" width="2.5" style="12" customWidth="1"/>
    <col min="16129" max="16129" width="25" style="12" customWidth="1"/>
    <col min="16130" max="16132" width="18.75" style="12" customWidth="1"/>
    <col min="16133" max="16133" width="23.375" style="12" customWidth="1"/>
    <col min="16134" max="16136" width="18.75" style="12" customWidth="1"/>
    <col min="16137" max="16384" width="9" style="12"/>
  </cols>
  <sheetData>
    <row r="1" spans="1:8" ht="15" customHeight="1">
      <c r="A1" s="13" t="s">
        <v>2565</v>
      </c>
      <c r="B1" s="13"/>
      <c r="C1" s="13"/>
      <c r="D1" s="13"/>
      <c r="E1" s="13"/>
      <c r="F1" s="13"/>
      <c r="G1" s="13"/>
      <c r="H1" s="13"/>
    </row>
    <row r="2" spans="1:8" ht="30" customHeight="1">
      <c r="A2" s="345" t="s">
        <v>2566</v>
      </c>
      <c r="B2" s="350"/>
      <c r="C2" s="351"/>
      <c r="D2" s="350"/>
      <c r="E2" s="350"/>
      <c r="F2" s="350"/>
      <c r="G2" s="351"/>
      <c r="H2" s="350"/>
    </row>
    <row r="3" spans="1:8" ht="15" customHeight="1">
      <c r="A3" s="14"/>
      <c r="B3" s="14"/>
      <c r="C3" s="13"/>
      <c r="D3" s="14"/>
      <c r="E3" s="14"/>
      <c r="F3" s="14"/>
      <c r="G3" s="13"/>
      <c r="H3" s="27"/>
    </row>
    <row r="4" spans="1:8" ht="15" customHeight="1">
      <c r="A4" s="29"/>
      <c r="B4" s="29"/>
      <c r="C4" s="30"/>
      <c r="D4" s="29"/>
      <c r="E4" s="29"/>
      <c r="F4" s="31"/>
      <c r="G4" s="32"/>
      <c r="H4" s="16" t="s">
        <v>14</v>
      </c>
    </row>
    <row r="5" spans="1:8" ht="43.5" customHeight="1">
      <c r="A5" s="19" t="s">
        <v>2491</v>
      </c>
      <c r="B5" s="19" t="s">
        <v>2500</v>
      </c>
      <c r="C5" s="19" t="s">
        <v>2501</v>
      </c>
      <c r="D5" s="19" t="s">
        <v>62</v>
      </c>
      <c r="E5" s="19" t="s">
        <v>2519</v>
      </c>
      <c r="F5" s="19" t="s">
        <v>2500</v>
      </c>
      <c r="G5" s="19" t="s">
        <v>2501</v>
      </c>
      <c r="H5" s="19" t="s">
        <v>62</v>
      </c>
    </row>
    <row r="6" spans="1:8" ht="57" customHeight="1">
      <c r="A6" s="33" t="s">
        <v>2567</v>
      </c>
      <c r="B6" s="34">
        <v>0</v>
      </c>
      <c r="C6" s="34">
        <v>126</v>
      </c>
      <c r="D6" s="34">
        <v>126</v>
      </c>
      <c r="E6" s="18" t="s">
        <v>2568</v>
      </c>
      <c r="F6" s="35">
        <v>0</v>
      </c>
      <c r="G6" s="35">
        <v>58</v>
      </c>
      <c r="H6" s="35">
        <v>58</v>
      </c>
    </row>
    <row r="7" spans="1:8" ht="57" customHeight="1">
      <c r="A7" s="36"/>
      <c r="B7" s="37">
        <v>0</v>
      </c>
      <c r="C7" s="37">
        <v>0</v>
      </c>
      <c r="D7" s="38">
        <v>0</v>
      </c>
      <c r="E7" s="33" t="s">
        <v>2569</v>
      </c>
      <c r="F7" s="35">
        <v>0</v>
      </c>
      <c r="G7" s="35">
        <v>19</v>
      </c>
      <c r="H7" s="35">
        <v>19</v>
      </c>
    </row>
    <row r="8" spans="1:8" ht="57" customHeight="1">
      <c r="A8" s="39" t="s">
        <v>2522</v>
      </c>
      <c r="B8" s="35">
        <v>68</v>
      </c>
      <c r="C8" s="35">
        <v>53</v>
      </c>
      <c r="D8" s="35">
        <v>121</v>
      </c>
      <c r="E8" s="39" t="s">
        <v>2570</v>
      </c>
      <c r="F8" s="35">
        <v>0</v>
      </c>
      <c r="G8" s="35">
        <v>0</v>
      </c>
      <c r="H8" s="35">
        <v>0</v>
      </c>
    </row>
    <row r="9" spans="1:8" ht="57" customHeight="1">
      <c r="A9" s="18" t="s">
        <v>2524</v>
      </c>
      <c r="B9" s="35">
        <v>0</v>
      </c>
      <c r="C9" s="35">
        <v>0</v>
      </c>
      <c r="D9" s="35">
        <v>0</v>
      </c>
      <c r="E9" s="18" t="s">
        <v>2571</v>
      </c>
      <c r="F9" s="35">
        <v>0</v>
      </c>
      <c r="G9" s="35">
        <v>0</v>
      </c>
      <c r="H9" s="35">
        <v>0</v>
      </c>
    </row>
    <row r="10" spans="1:8" ht="57" customHeight="1">
      <c r="A10" s="18" t="s">
        <v>2572</v>
      </c>
      <c r="B10" s="35">
        <v>0</v>
      </c>
      <c r="C10" s="35">
        <v>0</v>
      </c>
      <c r="D10" s="35">
        <v>0</v>
      </c>
      <c r="E10" s="18" t="s">
        <v>2530</v>
      </c>
      <c r="F10" s="35">
        <v>0</v>
      </c>
      <c r="G10" s="35">
        <v>0</v>
      </c>
      <c r="H10" s="35">
        <v>0</v>
      </c>
    </row>
    <row r="11" spans="1:8" ht="57" customHeight="1">
      <c r="A11" s="18" t="s">
        <v>2573</v>
      </c>
      <c r="B11" s="35">
        <v>68</v>
      </c>
      <c r="C11" s="35">
        <v>180</v>
      </c>
      <c r="D11" s="35">
        <v>247</v>
      </c>
      <c r="E11" s="18" t="s">
        <v>2574</v>
      </c>
      <c r="F11" s="35">
        <v>0</v>
      </c>
      <c r="G11" s="35">
        <v>59</v>
      </c>
      <c r="H11" s="35">
        <v>59</v>
      </c>
    </row>
    <row r="12" spans="1:8" ht="57" customHeight="1">
      <c r="A12" s="18" t="s">
        <v>2575</v>
      </c>
      <c r="B12" s="35">
        <v>0</v>
      </c>
      <c r="C12" s="35">
        <v>730</v>
      </c>
      <c r="D12" s="35">
        <v>730</v>
      </c>
      <c r="E12" s="18" t="s">
        <v>2576</v>
      </c>
      <c r="F12" s="35">
        <v>3976</v>
      </c>
      <c r="G12" s="35">
        <v>151</v>
      </c>
      <c r="H12" s="35">
        <v>4127</v>
      </c>
    </row>
    <row r="13" spans="1:8" ht="57" customHeight="1">
      <c r="A13" s="18" t="s">
        <v>2577</v>
      </c>
      <c r="B13" s="35">
        <v>3239</v>
      </c>
      <c r="C13" s="35">
        <v>-1380</v>
      </c>
      <c r="D13" s="35">
        <v>1858</v>
      </c>
      <c r="E13" s="18" t="s">
        <v>2578</v>
      </c>
      <c r="F13" s="35">
        <v>162</v>
      </c>
      <c r="G13" s="35">
        <v>776</v>
      </c>
      <c r="H13" s="35">
        <v>938</v>
      </c>
    </row>
    <row r="14" spans="1:8" ht="57" customHeight="1">
      <c r="A14" s="18" t="s">
        <v>2579</v>
      </c>
      <c r="B14" s="35">
        <v>3306</v>
      </c>
      <c r="C14" s="35">
        <v>-471</v>
      </c>
      <c r="D14" s="35">
        <v>2836</v>
      </c>
      <c r="E14" s="18" t="s">
        <v>2580</v>
      </c>
      <c r="F14" s="35">
        <v>4137</v>
      </c>
      <c r="G14" s="35">
        <v>986</v>
      </c>
      <c r="H14" s="35">
        <v>5123</v>
      </c>
    </row>
    <row r="15" spans="1:8" ht="57" customHeight="1">
      <c r="A15" s="18"/>
      <c r="B15" s="35">
        <v>0</v>
      </c>
      <c r="C15" s="35">
        <v>0</v>
      </c>
      <c r="D15" s="35">
        <v>0</v>
      </c>
      <c r="E15" s="18" t="s">
        <v>2581</v>
      </c>
      <c r="F15" s="35">
        <v>-831</v>
      </c>
      <c r="G15" s="35">
        <v>-1457</v>
      </c>
      <c r="H15" s="35">
        <v>-2288</v>
      </c>
    </row>
    <row r="16" spans="1:8" ht="57" customHeight="1">
      <c r="A16" s="18" t="s">
        <v>2582</v>
      </c>
      <c r="B16" s="35">
        <v>3738</v>
      </c>
      <c r="C16" s="35">
        <v>0</v>
      </c>
      <c r="D16" s="35">
        <v>3738</v>
      </c>
      <c r="E16" s="18" t="s">
        <v>2583</v>
      </c>
      <c r="F16" s="35">
        <v>2907</v>
      </c>
      <c r="G16" s="35">
        <v>-1457</v>
      </c>
      <c r="H16" s="35">
        <v>1450</v>
      </c>
    </row>
    <row r="17" spans="1:8" ht="57" customHeight="1">
      <c r="A17" s="18" t="s">
        <v>2549</v>
      </c>
      <c r="B17" s="35">
        <v>7044</v>
      </c>
      <c r="C17" s="34">
        <v>-471</v>
      </c>
      <c r="D17" s="35">
        <v>6574</v>
      </c>
      <c r="E17" s="18" t="s">
        <v>2549</v>
      </c>
      <c r="F17" s="35">
        <v>7044</v>
      </c>
      <c r="G17" s="34">
        <v>-471</v>
      </c>
      <c r="H17" s="35">
        <v>6574</v>
      </c>
    </row>
    <row r="18" spans="1:8" ht="27.75" customHeight="1">
      <c r="A18" s="24"/>
      <c r="B18" s="24"/>
      <c r="C18" s="13"/>
      <c r="D18" s="24"/>
      <c r="E18" s="24"/>
      <c r="F18" s="24"/>
      <c r="G18" s="13"/>
      <c r="H18" s="28" t="s">
        <v>2584</v>
      </c>
    </row>
    <row r="19" spans="1:8" ht="14.25" customHeight="1">
      <c r="B19" s="40"/>
      <c r="C19" s="40">
        <v>1263719.6299999999</v>
      </c>
      <c r="D19" s="40">
        <f>B19+C19</f>
        <v>1263719.6299999999</v>
      </c>
      <c r="F19" s="41"/>
      <c r="G19" s="41">
        <v>583856.87</v>
      </c>
      <c r="H19" s="41">
        <f>F19+G19</f>
        <v>583856.87</v>
      </c>
    </row>
    <row r="20" spans="1:8" ht="14.25" customHeight="1">
      <c r="B20" s="42"/>
      <c r="C20" s="42"/>
      <c r="D20" s="43"/>
      <c r="F20" s="41"/>
      <c r="G20" s="41">
        <v>194873</v>
      </c>
      <c r="H20" s="41">
        <f>F20+G20</f>
        <v>194873</v>
      </c>
    </row>
    <row r="21" spans="1:8" ht="14.25" customHeight="1">
      <c r="B21" s="41">
        <v>677691.14</v>
      </c>
      <c r="C21" s="41">
        <v>531543.09</v>
      </c>
      <c r="D21" s="41">
        <f>B21+C21</f>
        <v>1209234.23</v>
      </c>
      <c r="F21" s="41"/>
      <c r="G21" s="41">
        <v>2100</v>
      </c>
      <c r="H21" s="41">
        <f>F21+G21</f>
        <v>2100</v>
      </c>
    </row>
    <row r="22" spans="1:8" ht="14.25" customHeight="1">
      <c r="B22" s="41"/>
      <c r="C22" s="41"/>
      <c r="D22" s="41">
        <f>B22+C22</f>
        <v>0</v>
      </c>
      <c r="F22" s="41"/>
      <c r="G22" s="41"/>
      <c r="H22" s="41">
        <f>F22+G22</f>
        <v>0</v>
      </c>
    </row>
    <row r="23" spans="1:8" ht="14.25" customHeight="1">
      <c r="B23" s="41"/>
      <c r="C23" s="41"/>
      <c r="D23" s="41">
        <f>B23+C23</f>
        <v>0</v>
      </c>
      <c r="F23" s="41"/>
      <c r="G23" s="41"/>
      <c r="H23" s="41">
        <f>F23+G23</f>
        <v>0</v>
      </c>
    </row>
    <row r="24" spans="1:8" ht="14.25" customHeight="1">
      <c r="B24" s="41">
        <f>B19+B21+B22+B23</f>
        <v>677691.14</v>
      </c>
      <c r="C24" s="41">
        <f>C19+C21+C22+C23</f>
        <v>1795262.72</v>
      </c>
      <c r="D24" s="41">
        <f>D19+D21+D22+D23</f>
        <v>2472953.86</v>
      </c>
      <c r="F24" s="41">
        <f>F19+SUM(F21:F23)</f>
        <v>0</v>
      </c>
      <c r="G24" s="41">
        <f>G19+SUM(G21:G23)</f>
        <v>585956.87</v>
      </c>
      <c r="H24" s="41">
        <f>H19+SUM(H21:H23)</f>
        <v>585956.87</v>
      </c>
    </row>
    <row r="25" spans="1:8" ht="14.25" customHeight="1">
      <c r="B25" s="41"/>
      <c r="C25" s="41">
        <v>7300000</v>
      </c>
      <c r="D25" s="41">
        <f>B25+C25</f>
        <v>7300000</v>
      </c>
      <c r="F25" s="41">
        <v>39758000</v>
      </c>
      <c r="G25" s="41">
        <v>1512700</v>
      </c>
      <c r="H25" s="41">
        <f>F25+G25</f>
        <v>41270700</v>
      </c>
    </row>
    <row r="26" spans="1:8" ht="14.25" customHeight="1">
      <c r="B26" s="41">
        <v>32385013.300000001</v>
      </c>
      <c r="C26" s="41">
        <v>-13802754.140000001</v>
      </c>
      <c r="D26" s="41">
        <f>B26+C26</f>
        <v>18582259.16</v>
      </c>
      <c r="F26" s="41">
        <v>1616312.4</v>
      </c>
      <c r="G26" s="41">
        <v>7759400</v>
      </c>
      <c r="H26" s="41">
        <f>F26+G26</f>
        <v>9375712.4000000004</v>
      </c>
    </row>
    <row r="27" spans="1:8" ht="14.25" customHeight="1">
      <c r="B27" s="41">
        <f>B24+B25+B26</f>
        <v>33062704.440000001</v>
      </c>
      <c r="C27" s="41">
        <f>C24+C25+C26</f>
        <v>-4707491.42</v>
      </c>
      <c r="D27" s="41">
        <f>D24+D25+D26</f>
        <v>28355213.02</v>
      </c>
      <c r="F27" s="41">
        <f>SUM(F24:F26)</f>
        <v>41374312.399999999</v>
      </c>
      <c r="G27" s="41">
        <f>SUM(G24:G26)</f>
        <v>9858056.8699999992</v>
      </c>
      <c r="H27" s="41">
        <f>SUM(H24:H26)</f>
        <v>51232369.270000003</v>
      </c>
    </row>
    <row r="28" spans="1:8" ht="14.25" customHeight="1">
      <c r="B28" s="41"/>
      <c r="C28" s="41"/>
      <c r="D28" s="41"/>
      <c r="F28" s="41">
        <f>B27-F27</f>
        <v>-8311607.96</v>
      </c>
      <c r="G28" s="41">
        <f>C27-G27</f>
        <v>-14565548.289999999</v>
      </c>
      <c r="H28" s="41">
        <f>D27-H27</f>
        <v>-22877156.25</v>
      </c>
    </row>
    <row r="29" spans="1:8" ht="14.25" customHeight="1">
      <c r="B29" s="41">
        <v>37380656.450000003</v>
      </c>
      <c r="C29" s="41"/>
      <c r="D29" s="41">
        <f>B29+C29</f>
        <v>37380656.450000003</v>
      </c>
      <c r="F29" s="41">
        <f>B29+F28</f>
        <v>29069048.489999998</v>
      </c>
      <c r="G29" s="41">
        <f>C29+G28</f>
        <v>-14565548.289999999</v>
      </c>
      <c r="H29" s="41">
        <f>D29+H28</f>
        <v>14503500.199999999</v>
      </c>
    </row>
    <row r="30" spans="1:8" ht="14.25" customHeight="1">
      <c r="B30" s="41">
        <f>B27+B29</f>
        <v>70443360.890000001</v>
      </c>
      <c r="C30" s="40">
        <f>C27+C29</f>
        <v>-4707491.42</v>
      </c>
      <c r="D30" s="41">
        <f>D27+D29</f>
        <v>65735869.469999999</v>
      </c>
      <c r="F30" s="41">
        <f>F27+F29</f>
        <v>70443360.890000001</v>
      </c>
      <c r="G30" s="40">
        <f>G27+G29</f>
        <v>-4707491.42</v>
      </c>
      <c r="H30" s="41">
        <f>H27+H29</f>
        <v>65735869.469999999</v>
      </c>
    </row>
    <row r="33" spans="2:8" ht="14.25" customHeight="1">
      <c r="B33" s="12">
        <f>ROUND(B19/10000,0)</f>
        <v>0</v>
      </c>
      <c r="C33" s="12">
        <f t="shared" ref="C33:D33" si="0">ROUND(C19/10000,0)</f>
        <v>126</v>
      </c>
      <c r="D33" s="12">
        <f t="shared" si="0"/>
        <v>126</v>
      </c>
      <c r="F33" s="12">
        <f t="shared" ref="F33:H33" si="1">ROUND(F19/10000,0)</f>
        <v>0</v>
      </c>
      <c r="G33" s="12">
        <f t="shared" si="1"/>
        <v>58</v>
      </c>
      <c r="H33" s="12">
        <f t="shared" si="1"/>
        <v>58</v>
      </c>
    </row>
    <row r="34" spans="2:8" ht="14.25" customHeight="1">
      <c r="B34" s="12">
        <f t="shared" ref="B34:D34" si="2">ROUND(B20/10000,0)</f>
        <v>0</v>
      </c>
      <c r="C34" s="12">
        <f t="shared" si="2"/>
        <v>0</v>
      </c>
      <c r="D34" s="12">
        <f t="shared" si="2"/>
        <v>0</v>
      </c>
      <c r="F34" s="12">
        <f t="shared" ref="F34:H34" si="3">ROUND(F20/10000,0)</f>
        <v>0</v>
      </c>
      <c r="G34" s="12">
        <f t="shared" si="3"/>
        <v>19</v>
      </c>
      <c r="H34" s="12">
        <f t="shared" si="3"/>
        <v>19</v>
      </c>
    </row>
    <row r="35" spans="2:8" ht="14.25" customHeight="1">
      <c r="B35" s="12">
        <f t="shared" ref="B35:D35" si="4">ROUND(B21/10000,0)</f>
        <v>68</v>
      </c>
      <c r="C35" s="12">
        <f t="shared" si="4"/>
        <v>53</v>
      </c>
      <c r="D35" s="12">
        <f t="shared" si="4"/>
        <v>121</v>
      </c>
      <c r="F35" s="12">
        <f t="shared" ref="F35:H35" si="5">ROUND(F21/10000,0)</f>
        <v>0</v>
      </c>
      <c r="G35" s="12">
        <f t="shared" si="5"/>
        <v>0</v>
      </c>
      <c r="H35" s="12">
        <f t="shared" si="5"/>
        <v>0</v>
      </c>
    </row>
    <row r="36" spans="2:8" ht="14.25" customHeight="1">
      <c r="B36" s="12">
        <f t="shared" ref="B36:D36" si="6">ROUND(B22/10000,0)</f>
        <v>0</v>
      </c>
      <c r="C36" s="12">
        <f t="shared" si="6"/>
        <v>0</v>
      </c>
      <c r="D36" s="12">
        <f t="shared" si="6"/>
        <v>0</v>
      </c>
      <c r="F36" s="12">
        <f t="shared" ref="F36:H36" si="7">ROUND(F22/10000,0)</f>
        <v>0</v>
      </c>
      <c r="G36" s="12">
        <f t="shared" si="7"/>
        <v>0</v>
      </c>
      <c r="H36" s="12">
        <f t="shared" si="7"/>
        <v>0</v>
      </c>
    </row>
    <row r="37" spans="2:8" ht="14.25" customHeight="1">
      <c r="B37" s="12">
        <f t="shared" ref="B37:D37" si="8">ROUND(B23/10000,0)</f>
        <v>0</v>
      </c>
      <c r="C37" s="12">
        <f t="shared" si="8"/>
        <v>0</v>
      </c>
      <c r="D37" s="12">
        <f t="shared" si="8"/>
        <v>0</v>
      </c>
      <c r="F37" s="12">
        <f t="shared" ref="F37:H37" si="9">ROUND(F23/10000,0)</f>
        <v>0</v>
      </c>
      <c r="G37" s="12">
        <f t="shared" si="9"/>
        <v>0</v>
      </c>
      <c r="H37" s="12">
        <f t="shared" si="9"/>
        <v>0</v>
      </c>
    </row>
    <row r="38" spans="2:8" ht="14.25" customHeight="1">
      <c r="B38" s="12">
        <f t="shared" ref="B38:D38" si="10">ROUND(B24/10000,0)</f>
        <v>68</v>
      </c>
      <c r="C38" s="12">
        <f t="shared" si="10"/>
        <v>180</v>
      </c>
      <c r="D38" s="12">
        <f t="shared" si="10"/>
        <v>247</v>
      </c>
      <c r="F38" s="12">
        <f t="shared" ref="F38:H38" si="11">ROUND(F24/10000,0)</f>
        <v>0</v>
      </c>
      <c r="G38" s="12">
        <f t="shared" si="11"/>
        <v>59</v>
      </c>
      <c r="H38" s="12">
        <f t="shared" si="11"/>
        <v>59</v>
      </c>
    </row>
    <row r="39" spans="2:8" ht="14.25" customHeight="1">
      <c r="B39" s="12">
        <f t="shared" ref="B39:D39" si="12">ROUND(B25/10000,0)</f>
        <v>0</v>
      </c>
      <c r="C39" s="12">
        <f t="shared" si="12"/>
        <v>730</v>
      </c>
      <c r="D39" s="12">
        <f t="shared" si="12"/>
        <v>730</v>
      </c>
      <c r="F39" s="12">
        <f t="shared" ref="F39:H39" si="13">ROUND(F25/10000,0)</f>
        <v>3976</v>
      </c>
      <c r="G39" s="12">
        <f t="shared" si="13"/>
        <v>151</v>
      </c>
      <c r="H39" s="12">
        <f t="shared" si="13"/>
        <v>4127</v>
      </c>
    </row>
    <row r="40" spans="2:8" ht="14.25" customHeight="1">
      <c r="B40" s="12">
        <f t="shared" ref="B40:D40" si="14">ROUND(B26/10000,0)</f>
        <v>3239</v>
      </c>
      <c r="C40" s="12">
        <f t="shared" si="14"/>
        <v>-1380</v>
      </c>
      <c r="D40" s="12">
        <f t="shared" si="14"/>
        <v>1858</v>
      </c>
      <c r="F40" s="12">
        <f t="shared" ref="F40:H40" si="15">ROUND(F26/10000,0)</f>
        <v>162</v>
      </c>
      <c r="G40" s="12">
        <f t="shared" si="15"/>
        <v>776</v>
      </c>
      <c r="H40" s="12">
        <f t="shared" si="15"/>
        <v>938</v>
      </c>
    </row>
    <row r="41" spans="2:8" ht="14.25" customHeight="1">
      <c r="B41" s="12">
        <f t="shared" ref="B41:D41" si="16">ROUND(B27/10000,0)</f>
        <v>3306</v>
      </c>
      <c r="C41" s="12">
        <f t="shared" si="16"/>
        <v>-471</v>
      </c>
      <c r="D41" s="12">
        <f t="shared" si="16"/>
        <v>2836</v>
      </c>
      <c r="F41" s="12">
        <f t="shared" ref="F41:H41" si="17">ROUND(F27/10000,0)</f>
        <v>4137</v>
      </c>
      <c r="G41" s="12">
        <f t="shared" si="17"/>
        <v>986</v>
      </c>
      <c r="H41" s="12">
        <f t="shared" si="17"/>
        <v>5123</v>
      </c>
    </row>
    <row r="42" spans="2:8" ht="14.25" customHeight="1">
      <c r="B42" s="12">
        <f t="shared" ref="B42:D42" si="18">ROUND(B28/10000,0)</f>
        <v>0</v>
      </c>
      <c r="C42" s="12">
        <f t="shared" si="18"/>
        <v>0</v>
      </c>
      <c r="D42" s="12">
        <f t="shared" si="18"/>
        <v>0</v>
      </c>
      <c r="F42" s="12">
        <f t="shared" ref="F42:H42" si="19">ROUND(F28/10000,0)</f>
        <v>-831</v>
      </c>
      <c r="G42" s="12">
        <f t="shared" si="19"/>
        <v>-1457</v>
      </c>
      <c r="H42" s="12">
        <f t="shared" si="19"/>
        <v>-2288</v>
      </c>
    </row>
    <row r="43" spans="2:8" ht="14.25" customHeight="1">
      <c r="B43" s="12">
        <f t="shared" ref="B43:D43" si="20">ROUND(B29/10000,0)</f>
        <v>3738</v>
      </c>
      <c r="C43" s="12">
        <f t="shared" si="20"/>
        <v>0</v>
      </c>
      <c r="D43" s="12">
        <f t="shared" si="20"/>
        <v>3738</v>
      </c>
      <c r="F43" s="12">
        <f t="shared" ref="F43:H43" si="21">ROUND(F29/10000,0)</f>
        <v>2907</v>
      </c>
      <c r="G43" s="12">
        <f t="shared" si="21"/>
        <v>-1457</v>
      </c>
      <c r="H43" s="12">
        <f t="shared" si="21"/>
        <v>1450</v>
      </c>
    </row>
    <row r="44" spans="2:8" ht="14.25" customHeight="1">
      <c r="B44" s="12">
        <f t="shared" ref="B44:D44" si="22">ROUND(B30/10000,0)</f>
        <v>7044</v>
      </c>
      <c r="C44" s="12">
        <f t="shared" si="22"/>
        <v>-471</v>
      </c>
      <c r="D44" s="12">
        <f t="shared" si="22"/>
        <v>6574</v>
      </c>
      <c r="F44" s="12">
        <f t="shared" ref="F44:H44" si="23">ROUND(F30/10000,0)</f>
        <v>7044</v>
      </c>
      <c r="G44" s="12">
        <f t="shared" si="23"/>
        <v>-471</v>
      </c>
      <c r="H44" s="12">
        <f t="shared" si="23"/>
        <v>6574</v>
      </c>
    </row>
  </sheetData>
  <mergeCells count="1">
    <mergeCell ref="A2:H2"/>
  </mergeCells>
  <phoneticPr fontId="100" type="noConversion"/>
  <printOptions horizontalCentered="1"/>
  <pageMargins left="0.39370078740157499" right="0.39370078740157499" top="0.39370078740157499" bottom="0.39370078740157499" header="0.511811023622047" footer="0.511811023622047"/>
  <pageSetup paperSize="9" scale="75" orientation="portrait" errors="blank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VI59"/>
  <sheetViews>
    <sheetView showGridLines="0" showZeros="0" view="pageBreakPreview" topLeftCell="B10" zoomScaleSheetLayoutView="100" workbookViewId="0">
      <pane activePane="bottomRight" state="frozen"/>
      <selection activeCell="I22" sqref="G21:I22"/>
    </sheetView>
  </sheetViews>
  <sheetFormatPr defaultColWidth="9" defaultRowHeight="14.25" customHeight="1"/>
  <cols>
    <col min="1" max="1" width="9" style="12" hidden="1" customWidth="1"/>
    <col min="2" max="2" width="22.5" style="12" customWidth="1"/>
    <col min="3" max="3" width="13.125" style="12" customWidth="1"/>
    <col min="4" max="4" width="10.75" style="12" customWidth="1"/>
    <col min="5" max="5" width="10.125" style="12" customWidth="1"/>
    <col min="6" max="6" width="21.375" style="12" customWidth="1"/>
    <col min="7" max="7" width="13.875" style="12" customWidth="1"/>
    <col min="8" max="8" width="11.875" style="12" customWidth="1"/>
    <col min="9" max="9" width="10.375" style="12" customWidth="1"/>
    <col min="10" max="256" width="9" style="12"/>
    <col min="257" max="257" width="9" style="12" hidden="1" customWidth="1"/>
    <col min="258" max="258" width="22.5" style="12" customWidth="1"/>
    <col min="259" max="261" width="18.75" style="12" customWidth="1"/>
    <col min="262" max="262" width="21.375" style="12" customWidth="1"/>
    <col min="263" max="265" width="18.75" style="12" customWidth="1"/>
    <col min="266" max="512" width="9" style="12"/>
    <col min="513" max="513" width="9" style="12" hidden="1" customWidth="1"/>
    <col min="514" max="514" width="22.5" style="12" customWidth="1"/>
    <col min="515" max="517" width="18.75" style="12" customWidth="1"/>
    <col min="518" max="518" width="21.375" style="12" customWidth="1"/>
    <col min="519" max="521" width="18.75" style="12" customWidth="1"/>
    <col min="522" max="768" width="9" style="12"/>
    <col min="769" max="769" width="9" style="12" hidden="1" customWidth="1"/>
    <col min="770" max="770" width="22.5" style="12" customWidth="1"/>
    <col min="771" max="773" width="18.75" style="12" customWidth="1"/>
    <col min="774" max="774" width="21.375" style="12" customWidth="1"/>
    <col min="775" max="777" width="18.75" style="12" customWidth="1"/>
    <col min="778" max="1024" width="9" style="12"/>
    <col min="1025" max="1025" width="9" style="12" hidden="1" customWidth="1"/>
    <col min="1026" max="1026" width="22.5" style="12" customWidth="1"/>
    <col min="1027" max="1029" width="18.75" style="12" customWidth="1"/>
    <col min="1030" max="1030" width="21.375" style="12" customWidth="1"/>
    <col min="1031" max="1033" width="18.75" style="12" customWidth="1"/>
    <col min="1034" max="1280" width="9" style="12"/>
    <col min="1281" max="1281" width="9" style="12" hidden="1" customWidth="1"/>
    <col min="1282" max="1282" width="22.5" style="12" customWidth="1"/>
    <col min="1283" max="1285" width="18.75" style="12" customWidth="1"/>
    <col min="1286" max="1286" width="21.375" style="12" customWidth="1"/>
    <col min="1287" max="1289" width="18.75" style="12" customWidth="1"/>
    <col min="1290" max="1536" width="9" style="12"/>
    <col min="1537" max="1537" width="9" style="12" hidden="1" customWidth="1"/>
    <col min="1538" max="1538" width="22.5" style="12" customWidth="1"/>
    <col min="1539" max="1541" width="18.75" style="12" customWidth="1"/>
    <col min="1542" max="1542" width="21.375" style="12" customWidth="1"/>
    <col min="1543" max="1545" width="18.75" style="12" customWidth="1"/>
    <col min="1546" max="1792" width="9" style="12"/>
    <col min="1793" max="1793" width="9" style="12" hidden="1" customWidth="1"/>
    <col min="1794" max="1794" width="22.5" style="12" customWidth="1"/>
    <col min="1795" max="1797" width="18.75" style="12" customWidth="1"/>
    <col min="1798" max="1798" width="21.375" style="12" customWidth="1"/>
    <col min="1799" max="1801" width="18.75" style="12" customWidth="1"/>
    <col min="1802" max="2048" width="9" style="12"/>
    <col min="2049" max="2049" width="9" style="12" hidden="1" customWidth="1"/>
    <col min="2050" max="2050" width="22.5" style="12" customWidth="1"/>
    <col min="2051" max="2053" width="18.75" style="12" customWidth="1"/>
    <col min="2054" max="2054" width="21.375" style="12" customWidth="1"/>
    <col min="2055" max="2057" width="18.75" style="12" customWidth="1"/>
    <col min="2058" max="2304" width="9" style="12"/>
    <col min="2305" max="2305" width="9" style="12" hidden="1" customWidth="1"/>
    <col min="2306" max="2306" width="22.5" style="12" customWidth="1"/>
    <col min="2307" max="2309" width="18.75" style="12" customWidth="1"/>
    <col min="2310" max="2310" width="21.375" style="12" customWidth="1"/>
    <col min="2311" max="2313" width="18.75" style="12" customWidth="1"/>
    <col min="2314" max="2560" width="9" style="12"/>
    <col min="2561" max="2561" width="9" style="12" hidden="1" customWidth="1"/>
    <col min="2562" max="2562" width="22.5" style="12" customWidth="1"/>
    <col min="2563" max="2565" width="18.75" style="12" customWidth="1"/>
    <col min="2566" max="2566" width="21.375" style="12" customWidth="1"/>
    <col min="2567" max="2569" width="18.75" style="12" customWidth="1"/>
    <col min="2570" max="2816" width="9" style="12"/>
    <col min="2817" max="2817" width="9" style="12" hidden="1" customWidth="1"/>
    <col min="2818" max="2818" width="22.5" style="12" customWidth="1"/>
    <col min="2819" max="2821" width="18.75" style="12" customWidth="1"/>
    <col min="2822" max="2822" width="21.375" style="12" customWidth="1"/>
    <col min="2823" max="2825" width="18.75" style="12" customWidth="1"/>
    <col min="2826" max="3072" width="9" style="12"/>
    <col min="3073" max="3073" width="9" style="12" hidden="1" customWidth="1"/>
    <col min="3074" max="3074" width="22.5" style="12" customWidth="1"/>
    <col min="3075" max="3077" width="18.75" style="12" customWidth="1"/>
    <col min="3078" max="3078" width="21.375" style="12" customWidth="1"/>
    <col min="3079" max="3081" width="18.75" style="12" customWidth="1"/>
    <col min="3082" max="3328" width="9" style="12"/>
    <col min="3329" max="3329" width="9" style="12" hidden="1" customWidth="1"/>
    <col min="3330" max="3330" width="22.5" style="12" customWidth="1"/>
    <col min="3331" max="3333" width="18.75" style="12" customWidth="1"/>
    <col min="3334" max="3334" width="21.375" style="12" customWidth="1"/>
    <col min="3335" max="3337" width="18.75" style="12" customWidth="1"/>
    <col min="3338" max="3584" width="9" style="12"/>
    <col min="3585" max="3585" width="9" style="12" hidden="1" customWidth="1"/>
    <col min="3586" max="3586" width="22.5" style="12" customWidth="1"/>
    <col min="3587" max="3589" width="18.75" style="12" customWidth="1"/>
    <col min="3590" max="3590" width="21.375" style="12" customWidth="1"/>
    <col min="3591" max="3593" width="18.75" style="12" customWidth="1"/>
    <col min="3594" max="3840" width="9" style="12"/>
    <col min="3841" max="3841" width="9" style="12" hidden="1" customWidth="1"/>
    <col min="3842" max="3842" width="22.5" style="12" customWidth="1"/>
    <col min="3843" max="3845" width="18.75" style="12" customWidth="1"/>
    <col min="3846" max="3846" width="21.375" style="12" customWidth="1"/>
    <col min="3847" max="3849" width="18.75" style="12" customWidth="1"/>
    <col min="3850" max="4096" width="9" style="12"/>
    <col min="4097" max="4097" width="9" style="12" hidden="1" customWidth="1"/>
    <col min="4098" max="4098" width="22.5" style="12" customWidth="1"/>
    <col min="4099" max="4101" width="18.75" style="12" customWidth="1"/>
    <col min="4102" max="4102" width="21.375" style="12" customWidth="1"/>
    <col min="4103" max="4105" width="18.75" style="12" customWidth="1"/>
    <col min="4106" max="4352" width="9" style="12"/>
    <col min="4353" max="4353" width="9" style="12" hidden="1" customWidth="1"/>
    <col min="4354" max="4354" width="22.5" style="12" customWidth="1"/>
    <col min="4355" max="4357" width="18.75" style="12" customWidth="1"/>
    <col min="4358" max="4358" width="21.375" style="12" customWidth="1"/>
    <col min="4359" max="4361" width="18.75" style="12" customWidth="1"/>
    <col min="4362" max="4608" width="9" style="12"/>
    <col min="4609" max="4609" width="9" style="12" hidden="1" customWidth="1"/>
    <col min="4610" max="4610" width="22.5" style="12" customWidth="1"/>
    <col min="4611" max="4613" width="18.75" style="12" customWidth="1"/>
    <col min="4614" max="4614" width="21.375" style="12" customWidth="1"/>
    <col min="4615" max="4617" width="18.75" style="12" customWidth="1"/>
    <col min="4618" max="4864" width="9" style="12"/>
    <col min="4865" max="4865" width="9" style="12" hidden="1" customWidth="1"/>
    <col min="4866" max="4866" width="22.5" style="12" customWidth="1"/>
    <col min="4867" max="4869" width="18.75" style="12" customWidth="1"/>
    <col min="4870" max="4870" width="21.375" style="12" customWidth="1"/>
    <col min="4871" max="4873" width="18.75" style="12" customWidth="1"/>
    <col min="4874" max="5120" width="9" style="12"/>
    <col min="5121" max="5121" width="9" style="12" hidden="1" customWidth="1"/>
    <col min="5122" max="5122" width="22.5" style="12" customWidth="1"/>
    <col min="5123" max="5125" width="18.75" style="12" customWidth="1"/>
    <col min="5126" max="5126" width="21.375" style="12" customWidth="1"/>
    <col min="5127" max="5129" width="18.75" style="12" customWidth="1"/>
    <col min="5130" max="5376" width="9" style="12"/>
    <col min="5377" max="5377" width="9" style="12" hidden="1" customWidth="1"/>
    <col min="5378" max="5378" width="22.5" style="12" customWidth="1"/>
    <col min="5379" max="5381" width="18.75" style="12" customWidth="1"/>
    <col min="5382" max="5382" width="21.375" style="12" customWidth="1"/>
    <col min="5383" max="5385" width="18.75" style="12" customWidth="1"/>
    <col min="5386" max="5632" width="9" style="12"/>
    <col min="5633" max="5633" width="9" style="12" hidden="1" customWidth="1"/>
    <col min="5634" max="5634" width="22.5" style="12" customWidth="1"/>
    <col min="5635" max="5637" width="18.75" style="12" customWidth="1"/>
    <col min="5638" max="5638" width="21.375" style="12" customWidth="1"/>
    <col min="5639" max="5641" width="18.75" style="12" customWidth="1"/>
    <col min="5642" max="5888" width="9" style="12"/>
    <col min="5889" max="5889" width="9" style="12" hidden="1" customWidth="1"/>
    <col min="5890" max="5890" width="22.5" style="12" customWidth="1"/>
    <col min="5891" max="5893" width="18.75" style="12" customWidth="1"/>
    <col min="5894" max="5894" width="21.375" style="12" customWidth="1"/>
    <col min="5895" max="5897" width="18.75" style="12" customWidth="1"/>
    <col min="5898" max="6144" width="9" style="12"/>
    <col min="6145" max="6145" width="9" style="12" hidden="1" customWidth="1"/>
    <col min="6146" max="6146" width="22.5" style="12" customWidth="1"/>
    <col min="6147" max="6149" width="18.75" style="12" customWidth="1"/>
    <col min="6150" max="6150" width="21.375" style="12" customWidth="1"/>
    <col min="6151" max="6153" width="18.75" style="12" customWidth="1"/>
    <col min="6154" max="6400" width="9" style="12"/>
    <col min="6401" max="6401" width="9" style="12" hidden="1" customWidth="1"/>
    <col min="6402" max="6402" width="22.5" style="12" customWidth="1"/>
    <col min="6403" max="6405" width="18.75" style="12" customWidth="1"/>
    <col min="6406" max="6406" width="21.375" style="12" customWidth="1"/>
    <col min="6407" max="6409" width="18.75" style="12" customWidth="1"/>
    <col min="6410" max="6656" width="9" style="12"/>
    <col min="6657" max="6657" width="9" style="12" hidden="1" customWidth="1"/>
    <col min="6658" max="6658" width="22.5" style="12" customWidth="1"/>
    <col min="6659" max="6661" width="18.75" style="12" customWidth="1"/>
    <col min="6662" max="6662" width="21.375" style="12" customWidth="1"/>
    <col min="6663" max="6665" width="18.75" style="12" customWidth="1"/>
    <col min="6666" max="6912" width="9" style="12"/>
    <col min="6913" max="6913" width="9" style="12" hidden="1" customWidth="1"/>
    <col min="6914" max="6914" width="22.5" style="12" customWidth="1"/>
    <col min="6915" max="6917" width="18.75" style="12" customWidth="1"/>
    <col min="6918" max="6918" width="21.375" style="12" customWidth="1"/>
    <col min="6919" max="6921" width="18.75" style="12" customWidth="1"/>
    <col min="6922" max="7168" width="9" style="12"/>
    <col min="7169" max="7169" width="9" style="12" hidden="1" customWidth="1"/>
    <col min="7170" max="7170" width="22.5" style="12" customWidth="1"/>
    <col min="7171" max="7173" width="18.75" style="12" customWidth="1"/>
    <col min="7174" max="7174" width="21.375" style="12" customWidth="1"/>
    <col min="7175" max="7177" width="18.75" style="12" customWidth="1"/>
    <col min="7178" max="7424" width="9" style="12"/>
    <col min="7425" max="7425" width="9" style="12" hidden="1" customWidth="1"/>
    <col min="7426" max="7426" width="22.5" style="12" customWidth="1"/>
    <col min="7427" max="7429" width="18.75" style="12" customWidth="1"/>
    <col min="7430" max="7430" width="21.375" style="12" customWidth="1"/>
    <col min="7431" max="7433" width="18.75" style="12" customWidth="1"/>
    <col min="7434" max="7680" width="9" style="12"/>
    <col min="7681" max="7681" width="9" style="12" hidden="1" customWidth="1"/>
    <col min="7682" max="7682" width="22.5" style="12" customWidth="1"/>
    <col min="7683" max="7685" width="18.75" style="12" customWidth="1"/>
    <col min="7686" max="7686" width="21.375" style="12" customWidth="1"/>
    <col min="7687" max="7689" width="18.75" style="12" customWidth="1"/>
    <col min="7690" max="7936" width="9" style="12"/>
    <col min="7937" max="7937" width="9" style="12" hidden="1" customWidth="1"/>
    <col min="7938" max="7938" width="22.5" style="12" customWidth="1"/>
    <col min="7939" max="7941" width="18.75" style="12" customWidth="1"/>
    <col min="7942" max="7942" width="21.375" style="12" customWidth="1"/>
    <col min="7943" max="7945" width="18.75" style="12" customWidth="1"/>
    <col min="7946" max="8192" width="9" style="12"/>
    <col min="8193" max="8193" width="9" style="12" hidden="1" customWidth="1"/>
    <col min="8194" max="8194" width="22.5" style="12" customWidth="1"/>
    <col min="8195" max="8197" width="18.75" style="12" customWidth="1"/>
    <col min="8198" max="8198" width="21.375" style="12" customWidth="1"/>
    <col min="8199" max="8201" width="18.75" style="12" customWidth="1"/>
    <col min="8202" max="8448" width="9" style="12"/>
    <col min="8449" max="8449" width="9" style="12" hidden="1" customWidth="1"/>
    <col min="8450" max="8450" width="22.5" style="12" customWidth="1"/>
    <col min="8451" max="8453" width="18.75" style="12" customWidth="1"/>
    <col min="8454" max="8454" width="21.375" style="12" customWidth="1"/>
    <col min="8455" max="8457" width="18.75" style="12" customWidth="1"/>
    <col min="8458" max="8704" width="9" style="12"/>
    <col min="8705" max="8705" width="9" style="12" hidden="1" customWidth="1"/>
    <col min="8706" max="8706" width="22.5" style="12" customWidth="1"/>
    <col min="8707" max="8709" width="18.75" style="12" customWidth="1"/>
    <col min="8710" max="8710" width="21.375" style="12" customWidth="1"/>
    <col min="8711" max="8713" width="18.75" style="12" customWidth="1"/>
    <col min="8714" max="8960" width="9" style="12"/>
    <col min="8961" max="8961" width="9" style="12" hidden="1" customWidth="1"/>
    <col min="8962" max="8962" width="22.5" style="12" customWidth="1"/>
    <col min="8963" max="8965" width="18.75" style="12" customWidth="1"/>
    <col min="8966" max="8966" width="21.375" style="12" customWidth="1"/>
    <col min="8967" max="8969" width="18.75" style="12" customWidth="1"/>
    <col min="8970" max="9216" width="9" style="12"/>
    <col min="9217" max="9217" width="9" style="12" hidden="1" customWidth="1"/>
    <col min="9218" max="9218" width="22.5" style="12" customWidth="1"/>
    <col min="9219" max="9221" width="18.75" style="12" customWidth="1"/>
    <col min="9222" max="9222" width="21.375" style="12" customWidth="1"/>
    <col min="9223" max="9225" width="18.75" style="12" customWidth="1"/>
    <col min="9226" max="9472" width="9" style="12"/>
    <col min="9473" max="9473" width="9" style="12" hidden="1" customWidth="1"/>
    <col min="9474" max="9474" width="22.5" style="12" customWidth="1"/>
    <col min="9475" max="9477" width="18.75" style="12" customWidth="1"/>
    <col min="9478" max="9478" width="21.375" style="12" customWidth="1"/>
    <col min="9479" max="9481" width="18.75" style="12" customWidth="1"/>
    <col min="9482" max="9728" width="9" style="12"/>
    <col min="9729" max="9729" width="9" style="12" hidden="1" customWidth="1"/>
    <col min="9730" max="9730" width="22.5" style="12" customWidth="1"/>
    <col min="9731" max="9733" width="18.75" style="12" customWidth="1"/>
    <col min="9734" max="9734" width="21.375" style="12" customWidth="1"/>
    <col min="9735" max="9737" width="18.75" style="12" customWidth="1"/>
    <col min="9738" max="9984" width="9" style="12"/>
    <col min="9985" max="9985" width="9" style="12" hidden="1" customWidth="1"/>
    <col min="9986" max="9986" width="22.5" style="12" customWidth="1"/>
    <col min="9987" max="9989" width="18.75" style="12" customWidth="1"/>
    <col min="9990" max="9990" width="21.375" style="12" customWidth="1"/>
    <col min="9991" max="9993" width="18.75" style="12" customWidth="1"/>
    <col min="9994" max="10240" width="9" style="12"/>
    <col min="10241" max="10241" width="9" style="12" hidden="1" customWidth="1"/>
    <col min="10242" max="10242" width="22.5" style="12" customWidth="1"/>
    <col min="10243" max="10245" width="18.75" style="12" customWidth="1"/>
    <col min="10246" max="10246" width="21.375" style="12" customWidth="1"/>
    <col min="10247" max="10249" width="18.75" style="12" customWidth="1"/>
    <col min="10250" max="10496" width="9" style="12"/>
    <col min="10497" max="10497" width="9" style="12" hidden="1" customWidth="1"/>
    <col min="10498" max="10498" width="22.5" style="12" customWidth="1"/>
    <col min="10499" max="10501" width="18.75" style="12" customWidth="1"/>
    <col min="10502" max="10502" width="21.375" style="12" customWidth="1"/>
    <col min="10503" max="10505" width="18.75" style="12" customWidth="1"/>
    <col min="10506" max="10752" width="9" style="12"/>
    <col min="10753" max="10753" width="9" style="12" hidden="1" customWidth="1"/>
    <col min="10754" max="10754" width="22.5" style="12" customWidth="1"/>
    <col min="10755" max="10757" width="18.75" style="12" customWidth="1"/>
    <col min="10758" max="10758" width="21.375" style="12" customWidth="1"/>
    <col min="10759" max="10761" width="18.75" style="12" customWidth="1"/>
    <col min="10762" max="11008" width="9" style="12"/>
    <col min="11009" max="11009" width="9" style="12" hidden="1" customWidth="1"/>
    <col min="11010" max="11010" width="22.5" style="12" customWidth="1"/>
    <col min="11011" max="11013" width="18.75" style="12" customWidth="1"/>
    <col min="11014" max="11014" width="21.375" style="12" customWidth="1"/>
    <col min="11015" max="11017" width="18.75" style="12" customWidth="1"/>
    <col min="11018" max="11264" width="9" style="12"/>
    <col min="11265" max="11265" width="9" style="12" hidden="1" customWidth="1"/>
    <col min="11266" max="11266" width="22.5" style="12" customWidth="1"/>
    <col min="11267" max="11269" width="18.75" style="12" customWidth="1"/>
    <col min="11270" max="11270" width="21.375" style="12" customWidth="1"/>
    <col min="11271" max="11273" width="18.75" style="12" customWidth="1"/>
    <col min="11274" max="11520" width="9" style="12"/>
    <col min="11521" max="11521" width="9" style="12" hidden="1" customWidth="1"/>
    <col min="11522" max="11522" width="22.5" style="12" customWidth="1"/>
    <col min="11523" max="11525" width="18.75" style="12" customWidth="1"/>
    <col min="11526" max="11526" width="21.375" style="12" customWidth="1"/>
    <col min="11527" max="11529" width="18.75" style="12" customWidth="1"/>
    <col min="11530" max="11776" width="9" style="12"/>
    <col min="11777" max="11777" width="9" style="12" hidden="1" customWidth="1"/>
    <col min="11778" max="11778" width="22.5" style="12" customWidth="1"/>
    <col min="11779" max="11781" width="18.75" style="12" customWidth="1"/>
    <col min="11782" max="11782" width="21.375" style="12" customWidth="1"/>
    <col min="11783" max="11785" width="18.75" style="12" customWidth="1"/>
    <col min="11786" max="12032" width="9" style="12"/>
    <col min="12033" max="12033" width="9" style="12" hidden="1" customWidth="1"/>
    <col min="12034" max="12034" width="22.5" style="12" customWidth="1"/>
    <col min="12035" max="12037" width="18.75" style="12" customWidth="1"/>
    <col min="12038" max="12038" width="21.375" style="12" customWidth="1"/>
    <col min="12039" max="12041" width="18.75" style="12" customWidth="1"/>
    <col min="12042" max="12288" width="9" style="12"/>
    <col min="12289" max="12289" width="9" style="12" hidden="1" customWidth="1"/>
    <col min="12290" max="12290" width="22.5" style="12" customWidth="1"/>
    <col min="12291" max="12293" width="18.75" style="12" customWidth="1"/>
    <col min="12294" max="12294" width="21.375" style="12" customWidth="1"/>
    <col min="12295" max="12297" width="18.75" style="12" customWidth="1"/>
    <col min="12298" max="12544" width="9" style="12"/>
    <col min="12545" max="12545" width="9" style="12" hidden="1" customWidth="1"/>
    <col min="12546" max="12546" width="22.5" style="12" customWidth="1"/>
    <col min="12547" max="12549" width="18.75" style="12" customWidth="1"/>
    <col min="12550" max="12550" width="21.375" style="12" customWidth="1"/>
    <col min="12551" max="12553" width="18.75" style="12" customWidth="1"/>
    <col min="12554" max="12800" width="9" style="12"/>
    <col min="12801" max="12801" width="9" style="12" hidden="1" customWidth="1"/>
    <col min="12802" max="12802" width="22.5" style="12" customWidth="1"/>
    <col min="12803" max="12805" width="18.75" style="12" customWidth="1"/>
    <col min="12806" max="12806" width="21.375" style="12" customWidth="1"/>
    <col min="12807" max="12809" width="18.75" style="12" customWidth="1"/>
    <col min="12810" max="13056" width="9" style="12"/>
    <col min="13057" max="13057" width="9" style="12" hidden="1" customWidth="1"/>
    <col min="13058" max="13058" width="22.5" style="12" customWidth="1"/>
    <col min="13059" max="13061" width="18.75" style="12" customWidth="1"/>
    <col min="13062" max="13062" width="21.375" style="12" customWidth="1"/>
    <col min="13063" max="13065" width="18.75" style="12" customWidth="1"/>
    <col min="13066" max="13312" width="9" style="12"/>
    <col min="13313" max="13313" width="9" style="12" hidden="1" customWidth="1"/>
    <col min="13314" max="13314" width="22.5" style="12" customWidth="1"/>
    <col min="13315" max="13317" width="18.75" style="12" customWidth="1"/>
    <col min="13318" max="13318" width="21.375" style="12" customWidth="1"/>
    <col min="13319" max="13321" width="18.75" style="12" customWidth="1"/>
    <col min="13322" max="13568" width="9" style="12"/>
    <col min="13569" max="13569" width="9" style="12" hidden="1" customWidth="1"/>
    <col min="13570" max="13570" width="22.5" style="12" customWidth="1"/>
    <col min="13571" max="13573" width="18.75" style="12" customWidth="1"/>
    <col min="13574" max="13574" width="21.375" style="12" customWidth="1"/>
    <col min="13575" max="13577" width="18.75" style="12" customWidth="1"/>
    <col min="13578" max="13824" width="9" style="12"/>
    <col min="13825" max="13825" width="9" style="12" hidden="1" customWidth="1"/>
    <col min="13826" max="13826" width="22.5" style="12" customWidth="1"/>
    <col min="13827" max="13829" width="18.75" style="12" customWidth="1"/>
    <col min="13830" max="13830" width="21.375" style="12" customWidth="1"/>
    <col min="13831" max="13833" width="18.75" style="12" customWidth="1"/>
    <col min="13834" max="14080" width="9" style="12"/>
    <col min="14081" max="14081" width="9" style="12" hidden="1" customWidth="1"/>
    <col min="14082" max="14082" width="22.5" style="12" customWidth="1"/>
    <col min="14083" max="14085" width="18.75" style="12" customWidth="1"/>
    <col min="14086" max="14086" width="21.375" style="12" customWidth="1"/>
    <col min="14087" max="14089" width="18.75" style="12" customWidth="1"/>
    <col min="14090" max="14336" width="9" style="12"/>
    <col min="14337" max="14337" width="9" style="12" hidden="1" customWidth="1"/>
    <col min="14338" max="14338" width="22.5" style="12" customWidth="1"/>
    <col min="14339" max="14341" width="18.75" style="12" customWidth="1"/>
    <col min="14342" max="14342" width="21.375" style="12" customWidth="1"/>
    <col min="14343" max="14345" width="18.75" style="12" customWidth="1"/>
    <col min="14346" max="14592" width="9" style="12"/>
    <col min="14593" max="14593" width="9" style="12" hidden="1" customWidth="1"/>
    <col min="14594" max="14594" width="22.5" style="12" customWidth="1"/>
    <col min="14595" max="14597" width="18.75" style="12" customWidth="1"/>
    <col min="14598" max="14598" width="21.375" style="12" customWidth="1"/>
    <col min="14599" max="14601" width="18.75" style="12" customWidth="1"/>
    <col min="14602" max="14848" width="9" style="12"/>
    <col min="14849" max="14849" width="9" style="12" hidden="1" customWidth="1"/>
    <col min="14850" max="14850" width="22.5" style="12" customWidth="1"/>
    <col min="14851" max="14853" width="18.75" style="12" customWidth="1"/>
    <col min="14854" max="14854" width="21.375" style="12" customWidth="1"/>
    <col min="14855" max="14857" width="18.75" style="12" customWidth="1"/>
    <col min="14858" max="15104" width="9" style="12"/>
    <col min="15105" max="15105" width="9" style="12" hidden="1" customWidth="1"/>
    <col min="15106" max="15106" width="22.5" style="12" customWidth="1"/>
    <col min="15107" max="15109" width="18.75" style="12" customWidth="1"/>
    <col min="15110" max="15110" width="21.375" style="12" customWidth="1"/>
    <col min="15111" max="15113" width="18.75" style="12" customWidth="1"/>
    <col min="15114" max="15360" width="9" style="12"/>
    <col min="15361" max="15361" width="9" style="12" hidden="1" customWidth="1"/>
    <col min="15362" max="15362" width="22.5" style="12" customWidth="1"/>
    <col min="15363" max="15365" width="18.75" style="12" customWidth="1"/>
    <col min="15366" max="15366" width="21.375" style="12" customWidth="1"/>
    <col min="15367" max="15369" width="18.75" style="12" customWidth="1"/>
    <col min="15370" max="15616" width="9" style="12"/>
    <col min="15617" max="15617" width="9" style="12" hidden="1" customWidth="1"/>
    <col min="15618" max="15618" width="22.5" style="12" customWidth="1"/>
    <col min="15619" max="15621" width="18.75" style="12" customWidth="1"/>
    <col min="15622" max="15622" width="21.375" style="12" customWidth="1"/>
    <col min="15623" max="15625" width="18.75" style="12" customWidth="1"/>
    <col min="15626" max="15872" width="9" style="12"/>
    <col min="15873" max="15873" width="9" style="12" hidden="1" customWidth="1"/>
    <col min="15874" max="15874" width="22.5" style="12" customWidth="1"/>
    <col min="15875" max="15877" width="18.75" style="12" customWidth="1"/>
    <col min="15878" max="15878" width="21.375" style="12" customWidth="1"/>
    <col min="15879" max="15881" width="18.75" style="12" customWidth="1"/>
    <col min="15882" max="16128" width="9" style="12"/>
    <col min="16129" max="16129" width="9" style="12" hidden="1" customWidth="1"/>
    <col min="16130" max="16130" width="22.5" style="12" customWidth="1"/>
    <col min="16131" max="16133" width="18.75" style="12" customWidth="1"/>
    <col min="16134" max="16134" width="21.375" style="12" customWidth="1"/>
    <col min="16135" max="16137" width="18.75" style="12" customWidth="1"/>
    <col min="16138" max="16384" width="9" style="12"/>
  </cols>
  <sheetData>
    <row r="1" spans="1:9" ht="15" customHeight="1">
      <c r="A1" s="13"/>
      <c r="B1" s="13" t="s">
        <v>2585</v>
      </c>
      <c r="C1" s="13"/>
      <c r="D1" s="13"/>
      <c r="E1" s="13"/>
      <c r="F1" s="13"/>
      <c r="G1" s="13"/>
      <c r="H1" s="13"/>
      <c r="I1" s="13"/>
    </row>
    <row r="2" spans="1:9" ht="30" customHeight="1">
      <c r="A2" s="13"/>
      <c r="B2" s="345" t="s">
        <v>2586</v>
      </c>
      <c r="C2" s="345"/>
      <c r="D2" s="351"/>
      <c r="E2" s="345"/>
      <c r="F2" s="345"/>
      <c r="G2" s="345"/>
      <c r="H2" s="351"/>
      <c r="I2" s="345"/>
    </row>
    <row r="3" spans="1:9" ht="15.75">
      <c r="A3" s="13"/>
      <c r="B3" s="14"/>
      <c r="C3" s="14"/>
      <c r="D3" s="13"/>
      <c r="E3" s="14"/>
      <c r="F3" s="14"/>
      <c r="G3" s="14"/>
      <c r="H3" s="13"/>
      <c r="I3" s="27"/>
    </row>
    <row r="4" spans="1:9" ht="13.5">
      <c r="A4" s="13"/>
      <c r="B4" s="15"/>
      <c r="C4" s="15"/>
      <c r="D4" s="15"/>
      <c r="E4" s="15"/>
      <c r="F4" s="15"/>
      <c r="G4" s="16"/>
      <c r="H4" s="16"/>
      <c r="I4" s="16" t="s">
        <v>14</v>
      </c>
    </row>
    <row r="5" spans="1:9" ht="39" customHeight="1">
      <c r="A5" s="17"/>
      <c r="B5" s="18" t="s">
        <v>2491</v>
      </c>
      <c r="C5" s="19" t="s">
        <v>2500</v>
      </c>
      <c r="D5" s="19" t="s">
        <v>2501</v>
      </c>
      <c r="E5" s="19" t="s">
        <v>62</v>
      </c>
      <c r="F5" s="19" t="s">
        <v>2587</v>
      </c>
      <c r="G5" s="19" t="s">
        <v>2500</v>
      </c>
      <c r="H5" s="19" t="s">
        <v>2501</v>
      </c>
      <c r="I5" s="19" t="s">
        <v>62</v>
      </c>
    </row>
    <row r="6" spans="1:9" ht="39" customHeight="1">
      <c r="A6" s="17"/>
      <c r="B6" s="20" t="s">
        <v>2588</v>
      </c>
      <c r="C6" s="21">
        <v>0</v>
      </c>
      <c r="D6" s="21">
        <v>0</v>
      </c>
      <c r="E6" s="21">
        <v>0</v>
      </c>
      <c r="F6" s="20" t="s">
        <v>2589</v>
      </c>
      <c r="G6" s="21">
        <v>0</v>
      </c>
      <c r="H6" s="21">
        <v>0</v>
      </c>
      <c r="I6" s="21">
        <v>0</v>
      </c>
    </row>
    <row r="7" spans="1:9" ht="39" customHeight="1">
      <c r="A7" s="17"/>
      <c r="B7" s="20" t="s">
        <v>2522</v>
      </c>
      <c r="C7" s="21">
        <v>2013</v>
      </c>
      <c r="D7" s="21">
        <v>0</v>
      </c>
      <c r="E7" s="21">
        <v>2013</v>
      </c>
      <c r="F7" s="22" t="s">
        <v>2590</v>
      </c>
      <c r="G7" s="21">
        <v>0</v>
      </c>
      <c r="H7" s="21">
        <v>0</v>
      </c>
      <c r="I7" s="21">
        <v>0</v>
      </c>
    </row>
    <row r="8" spans="1:9" ht="39" customHeight="1">
      <c r="A8" s="17"/>
      <c r="B8" s="20" t="s">
        <v>2524</v>
      </c>
      <c r="C8" s="21">
        <v>0</v>
      </c>
      <c r="D8" s="21">
        <v>0</v>
      </c>
      <c r="E8" s="21">
        <v>0</v>
      </c>
      <c r="F8" s="20" t="s">
        <v>2527</v>
      </c>
      <c r="G8" s="21">
        <v>0</v>
      </c>
      <c r="H8" s="21">
        <v>0</v>
      </c>
      <c r="I8" s="21">
        <v>0</v>
      </c>
    </row>
    <row r="9" spans="1:9" ht="39" customHeight="1">
      <c r="A9" s="17"/>
      <c r="B9" s="18"/>
      <c r="C9" s="21">
        <v>0</v>
      </c>
      <c r="D9" s="21">
        <v>0</v>
      </c>
      <c r="E9" s="21">
        <v>0</v>
      </c>
      <c r="F9" s="20" t="s">
        <v>2591</v>
      </c>
      <c r="G9" s="21">
        <v>0</v>
      </c>
      <c r="H9" s="21">
        <v>0</v>
      </c>
      <c r="I9" s="21">
        <v>0</v>
      </c>
    </row>
    <row r="10" spans="1:9" ht="39" customHeight="1">
      <c r="A10" s="23"/>
      <c r="B10" s="18"/>
      <c r="C10" s="21">
        <v>0</v>
      </c>
      <c r="D10" s="21">
        <v>0</v>
      </c>
      <c r="E10" s="21">
        <v>0</v>
      </c>
      <c r="F10" s="20" t="s">
        <v>2592</v>
      </c>
      <c r="G10" s="21">
        <v>0</v>
      </c>
      <c r="H10" s="21">
        <v>0</v>
      </c>
      <c r="I10" s="21">
        <v>0</v>
      </c>
    </row>
    <row r="11" spans="1:9" ht="39" customHeight="1">
      <c r="A11" s="23"/>
      <c r="B11" s="18"/>
      <c r="C11" s="21">
        <v>0</v>
      </c>
      <c r="D11" s="21">
        <v>0</v>
      </c>
      <c r="E11" s="21">
        <v>0</v>
      </c>
      <c r="F11" s="20" t="s">
        <v>2593</v>
      </c>
      <c r="G11" s="21">
        <v>0</v>
      </c>
      <c r="H11" s="21">
        <v>0</v>
      </c>
      <c r="I11" s="21">
        <v>0</v>
      </c>
    </row>
    <row r="12" spans="1:9" ht="39" customHeight="1">
      <c r="A12" s="23"/>
      <c r="B12" s="18"/>
      <c r="C12" s="21">
        <v>0</v>
      </c>
      <c r="D12" s="21">
        <v>0</v>
      </c>
      <c r="E12" s="21">
        <v>0</v>
      </c>
      <c r="F12" s="20" t="s">
        <v>2594</v>
      </c>
      <c r="G12" s="21">
        <v>0</v>
      </c>
      <c r="H12" s="21">
        <v>0</v>
      </c>
      <c r="I12" s="21">
        <v>0</v>
      </c>
    </row>
    <row r="13" spans="1:9" ht="39" customHeight="1">
      <c r="A13" s="17"/>
      <c r="B13" s="18"/>
      <c r="C13" s="21">
        <v>0</v>
      </c>
      <c r="D13" s="21">
        <v>0</v>
      </c>
      <c r="E13" s="21">
        <v>0</v>
      </c>
      <c r="F13" s="20" t="s">
        <v>2595</v>
      </c>
      <c r="G13" s="21">
        <v>0</v>
      </c>
      <c r="H13" s="21">
        <v>0</v>
      </c>
      <c r="I13" s="21">
        <v>0</v>
      </c>
    </row>
    <row r="14" spans="1:9" ht="39" customHeight="1">
      <c r="A14" s="17"/>
      <c r="B14" s="20" t="s">
        <v>2572</v>
      </c>
      <c r="C14" s="21">
        <v>0</v>
      </c>
      <c r="D14" s="21">
        <v>0</v>
      </c>
      <c r="E14" s="21">
        <v>0</v>
      </c>
      <c r="F14" s="20" t="s">
        <v>2596</v>
      </c>
      <c r="G14" s="21">
        <v>0</v>
      </c>
      <c r="H14" s="21">
        <v>0</v>
      </c>
      <c r="I14" s="21">
        <v>0</v>
      </c>
    </row>
    <row r="15" spans="1:9" ht="39" customHeight="1">
      <c r="A15" s="17"/>
      <c r="B15" s="20" t="s">
        <v>2597</v>
      </c>
      <c r="C15" s="21">
        <v>0</v>
      </c>
      <c r="D15" s="21">
        <v>0</v>
      </c>
      <c r="E15" s="21">
        <v>0</v>
      </c>
      <c r="F15" s="20" t="s">
        <v>2598</v>
      </c>
      <c r="G15" s="21">
        <v>0</v>
      </c>
      <c r="H15" s="21">
        <v>0</v>
      </c>
      <c r="I15" s="21">
        <v>0</v>
      </c>
    </row>
    <row r="16" spans="1:9" ht="39" customHeight="1">
      <c r="A16" s="17"/>
      <c r="B16" s="20" t="s">
        <v>2599</v>
      </c>
      <c r="C16" s="21">
        <v>2013</v>
      </c>
      <c r="D16" s="21">
        <v>0</v>
      </c>
      <c r="E16" s="21">
        <v>2013</v>
      </c>
      <c r="F16" s="20" t="s">
        <v>2600</v>
      </c>
      <c r="G16" s="21">
        <v>0</v>
      </c>
      <c r="H16" s="21">
        <v>0</v>
      </c>
      <c r="I16" s="21">
        <v>0</v>
      </c>
    </row>
    <row r="17" spans="1:9" ht="39" customHeight="1">
      <c r="A17" s="17"/>
      <c r="B17" s="20" t="s">
        <v>2601</v>
      </c>
      <c r="C17" s="21">
        <v>5480</v>
      </c>
      <c r="D17" s="21">
        <v>0</v>
      </c>
      <c r="E17" s="21">
        <v>5480</v>
      </c>
      <c r="F17" s="20" t="s">
        <v>2602</v>
      </c>
      <c r="G17" s="21">
        <v>2412</v>
      </c>
      <c r="H17" s="21">
        <v>4068</v>
      </c>
      <c r="I17" s="21">
        <v>6480</v>
      </c>
    </row>
    <row r="18" spans="1:9" ht="39" customHeight="1">
      <c r="A18" s="17"/>
      <c r="B18" s="20" t="s">
        <v>2603</v>
      </c>
      <c r="C18" s="21">
        <v>0</v>
      </c>
      <c r="D18" s="21">
        <v>0</v>
      </c>
      <c r="E18" s="21">
        <v>0</v>
      </c>
      <c r="F18" s="20" t="s">
        <v>2604</v>
      </c>
      <c r="G18" s="21">
        <v>796</v>
      </c>
      <c r="H18" s="21">
        <v>0</v>
      </c>
      <c r="I18" s="21">
        <v>796</v>
      </c>
    </row>
    <row r="19" spans="1:9" ht="39" customHeight="1">
      <c r="A19" s="17"/>
      <c r="B19" s="20" t="s">
        <v>2605</v>
      </c>
      <c r="C19" s="21">
        <v>7493</v>
      </c>
      <c r="D19" s="21">
        <v>0</v>
      </c>
      <c r="E19" s="21">
        <v>7493</v>
      </c>
      <c r="F19" s="20" t="s">
        <v>2606</v>
      </c>
      <c r="G19" s="21">
        <v>3209</v>
      </c>
      <c r="H19" s="21">
        <v>4068</v>
      </c>
      <c r="I19" s="21">
        <v>7276</v>
      </c>
    </row>
    <row r="20" spans="1:9" ht="39" customHeight="1">
      <c r="A20" s="17"/>
      <c r="B20" s="18"/>
      <c r="C20" s="21">
        <v>0</v>
      </c>
      <c r="D20" s="21">
        <v>0</v>
      </c>
      <c r="E20" s="21">
        <v>0</v>
      </c>
      <c r="F20" s="20" t="s">
        <v>2607</v>
      </c>
      <c r="G20" s="21">
        <v>4285</v>
      </c>
      <c r="H20" s="21">
        <v>-4068</v>
      </c>
      <c r="I20" s="21">
        <v>217</v>
      </c>
    </row>
    <row r="21" spans="1:9" ht="39" customHeight="1">
      <c r="A21" s="17"/>
      <c r="B21" s="20" t="s">
        <v>2608</v>
      </c>
      <c r="C21" s="21">
        <v>33786</v>
      </c>
      <c r="D21" s="21">
        <v>0</v>
      </c>
      <c r="E21" s="21">
        <v>33786</v>
      </c>
      <c r="F21" s="20" t="s">
        <v>2609</v>
      </c>
      <c r="G21" s="21">
        <v>38070</v>
      </c>
      <c r="H21" s="21">
        <v>-4068</v>
      </c>
      <c r="I21" s="21">
        <v>34003</v>
      </c>
    </row>
    <row r="22" spans="1:9" ht="39" customHeight="1">
      <c r="A22" s="17"/>
      <c r="B22" s="18" t="s">
        <v>2549</v>
      </c>
      <c r="C22" s="21">
        <v>41279</v>
      </c>
      <c r="D22" s="21">
        <v>0</v>
      </c>
      <c r="E22" s="21">
        <v>41279</v>
      </c>
      <c r="F22" s="18" t="s">
        <v>2549</v>
      </c>
      <c r="G22" s="21">
        <v>41279</v>
      </c>
      <c r="H22" s="21">
        <v>0</v>
      </c>
      <c r="I22" s="21">
        <v>41279</v>
      </c>
    </row>
    <row r="23" spans="1:9" ht="27.75" customHeight="1">
      <c r="A23" s="13"/>
      <c r="B23" s="24"/>
      <c r="C23" s="24"/>
      <c r="D23" s="13"/>
      <c r="E23" s="24"/>
      <c r="F23" s="24"/>
      <c r="G23" s="24"/>
      <c r="H23" s="13"/>
      <c r="I23" s="28" t="s">
        <v>2610</v>
      </c>
    </row>
    <row r="25" spans="1:9" ht="14.25" customHeight="1">
      <c r="C25" s="25"/>
      <c r="D25" s="25"/>
      <c r="E25" s="25">
        <f>C25+D25</f>
        <v>0</v>
      </c>
      <c r="G25" s="25"/>
      <c r="H25" s="25"/>
      <c r="I25" s="25">
        <f t="shared" ref="I25:I34" si="0">G25+H25</f>
        <v>0</v>
      </c>
    </row>
    <row r="26" spans="1:9" ht="14.25" customHeight="1">
      <c r="C26" s="25">
        <v>20134500</v>
      </c>
      <c r="D26" s="25"/>
      <c r="E26" s="25">
        <f>C26+D26</f>
        <v>20134500</v>
      </c>
      <c r="G26" s="25"/>
      <c r="H26" s="25"/>
      <c r="I26" s="25">
        <f t="shared" si="0"/>
        <v>0</v>
      </c>
    </row>
    <row r="27" spans="1:9" ht="14.25" customHeight="1">
      <c r="C27" s="25"/>
      <c r="D27" s="25"/>
      <c r="E27" s="25">
        <f>C27+D27</f>
        <v>0</v>
      </c>
      <c r="G27" s="25"/>
      <c r="H27" s="25"/>
      <c r="I27" s="25">
        <f t="shared" si="0"/>
        <v>0</v>
      </c>
    </row>
    <row r="28" spans="1:9" ht="14.25" customHeight="1">
      <c r="C28" s="26"/>
      <c r="D28" s="26"/>
      <c r="E28" s="26"/>
      <c r="G28" s="25"/>
      <c r="H28" s="25"/>
      <c r="I28" s="25">
        <f t="shared" si="0"/>
        <v>0</v>
      </c>
    </row>
    <row r="29" spans="1:9" ht="14.25" customHeight="1">
      <c r="C29" s="26"/>
      <c r="D29" s="26"/>
      <c r="E29" s="26"/>
      <c r="G29" s="25"/>
      <c r="H29" s="25"/>
      <c r="I29" s="25">
        <f t="shared" si="0"/>
        <v>0</v>
      </c>
    </row>
    <row r="30" spans="1:9" ht="14.25" customHeight="1">
      <c r="C30" s="26"/>
      <c r="D30" s="26"/>
      <c r="E30" s="26"/>
      <c r="G30" s="25"/>
      <c r="H30" s="25"/>
      <c r="I30" s="25">
        <f t="shared" si="0"/>
        <v>0</v>
      </c>
    </row>
    <row r="31" spans="1:9" ht="14.25" customHeight="1">
      <c r="C31" s="26"/>
      <c r="D31" s="26"/>
      <c r="E31" s="26"/>
      <c r="G31" s="25"/>
      <c r="H31" s="25"/>
      <c r="I31" s="25">
        <f t="shared" si="0"/>
        <v>0</v>
      </c>
    </row>
    <row r="32" spans="1:9" ht="14.25" customHeight="1">
      <c r="C32" s="26"/>
      <c r="D32" s="26"/>
      <c r="E32" s="26"/>
      <c r="G32" s="25"/>
      <c r="H32" s="25"/>
      <c r="I32" s="25">
        <f t="shared" si="0"/>
        <v>0</v>
      </c>
    </row>
    <row r="33" spans="3:9" ht="14.25" customHeight="1">
      <c r="C33" s="25"/>
      <c r="D33" s="25"/>
      <c r="E33" s="25">
        <f>C33+D33</f>
        <v>0</v>
      </c>
      <c r="G33" s="25"/>
      <c r="H33" s="25"/>
      <c r="I33" s="25">
        <f t="shared" si="0"/>
        <v>0</v>
      </c>
    </row>
    <row r="34" spans="3:9" ht="14.25" customHeight="1">
      <c r="C34" s="25"/>
      <c r="D34" s="25"/>
      <c r="E34" s="25">
        <f>C34+D34</f>
        <v>0</v>
      </c>
      <c r="G34" s="25"/>
      <c r="H34" s="25"/>
      <c r="I34" s="25">
        <f t="shared" si="0"/>
        <v>0</v>
      </c>
    </row>
    <row r="35" spans="3:9" ht="14.25" customHeight="1">
      <c r="C35" s="25">
        <f>SUM(C25:C27)+C33+C34</f>
        <v>20134500</v>
      </c>
      <c r="D35" s="25">
        <f>SUM(D25:D27)+D33+D34</f>
        <v>0</v>
      </c>
      <c r="E35" s="25">
        <f>SUM(E25:E27)+E33+E34</f>
        <v>20134500</v>
      </c>
      <c r="G35" s="25">
        <f>SUM(G25:G34)</f>
        <v>0</v>
      </c>
      <c r="H35" s="25">
        <f>SUM(H25:H34)</f>
        <v>0</v>
      </c>
      <c r="I35" s="25">
        <f>SUM(I25:I34)</f>
        <v>0</v>
      </c>
    </row>
    <row r="36" spans="3:9" ht="14.25" customHeight="1">
      <c r="C36" s="25">
        <v>54796783.240000002</v>
      </c>
      <c r="D36" s="25"/>
      <c r="E36" s="25">
        <f>C36+D36</f>
        <v>54796783.240000002</v>
      </c>
      <c r="G36" s="25">
        <v>24122759.23</v>
      </c>
      <c r="H36" s="25">
        <v>40677240.770000003</v>
      </c>
      <c r="I36" s="25">
        <f>G36+H36</f>
        <v>64800000</v>
      </c>
    </row>
    <row r="37" spans="3:9" ht="14.25" customHeight="1">
      <c r="C37" s="25"/>
      <c r="D37" s="25"/>
      <c r="E37" s="25">
        <f>C37+D37</f>
        <v>0</v>
      </c>
      <c r="G37" s="25">
        <v>7962472.2699999996</v>
      </c>
      <c r="H37" s="25"/>
      <c r="I37" s="25">
        <f>G37+H37</f>
        <v>7962472.2699999996</v>
      </c>
    </row>
    <row r="38" spans="3:9" ht="14.25" customHeight="1">
      <c r="C38" s="25">
        <f>C35+SUM(C36:C37)</f>
        <v>74931283.239999995</v>
      </c>
      <c r="D38" s="25">
        <f>D35+SUM(D36:D37)</f>
        <v>0</v>
      </c>
      <c r="E38" s="25">
        <f>E35+SUM(E36:E37)</f>
        <v>74931283.239999995</v>
      </c>
      <c r="G38" s="25">
        <f>G37+G35+G36</f>
        <v>32085231.5</v>
      </c>
      <c r="H38" s="25">
        <f>H37+H35+H36</f>
        <v>40677240.770000003</v>
      </c>
      <c r="I38" s="25">
        <f>I37+I35+I36</f>
        <v>72762472.269999996</v>
      </c>
    </row>
    <row r="39" spans="3:9" ht="14.25" customHeight="1">
      <c r="C39" s="26"/>
      <c r="D39" s="26"/>
      <c r="E39" s="26"/>
      <c r="G39" s="25">
        <f>C38-G38</f>
        <v>42846051.740000002</v>
      </c>
      <c r="H39" s="25">
        <f>D38-H38</f>
        <v>-40677240.770000003</v>
      </c>
      <c r="I39" s="25">
        <f>E38-I38</f>
        <v>2168810.97000001</v>
      </c>
    </row>
    <row r="40" spans="3:9" ht="14.25" customHeight="1">
      <c r="C40" s="25">
        <v>337856764.62</v>
      </c>
      <c r="D40" s="25"/>
      <c r="E40" s="25">
        <f>C40+D40</f>
        <v>337856764.62</v>
      </c>
      <c r="G40" s="25">
        <f>C40+G39</f>
        <v>380702816.36000001</v>
      </c>
      <c r="H40" s="25">
        <f>D40+H39</f>
        <v>-40677240.770000003</v>
      </c>
      <c r="I40" s="25">
        <f>E40+I39</f>
        <v>340025575.58999997</v>
      </c>
    </row>
    <row r="41" spans="3:9" ht="14.25" customHeight="1">
      <c r="C41" s="25">
        <f>C38+C40</f>
        <v>412788047.86000001</v>
      </c>
      <c r="D41" s="25">
        <f>D38+D40</f>
        <v>0</v>
      </c>
      <c r="E41" s="25">
        <f>E38+E40</f>
        <v>412788047.86000001</v>
      </c>
      <c r="G41" s="25">
        <f>G38+G40</f>
        <v>412788047.86000001</v>
      </c>
      <c r="H41" s="25">
        <f>H38+H40</f>
        <v>0</v>
      </c>
      <c r="I41" s="25">
        <f>I38+I40</f>
        <v>412788047.86000001</v>
      </c>
    </row>
    <row r="43" spans="3:9" ht="14.25" customHeight="1">
      <c r="C43" s="12">
        <f>ROUND(C25/10000,0)</f>
        <v>0</v>
      </c>
      <c r="D43" s="12">
        <f t="shared" ref="D43:E43" si="1">ROUND(D25/10000,0)</f>
        <v>0</v>
      </c>
      <c r="E43" s="12">
        <f t="shared" si="1"/>
        <v>0</v>
      </c>
      <c r="G43" s="12">
        <f t="shared" ref="G43:I43" si="2">ROUND(G25/10000,0)</f>
        <v>0</v>
      </c>
      <c r="H43" s="12">
        <f t="shared" si="2"/>
        <v>0</v>
      </c>
      <c r="I43" s="12">
        <f t="shared" si="2"/>
        <v>0</v>
      </c>
    </row>
    <row r="44" spans="3:9" ht="14.25" customHeight="1">
      <c r="C44" s="12">
        <f t="shared" ref="C44:E44" si="3">ROUND(C26/10000,0)</f>
        <v>2013</v>
      </c>
      <c r="D44" s="12">
        <f t="shared" si="3"/>
        <v>0</v>
      </c>
      <c r="E44" s="12">
        <f t="shared" si="3"/>
        <v>2013</v>
      </c>
      <c r="G44" s="12">
        <f t="shared" ref="G44:I44" si="4">ROUND(G26/10000,0)</f>
        <v>0</v>
      </c>
      <c r="H44" s="12">
        <f t="shared" si="4"/>
        <v>0</v>
      </c>
      <c r="I44" s="12">
        <f t="shared" si="4"/>
        <v>0</v>
      </c>
    </row>
    <row r="45" spans="3:9" ht="14.25" customHeight="1">
      <c r="C45" s="12">
        <f t="shared" ref="C45:E45" si="5">ROUND(C27/10000,0)</f>
        <v>0</v>
      </c>
      <c r="D45" s="12">
        <f t="shared" si="5"/>
        <v>0</v>
      </c>
      <c r="E45" s="12">
        <f t="shared" si="5"/>
        <v>0</v>
      </c>
      <c r="G45" s="12">
        <f t="shared" ref="G45:I45" si="6">ROUND(G27/10000,0)</f>
        <v>0</v>
      </c>
      <c r="H45" s="12">
        <f t="shared" si="6"/>
        <v>0</v>
      </c>
      <c r="I45" s="12">
        <f t="shared" si="6"/>
        <v>0</v>
      </c>
    </row>
    <row r="46" spans="3:9" ht="14.25" customHeight="1">
      <c r="C46" s="12">
        <f t="shared" ref="C46:E46" si="7">ROUND(C28/10000,0)</f>
        <v>0</v>
      </c>
      <c r="D46" s="12">
        <f t="shared" si="7"/>
        <v>0</v>
      </c>
      <c r="E46" s="12">
        <f t="shared" si="7"/>
        <v>0</v>
      </c>
      <c r="G46" s="12">
        <f t="shared" ref="G46:I46" si="8">ROUND(G28/10000,0)</f>
        <v>0</v>
      </c>
      <c r="H46" s="12">
        <f t="shared" si="8"/>
        <v>0</v>
      </c>
      <c r="I46" s="12">
        <f t="shared" si="8"/>
        <v>0</v>
      </c>
    </row>
    <row r="47" spans="3:9" ht="14.25" customHeight="1">
      <c r="C47" s="12">
        <f t="shared" ref="C47:E47" si="9">ROUND(C29/10000,0)</f>
        <v>0</v>
      </c>
      <c r="D47" s="12">
        <f t="shared" si="9"/>
        <v>0</v>
      </c>
      <c r="E47" s="12">
        <f t="shared" si="9"/>
        <v>0</v>
      </c>
      <c r="G47" s="12">
        <f t="shared" ref="G47:I47" si="10">ROUND(G29/10000,0)</f>
        <v>0</v>
      </c>
      <c r="H47" s="12">
        <f t="shared" si="10"/>
        <v>0</v>
      </c>
      <c r="I47" s="12">
        <f t="shared" si="10"/>
        <v>0</v>
      </c>
    </row>
    <row r="48" spans="3:9" ht="14.25" customHeight="1">
      <c r="C48" s="12">
        <f t="shared" ref="C48:E48" si="11">ROUND(C30/10000,0)</f>
        <v>0</v>
      </c>
      <c r="D48" s="12">
        <f t="shared" si="11"/>
        <v>0</v>
      </c>
      <c r="E48" s="12">
        <f t="shared" si="11"/>
        <v>0</v>
      </c>
      <c r="G48" s="12">
        <f t="shared" ref="G48:I48" si="12">ROUND(G30/10000,0)</f>
        <v>0</v>
      </c>
      <c r="H48" s="12">
        <f t="shared" si="12"/>
        <v>0</v>
      </c>
      <c r="I48" s="12">
        <f t="shared" si="12"/>
        <v>0</v>
      </c>
    </row>
    <row r="49" spans="3:9" ht="14.25" customHeight="1">
      <c r="C49" s="12">
        <f t="shared" ref="C49:E49" si="13">ROUND(C31/10000,0)</f>
        <v>0</v>
      </c>
      <c r="D49" s="12">
        <f t="shared" si="13"/>
        <v>0</v>
      </c>
      <c r="E49" s="12">
        <f t="shared" si="13"/>
        <v>0</v>
      </c>
      <c r="G49" s="12">
        <f t="shared" ref="G49:I49" si="14">ROUND(G31/10000,0)</f>
        <v>0</v>
      </c>
      <c r="H49" s="12">
        <f t="shared" si="14"/>
        <v>0</v>
      </c>
      <c r="I49" s="12">
        <f t="shared" si="14"/>
        <v>0</v>
      </c>
    </row>
    <row r="50" spans="3:9" ht="14.25" customHeight="1">
      <c r="C50" s="12">
        <f t="shared" ref="C50:E50" si="15">ROUND(C32/10000,0)</f>
        <v>0</v>
      </c>
      <c r="D50" s="12">
        <f t="shared" si="15"/>
        <v>0</v>
      </c>
      <c r="E50" s="12">
        <f t="shared" si="15"/>
        <v>0</v>
      </c>
      <c r="G50" s="12">
        <f t="shared" ref="G50:I50" si="16">ROUND(G32/10000,0)</f>
        <v>0</v>
      </c>
      <c r="H50" s="12">
        <f t="shared" si="16"/>
        <v>0</v>
      </c>
      <c r="I50" s="12">
        <f t="shared" si="16"/>
        <v>0</v>
      </c>
    </row>
    <row r="51" spans="3:9" ht="14.25" customHeight="1">
      <c r="C51" s="12">
        <f t="shared" ref="C51:E51" si="17">ROUND(C33/10000,0)</f>
        <v>0</v>
      </c>
      <c r="D51" s="12">
        <f t="shared" si="17"/>
        <v>0</v>
      </c>
      <c r="E51" s="12">
        <f t="shared" si="17"/>
        <v>0</v>
      </c>
      <c r="G51" s="12">
        <f t="shared" ref="G51:I51" si="18">ROUND(G33/10000,0)</f>
        <v>0</v>
      </c>
      <c r="H51" s="12">
        <f t="shared" si="18"/>
        <v>0</v>
      </c>
      <c r="I51" s="12">
        <f t="shared" si="18"/>
        <v>0</v>
      </c>
    </row>
    <row r="52" spans="3:9" ht="14.25" customHeight="1">
      <c r="C52" s="12">
        <f t="shared" ref="C52:E52" si="19">ROUND(C34/10000,0)</f>
        <v>0</v>
      </c>
      <c r="D52" s="12">
        <f t="shared" si="19"/>
        <v>0</v>
      </c>
      <c r="E52" s="12">
        <f t="shared" si="19"/>
        <v>0</v>
      </c>
      <c r="G52" s="12">
        <f t="shared" ref="G52:I52" si="20">ROUND(G34/10000,0)</f>
        <v>0</v>
      </c>
      <c r="H52" s="12">
        <f t="shared" si="20"/>
        <v>0</v>
      </c>
      <c r="I52" s="12">
        <f t="shared" si="20"/>
        <v>0</v>
      </c>
    </row>
    <row r="53" spans="3:9" ht="14.25" customHeight="1">
      <c r="C53" s="12">
        <f t="shared" ref="C53:E53" si="21">ROUND(C35/10000,0)</f>
        <v>2013</v>
      </c>
      <c r="D53" s="12">
        <f t="shared" si="21"/>
        <v>0</v>
      </c>
      <c r="E53" s="12">
        <f t="shared" si="21"/>
        <v>2013</v>
      </c>
      <c r="G53" s="12">
        <f t="shared" ref="G53:I53" si="22">ROUND(G35/10000,0)</f>
        <v>0</v>
      </c>
      <c r="H53" s="12">
        <f t="shared" si="22"/>
        <v>0</v>
      </c>
      <c r="I53" s="12">
        <f t="shared" si="22"/>
        <v>0</v>
      </c>
    </row>
    <row r="54" spans="3:9" ht="14.25" customHeight="1">
      <c r="C54" s="12">
        <f t="shared" ref="C54:E54" si="23">ROUND(C36/10000,0)</f>
        <v>5480</v>
      </c>
      <c r="D54" s="12">
        <f t="shared" si="23"/>
        <v>0</v>
      </c>
      <c r="E54" s="12">
        <f t="shared" si="23"/>
        <v>5480</v>
      </c>
      <c r="G54" s="12">
        <f t="shared" ref="G54:I54" si="24">ROUND(G36/10000,0)</f>
        <v>2412</v>
      </c>
      <c r="H54" s="12">
        <f t="shared" si="24"/>
        <v>4068</v>
      </c>
      <c r="I54" s="12">
        <f t="shared" si="24"/>
        <v>6480</v>
      </c>
    </row>
    <row r="55" spans="3:9" ht="14.25" customHeight="1">
      <c r="C55" s="12">
        <f t="shared" ref="C55:E55" si="25">ROUND(C37/10000,0)</f>
        <v>0</v>
      </c>
      <c r="D55" s="12">
        <f t="shared" si="25"/>
        <v>0</v>
      </c>
      <c r="E55" s="12">
        <f t="shared" si="25"/>
        <v>0</v>
      </c>
      <c r="G55" s="12">
        <f t="shared" ref="G55:I55" si="26">ROUND(G37/10000,0)</f>
        <v>796</v>
      </c>
      <c r="H55" s="12">
        <f t="shared" si="26"/>
        <v>0</v>
      </c>
      <c r="I55" s="12">
        <f t="shared" si="26"/>
        <v>796</v>
      </c>
    </row>
    <row r="56" spans="3:9" ht="14.25" customHeight="1">
      <c r="C56" s="12">
        <f t="shared" ref="C56:E56" si="27">ROUND(C38/10000,0)</f>
        <v>7493</v>
      </c>
      <c r="D56" s="12">
        <f t="shared" si="27"/>
        <v>0</v>
      </c>
      <c r="E56" s="12">
        <f t="shared" si="27"/>
        <v>7493</v>
      </c>
      <c r="G56" s="12">
        <f t="shared" ref="G56:I56" si="28">ROUND(G38/10000,0)</f>
        <v>3209</v>
      </c>
      <c r="H56" s="12">
        <f t="shared" si="28"/>
        <v>4068</v>
      </c>
      <c r="I56" s="12">
        <f t="shared" si="28"/>
        <v>7276</v>
      </c>
    </row>
    <row r="57" spans="3:9" ht="14.25" customHeight="1">
      <c r="C57" s="12">
        <f t="shared" ref="C57:E57" si="29">ROUND(C39/10000,0)</f>
        <v>0</v>
      </c>
      <c r="D57" s="12">
        <f t="shared" si="29"/>
        <v>0</v>
      </c>
      <c r="E57" s="12">
        <f t="shared" si="29"/>
        <v>0</v>
      </c>
      <c r="G57" s="12">
        <f t="shared" ref="G57:I57" si="30">ROUND(G39/10000,0)</f>
        <v>4285</v>
      </c>
      <c r="H57" s="12">
        <f t="shared" si="30"/>
        <v>-4068</v>
      </c>
      <c r="I57" s="12">
        <f t="shared" si="30"/>
        <v>217</v>
      </c>
    </row>
    <row r="58" spans="3:9" ht="14.25" customHeight="1">
      <c r="C58" s="12">
        <f>ROUND(C40/10000,0)</f>
        <v>33786</v>
      </c>
      <c r="D58" s="12">
        <f t="shared" ref="D58:E58" si="31">ROUND(D40/10000,0)</f>
        <v>0</v>
      </c>
      <c r="E58" s="12">
        <f t="shared" si="31"/>
        <v>33786</v>
      </c>
      <c r="G58" s="12">
        <f t="shared" ref="G58:I58" si="32">ROUND(G40/10000,0)</f>
        <v>38070</v>
      </c>
      <c r="H58" s="12">
        <f t="shared" si="32"/>
        <v>-4068</v>
      </c>
      <c r="I58" s="12">
        <f t="shared" si="32"/>
        <v>34003</v>
      </c>
    </row>
    <row r="59" spans="3:9" ht="14.25" customHeight="1">
      <c r="C59" s="12">
        <f t="shared" ref="C59:E59" si="33">ROUND(C41/10000,0)</f>
        <v>41279</v>
      </c>
      <c r="D59" s="12">
        <f t="shared" si="33"/>
        <v>0</v>
      </c>
      <c r="E59" s="12">
        <f t="shared" si="33"/>
        <v>41279</v>
      </c>
      <c r="G59" s="12">
        <f t="shared" ref="G59:I59" si="34">ROUND(G41/10000,0)</f>
        <v>41279</v>
      </c>
      <c r="H59" s="12">
        <f t="shared" si="34"/>
        <v>0</v>
      </c>
      <c r="I59" s="12">
        <f t="shared" si="34"/>
        <v>41279</v>
      </c>
    </row>
  </sheetData>
  <mergeCells count="1">
    <mergeCell ref="B2:I2"/>
  </mergeCells>
  <phoneticPr fontId="100" type="noConversion"/>
  <printOptions horizontalCentered="1"/>
  <pageMargins left="0.39370078740157499" right="0.39370078740157499" top="1.1811023622047201" bottom="0.78740157480314998" header="0.511811023622047" footer="0.511811023622047"/>
  <pageSetup paperSize="9" scale="72" orientation="portrait" errors="blank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G12:Z33"/>
  <sheetViews>
    <sheetView topLeftCell="C1" workbookViewId="0">
      <selection activeCell="J14" sqref="J14"/>
    </sheetView>
  </sheetViews>
  <sheetFormatPr defaultColWidth="9" defaultRowHeight="13.5"/>
  <cols>
    <col min="8" max="8" width="15.5" customWidth="1"/>
    <col min="9" max="9" width="13.5" customWidth="1"/>
  </cols>
  <sheetData>
    <row r="12" spans="7:26" ht="40.5">
      <c r="G12" s="354" t="s">
        <v>2491</v>
      </c>
      <c r="H12" s="354"/>
      <c r="I12" s="5" t="s">
        <v>2502</v>
      </c>
      <c r="J12" s="6" t="s">
        <v>2611</v>
      </c>
      <c r="K12" s="6" t="s">
        <v>2612</v>
      </c>
      <c r="L12" s="6" t="s">
        <v>2613</v>
      </c>
      <c r="M12" s="7" t="s">
        <v>2614</v>
      </c>
      <c r="N12" s="8" t="s">
        <v>2615</v>
      </c>
      <c r="O12" s="6" t="s">
        <v>2616</v>
      </c>
      <c r="P12" s="9" t="s">
        <v>2617</v>
      </c>
      <c r="Q12" s="9" t="s">
        <v>2618</v>
      </c>
      <c r="R12" s="6" t="s">
        <v>2509</v>
      </c>
      <c r="S12" s="6" t="s">
        <v>2619</v>
      </c>
      <c r="T12" s="6" t="s">
        <v>2620</v>
      </c>
      <c r="U12" s="6" t="s">
        <v>2621</v>
      </c>
      <c r="V12" s="6" t="s">
        <v>2622</v>
      </c>
      <c r="W12" s="3" t="s">
        <v>2623</v>
      </c>
      <c r="X12" s="9" t="s">
        <v>2624</v>
      </c>
      <c r="Y12" s="6" t="s">
        <v>2515</v>
      </c>
      <c r="Z12" s="6" t="s">
        <v>2516</v>
      </c>
    </row>
    <row r="13" spans="7:26" ht="78.75" customHeight="1">
      <c r="G13" s="355" t="s">
        <v>2492</v>
      </c>
      <c r="H13" s="2" t="s">
        <v>2500</v>
      </c>
      <c r="I13" s="10">
        <f>I16+I19+I22+I25+I28+I31</f>
        <v>374965</v>
      </c>
      <c r="J13" s="10">
        <f t="shared" ref="J13:Q13" si="0">J16+J28+J25+J31+J22+J19</f>
        <v>37933</v>
      </c>
      <c r="K13" s="10">
        <f t="shared" si="0"/>
        <v>3472</v>
      </c>
      <c r="L13" s="10">
        <f t="shared" si="0"/>
        <v>118938</v>
      </c>
      <c r="M13" s="10">
        <f t="shared" si="0"/>
        <v>0</v>
      </c>
      <c r="N13" s="10">
        <f t="shared" si="0"/>
        <v>0</v>
      </c>
      <c r="O13" s="10">
        <f t="shared" si="0"/>
        <v>170</v>
      </c>
      <c r="P13" s="10">
        <f t="shared" si="0"/>
        <v>0</v>
      </c>
      <c r="Q13" s="10">
        <f t="shared" si="0"/>
        <v>214452</v>
      </c>
      <c r="R13" s="10">
        <f t="shared" ref="R13:Z13" si="1">R16+R28+R25+R31+R22+R19</f>
        <v>369551</v>
      </c>
      <c r="S13" s="10">
        <f t="shared" si="1"/>
        <v>74454</v>
      </c>
      <c r="T13" s="10">
        <f t="shared" si="1"/>
        <v>18185</v>
      </c>
      <c r="U13" s="10">
        <f t="shared" si="1"/>
        <v>0</v>
      </c>
      <c r="V13" s="10">
        <f t="shared" si="1"/>
        <v>208</v>
      </c>
      <c r="W13" s="10">
        <f t="shared" si="1"/>
        <v>275384</v>
      </c>
      <c r="X13" s="10">
        <f t="shared" si="1"/>
        <v>1320</v>
      </c>
      <c r="Y13" s="10">
        <f t="shared" si="1"/>
        <v>5414</v>
      </c>
      <c r="Z13" s="10">
        <f t="shared" si="1"/>
        <v>286096</v>
      </c>
    </row>
    <row r="14" spans="7:26" ht="78.75" customHeight="1">
      <c r="G14" s="352"/>
      <c r="H14" s="3" t="s">
        <v>2501</v>
      </c>
      <c r="I14" s="10">
        <f>I17+I29+I26+I32+I23+I20</f>
        <v>29939</v>
      </c>
      <c r="J14" s="10">
        <f t="shared" ref="J14:S14" si="2">J17+J29+J26+J32+J23+J20</f>
        <v>1829</v>
      </c>
      <c r="K14" s="10">
        <f t="shared" si="2"/>
        <v>114</v>
      </c>
      <c r="L14" s="10">
        <f t="shared" si="2"/>
        <v>280</v>
      </c>
      <c r="M14" s="10">
        <f t="shared" si="2"/>
        <v>0</v>
      </c>
      <c r="N14" s="10">
        <f t="shared" si="2"/>
        <v>0</v>
      </c>
      <c r="O14" s="10">
        <f t="shared" si="2"/>
        <v>10</v>
      </c>
      <c r="P14" s="10">
        <f t="shared" si="2"/>
        <v>60602</v>
      </c>
      <c r="Q14" s="10">
        <f t="shared" si="2"/>
        <v>-32896</v>
      </c>
      <c r="R14" s="10">
        <f t="shared" si="2"/>
        <v>9338</v>
      </c>
      <c r="S14" s="10">
        <f t="shared" si="2"/>
        <v>59</v>
      </c>
      <c r="T14" s="10"/>
      <c r="U14" s="10">
        <f t="shared" ref="U14:Z15" si="3">U17+U29+U26+U32+U23+U20</f>
        <v>0</v>
      </c>
      <c r="V14" s="10">
        <f t="shared" si="3"/>
        <v>0</v>
      </c>
      <c r="W14" s="10">
        <f t="shared" si="3"/>
        <v>-27609</v>
      </c>
      <c r="X14" s="10">
        <f t="shared" si="3"/>
        <v>36888</v>
      </c>
      <c r="Y14" s="10">
        <f t="shared" si="3"/>
        <v>20601</v>
      </c>
      <c r="Z14" s="10">
        <f t="shared" si="3"/>
        <v>20601</v>
      </c>
    </row>
    <row r="15" spans="7:26" ht="78.75" customHeight="1">
      <c r="G15" s="352"/>
      <c r="H15" s="3" t="s">
        <v>62</v>
      </c>
      <c r="I15" s="10">
        <f>I18+I30+I27+I33+I24+I21</f>
        <v>404904</v>
      </c>
      <c r="J15" s="10">
        <f>J18+J30+J27+J33+J24+J21</f>
        <v>39762</v>
      </c>
      <c r="K15" s="10">
        <f t="shared" ref="K15:T15" si="4">K18+K30+K27+K33+K24+K21</f>
        <v>3586</v>
      </c>
      <c r="L15" s="10">
        <f t="shared" si="4"/>
        <v>119218</v>
      </c>
      <c r="M15" s="10">
        <f t="shared" si="4"/>
        <v>0</v>
      </c>
      <c r="N15" s="10">
        <f t="shared" si="4"/>
        <v>0</v>
      </c>
      <c r="O15" s="10">
        <f t="shared" si="4"/>
        <v>180</v>
      </c>
      <c r="P15" s="10">
        <f t="shared" si="4"/>
        <v>60602</v>
      </c>
      <c r="Q15" s="10">
        <f t="shared" si="4"/>
        <v>181556</v>
      </c>
      <c r="R15" s="10">
        <f t="shared" si="4"/>
        <v>378889</v>
      </c>
      <c r="S15" s="10">
        <f t="shared" si="4"/>
        <v>74513</v>
      </c>
      <c r="T15" s="10">
        <f t="shared" si="4"/>
        <v>18185</v>
      </c>
      <c r="U15" s="10">
        <f t="shared" si="3"/>
        <v>0</v>
      </c>
      <c r="V15" s="10">
        <f t="shared" si="3"/>
        <v>208</v>
      </c>
      <c r="W15" s="10">
        <f t="shared" si="3"/>
        <v>247775</v>
      </c>
      <c r="X15" s="10">
        <f t="shared" si="3"/>
        <v>38208</v>
      </c>
      <c r="Y15" s="10">
        <f t="shared" si="3"/>
        <v>26015</v>
      </c>
      <c r="Z15" s="10">
        <f t="shared" si="3"/>
        <v>306697</v>
      </c>
    </row>
    <row r="16" spans="7:26" ht="78.75" customHeight="1">
      <c r="G16" s="352" t="s">
        <v>2493</v>
      </c>
      <c r="H16" s="3" t="s">
        <v>2500</v>
      </c>
      <c r="I16" s="10">
        <f t="shared" ref="I16:I33" si="5">SUM(J16:Q16)</f>
        <v>79996</v>
      </c>
      <c r="J16" s="10">
        <v>0</v>
      </c>
      <c r="K16" s="10">
        <v>362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79634</v>
      </c>
      <c r="R16" s="10">
        <f>SUM(S16:X16)</f>
        <v>117062</v>
      </c>
      <c r="S16" s="10">
        <v>0</v>
      </c>
      <c r="T16" s="10"/>
      <c r="U16" s="10">
        <v>0</v>
      </c>
      <c r="V16" s="10">
        <v>0</v>
      </c>
      <c r="W16" s="10">
        <v>116700</v>
      </c>
      <c r="X16" s="10">
        <v>362</v>
      </c>
      <c r="Y16" s="10">
        <f>I16-R16</f>
        <v>-37066</v>
      </c>
      <c r="Z16" s="10">
        <v>18298</v>
      </c>
    </row>
    <row r="17" spans="7:26" ht="78.75" customHeight="1">
      <c r="G17" s="352"/>
      <c r="H17" s="3" t="s">
        <v>2501</v>
      </c>
      <c r="I17" s="10">
        <f t="shared" si="5"/>
        <v>28332</v>
      </c>
      <c r="J17" s="10"/>
      <c r="K17" s="10">
        <v>-24</v>
      </c>
      <c r="L17" s="10"/>
      <c r="M17" s="10"/>
      <c r="N17" s="10"/>
      <c r="O17" s="10"/>
      <c r="P17" s="10">
        <v>59872</v>
      </c>
      <c r="Q17" s="10">
        <v>-31516</v>
      </c>
      <c r="R17" s="10">
        <f>SUM(S17:X17)</f>
        <v>4284</v>
      </c>
      <c r="S17" s="10"/>
      <c r="T17" s="10"/>
      <c r="U17" s="10"/>
      <c r="V17" s="10"/>
      <c r="W17" s="10">
        <v>-31828</v>
      </c>
      <c r="X17" s="10">
        <v>36112</v>
      </c>
      <c r="Y17" s="10">
        <f>I17-R17</f>
        <v>24048</v>
      </c>
      <c r="Z17" s="10">
        <v>24048</v>
      </c>
    </row>
    <row r="18" spans="7:26" ht="78.75" customHeight="1">
      <c r="G18" s="353"/>
      <c r="H18" s="4" t="s">
        <v>62</v>
      </c>
      <c r="I18" s="10">
        <f t="shared" si="5"/>
        <v>108328</v>
      </c>
      <c r="J18" s="10">
        <f t="shared" ref="J18:Z18" si="6">J16+J17</f>
        <v>0</v>
      </c>
      <c r="K18" s="10">
        <f t="shared" si="6"/>
        <v>338</v>
      </c>
      <c r="L18" s="10">
        <f t="shared" si="6"/>
        <v>0</v>
      </c>
      <c r="M18" s="10">
        <f t="shared" si="6"/>
        <v>0</v>
      </c>
      <c r="N18" s="10">
        <f t="shared" si="6"/>
        <v>0</v>
      </c>
      <c r="O18" s="10">
        <f t="shared" si="6"/>
        <v>0</v>
      </c>
      <c r="P18" s="10">
        <f t="shared" si="6"/>
        <v>59872</v>
      </c>
      <c r="Q18" s="10">
        <f t="shared" si="6"/>
        <v>48118</v>
      </c>
      <c r="R18" s="10">
        <f t="shared" si="6"/>
        <v>121346</v>
      </c>
      <c r="S18" s="10">
        <f t="shared" si="6"/>
        <v>0</v>
      </c>
      <c r="T18" s="10">
        <f t="shared" si="6"/>
        <v>0</v>
      </c>
      <c r="U18" s="10">
        <f t="shared" si="6"/>
        <v>0</v>
      </c>
      <c r="V18" s="10">
        <f t="shared" si="6"/>
        <v>0</v>
      </c>
      <c r="W18" s="10">
        <f t="shared" si="6"/>
        <v>84872</v>
      </c>
      <c r="X18" s="10">
        <f t="shared" si="6"/>
        <v>36474</v>
      </c>
      <c r="Y18" s="10">
        <f t="shared" si="6"/>
        <v>-13018</v>
      </c>
      <c r="Z18" s="10">
        <f t="shared" si="6"/>
        <v>42346</v>
      </c>
    </row>
    <row r="19" spans="7:26" ht="78.75" customHeight="1">
      <c r="G19" s="354" t="s">
        <v>2494</v>
      </c>
      <c r="H19" s="1" t="s">
        <v>2500</v>
      </c>
      <c r="I19" s="10">
        <f t="shared" si="5"/>
        <v>16108</v>
      </c>
      <c r="J19" s="10">
        <v>14911</v>
      </c>
      <c r="K19" s="10">
        <v>92</v>
      </c>
      <c r="L19" s="10">
        <v>979</v>
      </c>
      <c r="M19" s="10">
        <v>0</v>
      </c>
      <c r="N19" s="10">
        <v>0</v>
      </c>
      <c r="O19" s="10">
        <v>126</v>
      </c>
      <c r="P19" s="10">
        <v>0</v>
      </c>
      <c r="Q19" s="10">
        <v>0</v>
      </c>
      <c r="R19" s="10">
        <f t="shared" ref="R19:R33" si="7">SUM(S19:X19)</f>
        <v>15292</v>
      </c>
      <c r="S19" s="10">
        <v>15103</v>
      </c>
      <c r="T19" s="10">
        <v>0</v>
      </c>
      <c r="U19" s="10">
        <v>0</v>
      </c>
      <c r="V19" s="10">
        <v>189</v>
      </c>
      <c r="W19" s="10">
        <v>0</v>
      </c>
      <c r="X19" s="10">
        <v>0</v>
      </c>
      <c r="Y19" s="10">
        <f>I19-R19</f>
        <v>816</v>
      </c>
      <c r="Z19" s="11">
        <v>13164</v>
      </c>
    </row>
    <row r="20" spans="7:26" ht="78.75" customHeight="1">
      <c r="G20" s="354"/>
      <c r="H20" s="1" t="s">
        <v>2501</v>
      </c>
      <c r="I20" s="10">
        <f t="shared" si="5"/>
        <v>2078</v>
      </c>
      <c r="J20" s="10">
        <v>1703</v>
      </c>
      <c r="K20" s="10">
        <v>85</v>
      </c>
      <c r="L20" s="10">
        <v>280</v>
      </c>
      <c r="M20" s="10">
        <v>0</v>
      </c>
      <c r="N20" s="10">
        <v>0</v>
      </c>
      <c r="O20" s="10">
        <v>10</v>
      </c>
      <c r="P20" s="10">
        <v>0</v>
      </c>
      <c r="Q20" s="10">
        <v>0</v>
      </c>
      <c r="R20" s="10">
        <f t="shared" si="7"/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f>I20-R20</f>
        <v>2078</v>
      </c>
      <c r="Z20" s="11">
        <v>2078</v>
      </c>
    </row>
    <row r="21" spans="7:26" ht="78.75" customHeight="1">
      <c r="G21" s="354"/>
      <c r="H21" s="1" t="s">
        <v>62</v>
      </c>
      <c r="I21" s="10">
        <f t="shared" si="5"/>
        <v>18186</v>
      </c>
      <c r="J21" s="10">
        <f t="shared" ref="J21:Q21" si="8">J19+J20</f>
        <v>16614</v>
      </c>
      <c r="K21" s="10">
        <f t="shared" si="8"/>
        <v>177</v>
      </c>
      <c r="L21" s="10">
        <f t="shared" si="8"/>
        <v>1259</v>
      </c>
      <c r="M21" s="10">
        <f t="shared" si="8"/>
        <v>0</v>
      </c>
      <c r="N21" s="10">
        <f t="shared" si="8"/>
        <v>0</v>
      </c>
      <c r="O21" s="10">
        <f t="shared" si="8"/>
        <v>136</v>
      </c>
      <c r="P21" s="10">
        <f t="shared" si="8"/>
        <v>0</v>
      </c>
      <c r="Q21" s="10">
        <f t="shared" si="8"/>
        <v>0</v>
      </c>
      <c r="R21" s="10">
        <f t="shared" si="7"/>
        <v>15292</v>
      </c>
      <c r="S21" s="10">
        <f t="shared" ref="S21:Z21" si="9">S19+S20</f>
        <v>15103</v>
      </c>
      <c r="T21" s="10">
        <f t="shared" si="9"/>
        <v>0</v>
      </c>
      <c r="U21" s="10">
        <f t="shared" si="9"/>
        <v>0</v>
      </c>
      <c r="V21" s="10">
        <f t="shared" si="9"/>
        <v>189</v>
      </c>
      <c r="W21" s="10">
        <f t="shared" si="9"/>
        <v>0</v>
      </c>
      <c r="X21" s="10">
        <f t="shared" si="9"/>
        <v>0</v>
      </c>
      <c r="Y21" s="10">
        <f t="shared" si="9"/>
        <v>2894</v>
      </c>
      <c r="Z21" s="10">
        <f t="shared" si="9"/>
        <v>15242</v>
      </c>
    </row>
    <row r="22" spans="7:26" ht="78.75" customHeight="1">
      <c r="G22" s="355" t="s">
        <v>2495</v>
      </c>
      <c r="H22" s="2" t="s">
        <v>2500</v>
      </c>
      <c r="I22" s="10">
        <f t="shared" si="5"/>
        <v>85661</v>
      </c>
      <c r="J22" s="10">
        <v>22622</v>
      </c>
      <c r="K22" s="10">
        <v>126</v>
      </c>
      <c r="L22" s="10">
        <v>0</v>
      </c>
      <c r="M22" s="10">
        <v>0</v>
      </c>
      <c r="N22" s="10">
        <v>0</v>
      </c>
      <c r="O22" s="10">
        <v>44</v>
      </c>
      <c r="P22" s="10">
        <v>0</v>
      </c>
      <c r="Q22" s="10">
        <v>62869</v>
      </c>
      <c r="R22" s="10">
        <f t="shared" si="7"/>
        <v>55603</v>
      </c>
      <c r="S22" s="10">
        <v>25098</v>
      </c>
      <c r="T22" s="10">
        <v>0</v>
      </c>
      <c r="U22" s="10">
        <v>0</v>
      </c>
      <c r="V22" s="10">
        <v>19</v>
      </c>
      <c r="W22" s="10">
        <v>30486</v>
      </c>
      <c r="X22" s="10">
        <v>0</v>
      </c>
      <c r="Y22" s="10">
        <f>I22-R22</f>
        <v>30058</v>
      </c>
      <c r="Z22" s="10">
        <v>78586</v>
      </c>
    </row>
    <row r="23" spans="7:26" ht="78.75" customHeight="1">
      <c r="G23" s="352"/>
      <c r="H23" s="3" t="s">
        <v>2501</v>
      </c>
      <c r="I23" s="10">
        <f t="shared" si="5"/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f t="shared" si="7"/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f>I23-R23</f>
        <v>0</v>
      </c>
      <c r="Z23" s="10"/>
    </row>
    <row r="24" spans="7:26" ht="78.75" customHeight="1">
      <c r="G24" s="352"/>
      <c r="H24" s="3" t="s">
        <v>62</v>
      </c>
      <c r="I24" s="10">
        <f t="shared" si="5"/>
        <v>85661</v>
      </c>
      <c r="J24" s="10">
        <f t="shared" ref="J24:Q24" si="10">J22+J23</f>
        <v>22622</v>
      </c>
      <c r="K24" s="10">
        <f t="shared" si="10"/>
        <v>126</v>
      </c>
      <c r="L24" s="10">
        <f t="shared" si="10"/>
        <v>0</v>
      </c>
      <c r="M24" s="10">
        <f t="shared" si="10"/>
        <v>0</v>
      </c>
      <c r="N24" s="10">
        <f t="shared" si="10"/>
        <v>0</v>
      </c>
      <c r="O24" s="10">
        <f t="shared" si="10"/>
        <v>44</v>
      </c>
      <c r="P24" s="10">
        <f t="shared" si="10"/>
        <v>0</v>
      </c>
      <c r="Q24" s="10">
        <f t="shared" si="10"/>
        <v>62869</v>
      </c>
      <c r="R24" s="10">
        <f t="shared" si="7"/>
        <v>55603</v>
      </c>
      <c r="S24" s="10">
        <f t="shared" ref="S24:Z24" si="11">S22+S23</f>
        <v>25098</v>
      </c>
      <c r="T24" s="10">
        <f t="shared" si="11"/>
        <v>0</v>
      </c>
      <c r="U24" s="10">
        <f t="shared" si="11"/>
        <v>0</v>
      </c>
      <c r="V24" s="10">
        <f t="shared" si="11"/>
        <v>19</v>
      </c>
      <c r="W24" s="10">
        <f t="shared" si="11"/>
        <v>30486</v>
      </c>
      <c r="X24" s="10">
        <f t="shared" si="11"/>
        <v>0</v>
      </c>
      <c r="Y24" s="10">
        <f t="shared" si="11"/>
        <v>30058</v>
      </c>
      <c r="Z24" s="10">
        <f t="shared" si="11"/>
        <v>78586</v>
      </c>
    </row>
    <row r="25" spans="7:26" ht="78.75" customHeight="1">
      <c r="G25" s="352" t="s">
        <v>2496</v>
      </c>
      <c r="H25" s="3" t="s">
        <v>2500</v>
      </c>
      <c r="I25" s="10">
        <f t="shared" si="5"/>
        <v>182400</v>
      </c>
      <c r="J25" s="10">
        <v>400</v>
      </c>
      <c r="K25" s="10">
        <v>811</v>
      </c>
      <c r="L25" s="10">
        <v>117959</v>
      </c>
      <c r="M25" s="10">
        <v>0</v>
      </c>
      <c r="N25" s="10">
        <v>0</v>
      </c>
      <c r="O25" s="10">
        <v>0</v>
      </c>
      <c r="P25" s="10">
        <v>0</v>
      </c>
      <c r="Q25" s="10">
        <v>63230</v>
      </c>
      <c r="R25" s="10">
        <f t="shared" si="7"/>
        <v>174248</v>
      </c>
      <c r="S25" s="10">
        <v>34253</v>
      </c>
      <c r="T25" s="10">
        <v>18185</v>
      </c>
      <c r="U25" s="10">
        <v>0</v>
      </c>
      <c r="V25" s="10">
        <v>0</v>
      </c>
      <c r="W25" s="10">
        <v>121810</v>
      </c>
      <c r="X25" s="10">
        <v>0</v>
      </c>
      <c r="Y25" s="10">
        <f>I25-R25</f>
        <v>8152</v>
      </c>
      <c r="Z25" s="10">
        <v>135210</v>
      </c>
    </row>
    <row r="26" spans="7:26" ht="78.75" customHeight="1">
      <c r="G26" s="352" t="s">
        <v>2496</v>
      </c>
      <c r="H26" s="3" t="s">
        <v>2501</v>
      </c>
      <c r="I26" s="10">
        <f t="shared" si="5"/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f t="shared" si="7"/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f>I26-R26</f>
        <v>0</v>
      </c>
      <c r="Z26" s="10"/>
    </row>
    <row r="27" spans="7:26" ht="78.75" customHeight="1">
      <c r="G27" s="352" t="s">
        <v>2497</v>
      </c>
      <c r="H27" s="3" t="s">
        <v>62</v>
      </c>
      <c r="I27" s="10">
        <f t="shared" si="5"/>
        <v>182400</v>
      </c>
      <c r="J27" s="10">
        <f t="shared" ref="J27:Q27" si="12">J25+J26</f>
        <v>400</v>
      </c>
      <c r="K27" s="10">
        <f t="shared" si="12"/>
        <v>811</v>
      </c>
      <c r="L27" s="10">
        <f t="shared" si="12"/>
        <v>117959</v>
      </c>
      <c r="M27" s="10">
        <f t="shared" si="12"/>
        <v>0</v>
      </c>
      <c r="N27" s="10">
        <f t="shared" si="12"/>
        <v>0</v>
      </c>
      <c r="O27" s="10">
        <f t="shared" si="12"/>
        <v>0</v>
      </c>
      <c r="P27" s="10">
        <f t="shared" si="12"/>
        <v>0</v>
      </c>
      <c r="Q27" s="10">
        <f t="shared" si="12"/>
        <v>63230</v>
      </c>
      <c r="R27" s="10">
        <f t="shared" si="7"/>
        <v>174248</v>
      </c>
      <c r="S27" s="10">
        <f t="shared" ref="S27:X27" si="13">S25+S26</f>
        <v>34253</v>
      </c>
      <c r="T27" s="10">
        <f t="shared" si="13"/>
        <v>18185</v>
      </c>
      <c r="U27" s="10">
        <f t="shared" si="13"/>
        <v>0</v>
      </c>
      <c r="V27" s="10">
        <f t="shared" si="13"/>
        <v>0</v>
      </c>
      <c r="W27" s="10">
        <f t="shared" si="13"/>
        <v>121810</v>
      </c>
      <c r="X27" s="10">
        <f t="shared" si="13"/>
        <v>0</v>
      </c>
      <c r="Y27" s="10">
        <f>I27-R27</f>
        <v>8152</v>
      </c>
      <c r="Z27" s="10">
        <f>Z25+Z26</f>
        <v>135210</v>
      </c>
    </row>
    <row r="28" spans="7:26" ht="78.75" customHeight="1">
      <c r="G28" s="352" t="s">
        <v>2497</v>
      </c>
      <c r="H28" s="3" t="s">
        <v>2500</v>
      </c>
      <c r="I28" s="10">
        <f t="shared" si="5"/>
        <v>3307</v>
      </c>
      <c r="J28" s="10">
        <v>0</v>
      </c>
      <c r="K28" s="10">
        <v>68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3239</v>
      </c>
      <c r="R28" s="10">
        <f t="shared" si="7"/>
        <v>4138</v>
      </c>
      <c r="S28" s="10">
        <v>0</v>
      </c>
      <c r="T28" s="10">
        <v>0</v>
      </c>
      <c r="U28" s="10">
        <v>0</v>
      </c>
      <c r="V28" s="10">
        <v>0</v>
      </c>
      <c r="W28" s="10">
        <v>3976</v>
      </c>
      <c r="X28" s="10">
        <v>162</v>
      </c>
      <c r="Y28" s="10">
        <f>I28-R28</f>
        <v>-831</v>
      </c>
      <c r="Z28" s="10">
        <v>2760</v>
      </c>
    </row>
    <row r="29" spans="7:26" ht="78.75" customHeight="1">
      <c r="G29" s="352" t="s">
        <v>2498</v>
      </c>
      <c r="H29" s="3" t="s">
        <v>2501</v>
      </c>
      <c r="I29" s="10">
        <f t="shared" si="5"/>
        <v>-471</v>
      </c>
      <c r="J29" s="10">
        <v>126</v>
      </c>
      <c r="K29" s="10">
        <v>53</v>
      </c>
      <c r="L29" s="10">
        <v>0</v>
      </c>
      <c r="M29" s="10">
        <v>0</v>
      </c>
      <c r="N29" s="10">
        <v>0</v>
      </c>
      <c r="O29" s="10">
        <v>0</v>
      </c>
      <c r="P29" s="10">
        <v>730</v>
      </c>
      <c r="Q29" s="10">
        <v>-1380</v>
      </c>
      <c r="R29" s="10">
        <f t="shared" si="7"/>
        <v>986</v>
      </c>
      <c r="S29" s="10">
        <v>59</v>
      </c>
      <c r="T29" s="10">
        <v>0</v>
      </c>
      <c r="U29" s="10">
        <v>0</v>
      </c>
      <c r="V29" s="10">
        <v>0</v>
      </c>
      <c r="W29" s="10">
        <v>151</v>
      </c>
      <c r="X29" s="10">
        <v>776</v>
      </c>
      <c r="Y29" s="10">
        <f>I29-R29</f>
        <v>-1457</v>
      </c>
      <c r="Z29" s="10">
        <v>-1457</v>
      </c>
    </row>
    <row r="30" spans="7:26" ht="78.75" customHeight="1">
      <c r="G30" s="352"/>
      <c r="H30" s="3" t="s">
        <v>62</v>
      </c>
      <c r="I30" s="10">
        <f t="shared" si="5"/>
        <v>2836</v>
      </c>
      <c r="J30" s="10">
        <f t="shared" ref="J30:Q30" si="14">J28+J29</f>
        <v>126</v>
      </c>
      <c r="K30" s="10">
        <f t="shared" si="14"/>
        <v>121</v>
      </c>
      <c r="L30" s="10">
        <f t="shared" si="14"/>
        <v>0</v>
      </c>
      <c r="M30" s="10">
        <f t="shared" si="14"/>
        <v>0</v>
      </c>
      <c r="N30" s="10">
        <f t="shared" si="14"/>
        <v>0</v>
      </c>
      <c r="O30" s="10">
        <f t="shared" si="14"/>
        <v>0</v>
      </c>
      <c r="P30" s="10">
        <f t="shared" si="14"/>
        <v>730</v>
      </c>
      <c r="Q30" s="10">
        <f t="shared" si="14"/>
        <v>1859</v>
      </c>
      <c r="R30" s="10">
        <f t="shared" si="7"/>
        <v>5124</v>
      </c>
      <c r="S30" s="10">
        <f t="shared" ref="S30:Z30" si="15">S28+S29</f>
        <v>59</v>
      </c>
      <c r="T30" s="10">
        <f t="shared" si="15"/>
        <v>0</v>
      </c>
      <c r="U30" s="10">
        <f t="shared" si="15"/>
        <v>0</v>
      </c>
      <c r="V30" s="10">
        <f t="shared" si="15"/>
        <v>0</v>
      </c>
      <c r="W30" s="10">
        <f t="shared" si="15"/>
        <v>4127</v>
      </c>
      <c r="X30" s="10">
        <f t="shared" si="15"/>
        <v>938</v>
      </c>
      <c r="Y30" s="10">
        <f t="shared" si="15"/>
        <v>-2288</v>
      </c>
      <c r="Z30" s="10">
        <f t="shared" si="15"/>
        <v>1303</v>
      </c>
    </row>
    <row r="31" spans="7:26" ht="78.75" customHeight="1">
      <c r="G31" s="352" t="s">
        <v>2499</v>
      </c>
      <c r="H31" s="3" t="s">
        <v>2500</v>
      </c>
      <c r="I31" s="10">
        <f t="shared" si="5"/>
        <v>7493</v>
      </c>
      <c r="J31" s="10">
        <v>0</v>
      </c>
      <c r="K31" s="10">
        <v>2013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5480</v>
      </c>
      <c r="R31" s="10">
        <f t="shared" si="7"/>
        <v>3208</v>
      </c>
      <c r="S31" s="10">
        <v>0</v>
      </c>
      <c r="T31" s="10">
        <v>0</v>
      </c>
      <c r="U31" s="10">
        <v>0</v>
      </c>
      <c r="V31" s="10">
        <v>0</v>
      </c>
      <c r="W31" s="10">
        <v>2412</v>
      </c>
      <c r="X31" s="10">
        <v>796</v>
      </c>
      <c r="Y31" s="10">
        <f>I31-R31</f>
        <v>4285</v>
      </c>
      <c r="Z31" s="10">
        <v>38078</v>
      </c>
    </row>
    <row r="32" spans="7:26" ht="78.75" customHeight="1">
      <c r="G32" s="352"/>
      <c r="H32" s="3" t="s">
        <v>2501</v>
      </c>
      <c r="I32" s="10">
        <f t="shared" si="5"/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f t="shared" si="7"/>
        <v>4068</v>
      </c>
      <c r="S32" s="10">
        <v>0</v>
      </c>
      <c r="T32" s="10">
        <v>0</v>
      </c>
      <c r="U32" s="10">
        <v>0</v>
      </c>
      <c r="V32" s="10">
        <v>0</v>
      </c>
      <c r="W32" s="10">
        <v>4068</v>
      </c>
      <c r="X32" s="10">
        <v>0</v>
      </c>
      <c r="Y32" s="10">
        <f>I32-R32</f>
        <v>-4068</v>
      </c>
      <c r="Z32" s="10">
        <v>-4068</v>
      </c>
    </row>
    <row r="33" spans="7:26" ht="78.75" customHeight="1">
      <c r="G33" s="353"/>
      <c r="H33" s="4" t="s">
        <v>62</v>
      </c>
      <c r="I33" s="10">
        <f t="shared" si="5"/>
        <v>7493</v>
      </c>
      <c r="J33" s="10">
        <f t="shared" ref="J33:Q33" si="16">J31+J32</f>
        <v>0</v>
      </c>
      <c r="K33" s="10">
        <f t="shared" si="16"/>
        <v>2013</v>
      </c>
      <c r="L33" s="10">
        <f t="shared" si="16"/>
        <v>0</v>
      </c>
      <c r="M33" s="10">
        <f t="shared" si="16"/>
        <v>0</v>
      </c>
      <c r="N33" s="10">
        <f t="shared" si="16"/>
        <v>0</v>
      </c>
      <c r="O33" s="10">
        <f t="shared" si="16"/>
        <v>0</v>
      </c>
      <c r="P33" s="10">
        <f t="shared" si="16"/>
        <v>0</v>
      </c>
      <c r="Q33" s="10">
        <f t="shared" si="16"/>
        <v>5480</v>
      </c>
      <c r="R33" s="10">
        <f t="shared" si="7"/>
        <v>7276</v>
      </c>
      <c r="S33" s="10">
        <f t="shared" ref="S33:Z33" si="17">S31+S32</f>
        <v>0</v>
      </c>
      <c r="T33" s="10">
        <f t="shared" si="17"/>
        <v>0</v>
      </c>
      <c r="U33" s="10">
        <f t="shared" si="17"/>
        <v>0</v>
      </c>
      <c r="V33" s="10">
        <f t="shared" si="17"/>
        <v>0</v>
      </c>
      <c r="W33" s="10">
        <f t="shared" si="17"/>
        <v>6480</v>
      </c>
      <c r="X33" s="10">
        <f t="shared" si="17"/>
        <v>796</v>
      </c>
      <c r="Y33" s="10">
        <f t="shared" si="17"/>
        <v>217</v>
      </c>
      <c r="Z33" s="10">
        <f t="shared" si="17"/>
        <v>34010</v>
      </c>
    </row>
  </sheetData>
  <mergeCells count="8">
    <mergeCell ref="G25:G27"/>
    <mergeCell ref="G28:G30"/>
    <mergeCell ref="G31:G33"/>
    <mergeCell ref="G12:H12"/>
    <mergeCell ref="G13:G15"/>
    <mergeCell ref="G16:G18"/>
    <mergeCell ref="G19:G21"/>
    <mergeCell ref="G22:G24"/>
  </mergeCells>
  <phoneticPr fontId="100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5"/>
  <sheetViews>
    <sheetView workbookViewId="0">
      <selection activeCell="A16" sqref="A16"/>
    </sheetView>
  </sheetViews>
  <sheetFormatPr defaultColWidth="9" defaultRowHeight="14.25"/>
  <cols>
    <col min="1" max="1" width="86.5" style="299" customWidth="1"/>
    <col min="2" max="16384" width="9" style="299"/>
  </cols>
  <sheetData>
    <row r="1" spans="1:1" ht="64.5" customHeight="1">
      <c r="A1" s="300" t="s">
        <v>4</v>
      </c>
    </row>
    <row r="2" spans="1:1" ht="20.25">
      <c r="A2" s="301"/>
    </row>
    <row r="3" spans="1:1" ht="20.25">
      <c r="A3" s="302" t="s">
        <v>5</v>
      </c>
    </row>
    <row r="4" spans="1:1" ht="20.25">
      <c r="A4" s="303"/>
    </row>
    <row r="5" spans="1:1" ht="20.25">
      <c r="A5" s="302" t="s">
        <v>6</v>
      </c>
    </row>
    <row r="6" spans="1:1" ht="20.25">
      <c r="A6" s="304"/>
    </row>
    <row r="7" spans="1:1" ht="20.25">
      <c r="A7" s="302" t="s">
        <v>7</v>
      </c>
    </row>
    <row r="8" spans="1:1" ht="20.25">
      <c r="A8" s="304"/>
    </row>
    <row r="9" spans="1:1" ht="40.5">
      <c r="A9" s="303" t="s">
        <v>8</v>
      </c>
    </row>
    <row r="10" spans="1:1" ht="20.25">
      <c r="A10" s="304"/>
    </row>
    <row r="11" spans="1:1" ht="20.25">
      <c r="A11" s="302" t="s">
        <v>9</v>
      </c>
    </row>
    <row r="12" spans="1:1" ht="20.25">
      <c r="A12" s="304"/>
    </row>
    <row r="13" spans="1:1" ht="20.25">
      <c r="A13" s="302" t="s">
        <v>10</v>
      </c>
    </row>
    <row r="14" spans="1:1" ht="20.25">
      <c r="A14" s="304"/>
    </row>
    <row r="15" spans="1:1" ht="20.25">
      <c r="A15" s="302" t="s">
        <v>11</v>
      </c>
    </row>
  </sheetData>
  <phoneticPr fontId="100" type="noConversion"/>
  <pageMargins left="1.1023622047244099" right="1.02362204724409" top="1.45669291338583" bottom="1.37795275590551" header="0.31496062992126" footer="0.31496062992126"/>
  <pageSetup paperSize="9" scale="92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Zeros="0" tabSelected="1" view="pageBreakPreview" zoomScale="70" zoomScaleSheetLayoutView="70" workbookViewId="0">
      <pane ySplit="2" topLeftCell="A12" activePane="bottomLeft" state="frozen"/>
      <selection pane="bottomLeft" activeCell="D35" sqref="D35"/>
    </sheetView>
  </sheetViews>
  <sheetFormatPr defaultColWidth="8.875" defaultRowHeight="20.100000000000001" customHeight="1"/>
  <cols>
    <col min="1" max="1" width="38.625" style="115" customWidth="1"/>
    <col min="2" max="2" width="18" style="115" customWidth="1"/>
    <col min="3" max="3" width="23.875" style="115" customWidth="1"/>
    <col min="4" max="4" width="20.125" style="115" customWidth="1"/>
    <col min="5" max="5" width="21.75" style="115" customWidth="1"/>
    <col min="6" max="6" width="8.875" style="115"/>
    <col min="7" max="7" width="9.5" style="115" bestFit="1" customWidth="1"/>
    <col min="8" max="16384" width="8.875" style="115"/>
  </cols>
  <sheetData>
    <row r="1" spans="1:5" ht="16.5" customHeight="1">
      <c r="A1" s="291" t="s">
        <v>12</v>
      </c>
    </row>
    <row r="2" spans="1:5" ht="27">
      <c r="A2" s="316" t="s">
        <v>13</v>
      </c>
      <c r="B2" s="316"/>
      <c r="C2" s="316"/>
      <c r="D2" s="316"/>
      <c r="E2" s="316"/>
    </row>
    <row r="3" spans="1:5" ht="20.100000000000001" customHeight="1">
      <c r="A3" s="183"/>
      <c r="B3" s="273"/>
      <c r="C3" s="273"/>
      <c r="D3" s="273"/>
      <c r="E3" s="185" t="s">
        <v>14</v>
      </c>
    </row>
    <row r="4" spans="1:5" ht="20.100000000000001" customHeight="1">
      <c r="A4" s="118" t="s">
        <v>15</v>
      </c>
      <c r="B4" s="119" t="s">
        <v>16</v>
      </c>
      <c r="C4" s="119" t="s">
        <v>17</v>
      </c>
      <c r="D4" s="119" t="s">
        <v>18</v>
      </c>
      <c r="E4" s="119" t="s">
        <v>19</v>
      </c>
    </row>
    <row r="5" spans="1:5" ht="20.100000000000001" customHeight="1">
      <c r="A5" s="289" t="s">
        <v>20</v>
      </c>
      <c r="B5" s="165">
        <f>SUM(B6:B20)</f>
        <v>48214</v>
      </c>
      <c r="C5" s="165"/>
      <c r="D5" s="165"/>
      <c r="E5" s="165">
        <f>SUM(E6:E20)</f>
        <v>48214</v>
      </c>
    </row>
    <row r="6" spans="1:5" ht="20.100000000000001" customHeight="1">
      <c r="A6" s="292" t="s">
        <v>21</v>
      </c>
      <c r="B6" s="286">
        <v>28808</v>
      </c>
      <c r="C6" s="164"/>
      <c r="D6" s="164"/>
      <c r="E6" s="164">
        <f>B6+C6+D6</f>
        <v>28808</v>
      </c>
    </row>
    <row r="7" spans="1:5" ht="20.100000000000001" customHeight="1">
      <c r="A7" s="292" t="s">
        <v>22</v>
      </c>
      <c r="B7" s="286">
        <v>2844</v>
      </c>
      <c r="C7" s="164"/>
      <c r="D7" s="164"/>
      <c r="E7" s="164">
        <f t="shared" ref="E7:E30" si="0">B7+C7+D7</f>
        <v>2844</v>
      </c>
    </row>
    <row r="8" spans="1:5" ht="20.100000000000001" customHeight="1">
      <c r="A8" s="292" t="s">
        <v>23</v>
      </c>
      <c r="B8" s="286">
        <v>861</v>
      </c>
      <c r="C8" s="164"/>
      <c r="D8" s="164"/>
      <c r="E8" s="164">
        <f t="shared" si="0"/>
        <v>861</v>
      </c>
    </row>
    <row r="9" spans="1:5" ht="20.100000000000001" customHeight="1">
      <c r="A9" s="292" t="s">
        <v>24</v>
      </c>
      <c r="B9" s="286">
        <v>140</v>
      </c>
      <c r="C9" s="155"/>
      <c r="D9" s="155"/>
      <c r="E9" s="164">
        <f t="shared" si="0"/>
        <v>140</v>
      </c>
    </row>
    <row r="10" spans="1:5" ht="20.100000000000001" customHeight="1">
      <c r="A10" s="292" t="s">
        <v>25</v>
      </c>
      <c r="B10" s="286">
        <v>5468</v>
      </c>
      <c r="C10" s="155"/>
      <c r="D10" s="155"/>
      <c r="E10" s="164">
        <f t="shared" si="0"/>
        <v>5468</v>
      </c>
    </row>
    <row r="11" spans="1:5" ht="20.100000000000001" customHeight="1">
      <c r="A11" s="292" t="s">
        <v>26</v>
      </c>
      <c r="B11" s="286">
        <v>2021</v>
      </c>
      <c r="C11" s="155"/>
      <c r="D11" s="155"/>
      <c r="E11" s="164">
        <f t="shared" si="0"/>
        <v>2021</v>
      </c>
    </row>
    <row r="12" spans="1:5" ht="20.100000000000001" customHeight="1">
      <c r="A12" s="292" t="s">
        <v>27</v>
      </c>
      <c r="B12" s="286">
        <v>1315</v>
      </c>
      <c r="C12" s="155"/>
      <c r="D12" s="155"/>
      <c r="E12" s="164">
        <f t="shared" si="0"/>
        <v>1315</v>
      </c>
    </row>
    <row r="13" spans="1:5" ht="20.100000000000001" customHeight="1">
      <c r="A13" s="292" t="s">
        <v>28</v>
      </c>
      <c r="B13" s="286">
        <v>438</v>
      </c>
      <c r="C13" s="155"/>
      <c r="D13" s="155"/>
      <c r="E13" s="164">
        <f t="shared" si="0"/>
        <v>438</v>
      </c>
    </row>
    <row r="14" spans="1:5" ht="20.100000000000001" customHeight="1">
      <c r="A14" s="292" t="s">
        <v>29</v>
      </c>
      <c r="B14" s="286">
        <v>1004</v>
      </c>
      <c r="C14" s="155"/>
      <c r="D14" s="155"/>
      <c r="E14" s="164">
        <f t="shared" si="0"/>
        <v>1004</v>
      </c>
    </row>
    <row r="15" spans="1:5" ht="20.100000000000001" customHeight="1">
      <c r="A15" s="292" t="s">
        <v>30</v>
      </c>
      <c r="B15" s="286">
        <v>2860</v>
      </c>
      <c r="C15" s="155"/>
      <c r="D15" s="155"/>
      <c r="E15" s="164">
        <f t="shared" si="0"/>
        <v>2860</v>
      </c>
    </row>
    <row r="16" spans="1:5" ht="20.100000000000001" customHeight="1">
      <c r="A16" s="292" t="s">
        <v>31</v>
      </c>
      <c r="B16" s="286">
        <v>1235</v>
      </c>
      <c r="C16" s="155"/>
      <c r="D16" s="155"/>
      <c r="E16" s="164">
        <f t="shared" si="0"/>
        <v>1235</v>
      </c>
    </row>
    <row r="17" spans="1:5" ht="20.100000000000001" customHeight="1">
      <c r="A17" s="292" t="s">
        <v>32</v>
      </c>
      <c r="B17" s="286">
        <v>1160</v>
      </c>
      <c r="C17" s="155"/>
      <c r="D17" s="155"/>
      <c r="E17" s="164">
        <f t="shared" si="0"/>
        <v>1160</v>
      </c>
    </row>
    <row r="18" spans="1:5" ht="20.100000000000001" customHeight="1">
      <c r="A18" s="292" t="s">
        <v>33</v>
      </c>
      <c r="B18" s="286">
        <v>0</v>
      </c>
      <c r="C18" s="155"/>
      <c r="D18" s="155"/>
      <c r="E18" s="164">
        <f t="shared" si="0"/>
        <v>0</v>
      </c>
    </row>
    <row r="19" spans="1:5" ht="20.100000000000001" customHeight="1">
      <c r="A19" s="292" t="s">
        <v>34</v>
      </c>
      <c r="B19" s="286">
        <v>60</v>
      </c>
      <c r="C19" s="155"/>
      <c r="D19" s="155"/>
      <c r="E19" s="164">
        <f t="shared" si="0"/>
        <v>60</v>
      </c>
    </row>
    <row r="20" spans="1:5" ht="20.100000000000001" customHeight="1">
      <c r="A20" s="292" t="s">
        <v>35</v>
      </c>
      <c r="B20" s="286">
        <v>0</v>
      </c>
      <c r="C20" s="155"/>
      <c r="D20" s="155"/>
      <c r="E20" s="164">
        <f t="shared" si="0"/>
        <v>0</v>
      </c>
    </row>
    <row r="21" spans="1:5" ht="20.100000000000001" customHeight="1">
      <c r="A21" s="289" t="s">
        <v>36</v>
      </c>
      <c r="B21" s="165">
        <f>SUM(B22:B29)</f>
        <v>45286</v>
      </c>
      <c r="C21" s="165"/>
      <c r="D21" s="165"/>
      <c r="E21" s="165">
        <f>SUM(E22:E29)</f>
        <v>45286</v>
      </c>
    </row>
    <row r="22" spans="1:5" ht="20.100000000000001" customHeight="1">
      <c r="A22" s="292" t="s">
        <v>37</v>
      </c>
      <c r="B22" s="286">
        <v>5686</v>
      </c>
      <c r="C22" s="164"/>
      <c r="D22" s="164"/>
      <c r="E22" s="164">
        <f t="shared" si="0"/>
        <v>5686</v>
      </c>
    </row>
    <row r="23" spans="1:5" ht="20.100000000000001" customHeight="1">
      <c r="A23" s="293" t="s">
        <v>38</v>
      </c>
      <c r="B23" s="286">
        <v>7000</v>
      </c>
      <c r="C23" s="164"/>
      <c r="D23" s="164"/>
      <c r="E23" s="164">
        <f t="shared" si="0"/>
        <v>7000</v>
      </c>
    </row>
    <row r="24" spans="1:5" ht="20.100000000000001" customHeight="1">
      <c r="A24" s="292" t="s">
        <v>39</v>
      </c>
      <c r="B24" s="286">
        <v>5400</v>
      </c>
      <c r="C24" s="155"/>
      <c r="D24" s="155"/>
      <c r="E24" s="164">
        <f t="shared" si="0"/>
        <v>5400</v>
      </c>
    </row>
    <row r="25" spans="1:5" ht="20.100000000000001" customHeight="1">
      <c r="A25" s="292" t="s">
        <v>40</v>
      </c>
      <c r="B25" s="286">
        <v>0</v>
      </c>
      <c r="C25" s="155"/>
      <c r="D25" s="155"/>
      <c r="E25" s="164">
        <f t="shared" si="0"/>
        <v>0</v>
      </c>
    </row>
    <row r="26" spans="1:5" ht="20.100000000000001" customHeight="1">
      <c r="A26" s="292" t="s">
        <v>41</v>
      </c>
      <c r="B26" s="286">
        <f>11350+3400-2400</f>
        <v>12350</v>
      </c>
      <c r="C26" s="155"/>
      <c r="D26" s="155"/>
      <c r="E26" s="164">
        <f t="shared" si="0"/>
        <v>12350</v>
      </c>
    </row>
    <row r="27" spans="1:5" ht="20.100000000000001" customHeight="1">
      <c r="A27" s="292" t="s">
        <v>42</v>
      </c>
      <c r="B27" s="286">
        <v>0</v>
      </c>
      <c r="C27" s="155"/>
      <c r="D27" s="155"/>
      <c r="E27" s="164">
        <f t="shared" si="0"/>
        <v>0</v>
      </c>
    </row>
    <row r="28" spans="1:5" ht="20.100000000000001" customHeight="1">
      <c r="A28" s="292" t="s">
        <v>43</v>
      </c>
      <c r="B28" s="286">
        <f>14850</f>
        <v>14850</v>
      </c>
      <c r="C28" s="155"/>
      <c r="D28" s="155"/>
      <c r="E28" s="164">
        <f t="shared" si="0"/>
        <v>14850</v>
      </c>
    </row>
    <row r="29" spans="1:5" ht="15.75" customHeight="1">
      <c r="A29" s="292" t="s">
        <v>44</v>
      </c>
      <c r="B29" s="286">
        <v>0</v>
      </c>
      <c r="C29" s="155"/>
      <c r="D29" s="155"/>
      <c r="E29" s="164">
        <f t="shared" si="0"/>
        <v>0</v>
      </c>
    </row>
    <row r="30" spans="1:5" ht="20.100000000000001" customHeight="1">
      <c r="A30" s="292"/>
      <c r="B30" s="155"/>
      <c r="C30" s="155"/>
      <c r="D30" s="155"/>
      <c r="E30" s="164">
        <f t="shared" si="0"/>
        <v>0</v>
      </c>
    </row>
    <row r="31" spans="1:5" ht="20.100000000000001" customHeight="1">
      <c r="A31" s="294" t="s">
        <v>45</v>
      </c>
      <c r="B31" s="165">
        <f>SUM(B21,B5)</f>
        <v>93500</v>
      </c>
      <c r="C31" s="165"/>
      <c r="D31" s="165"/>
      <c r="E31" s="165">
        <f>SUM(E21,E5)</f>
        <v>93500</v>
      </c>
    </row>
    <row r="32" spans="1:5" ht="20.100000000000001" customHeight="1">
      <c r="A32" s="143" t="s">
        <v>46</v>
      </c>
      <c r="B32" s="165">
        <f t="shared" ref="B32" si="1">SUM(B33:B34)</f>
        <v>0</v>
      </c>
      <c r="C32" s="165">
        <f>SUM(C33:C34)</f>
        <v>145509</v>
      </c>
      <c r="D32" s="165">
        <f t="shared" ref="D32" si="2">SUM(D33:D34)</f>
        <v>0</v>
      </c>
      <c r="E32" s="165">
        <f>SUM(E33:E34)</f>
        <v>145509</v>
      </c>
    </row>
    <row r="33" spans="1:7" ht="20.100000000000001" customHeight="1">
      <c r="A33" s="292" t="s">
        <v>47</v>
      </c>
      <c r="B33" s="164"/>
      <c r="C33" s="164">
        <v>22509</v>
      </c>
      <c r="D33" s="164"/>
      <c r="E33" s="164">
        <f t="shared" ref="E33:E34" si="3">B33+C33+D33</f>
        <v>22509</v>
      </c>
    </row>
    <row r="34" spans="1:7" ht="20.100000000000001" customHeight="1">
      <c r="A34" s="292" t="s">
        <v>2625</v>
      </c>
      <c r="B34" s="312"/>
      <c r="C34" s="164">
        <v>123000</v>
      </c>
      <c r="D34" s="312"/>
      <c r="E34" s="164">
        <f t="shared" si="3"/>
        <v>123000</v>
      </c>
    </row>
    <row r="35" spans="1:7" ht="20.100000000000001" customHeight="1">
      <c r="A35" s="289" t="s">
        <v>48</v>
      </c>
      <c r="B35" s="165">
        <f>SUM(B36,B37,B40)</f>
        <v>2082200</v>
      </c>
      <c r="C35" s="165">
        <f t="shared" ref="C35" si="4">SUM(C36:C40)</f>
        <v>0</v>
      </c>
      <c r="D35" s="141">
        <f>SUM(D37,D40)</f>
        <v>6861</v>
      </c>
      <c r="E35" s="165">
        <f>SUM(E36,E37,E40)</f>
        <v>2089061</v>
      </c>
    </row>
    <row r="36" spans="1:7" ht="20.100000000000001" customHeight="1">
      <c r="A36" s="292" t="s">
        <v>49</v>
      </c>
      <c r="B36" s="295">
        <v>34883</v>
      </c>
      <c r="C36" s="164"/>
      <c r="D36" s="164"/>
      <c r="E36" s="164">
        <f t="shared" ref="E36:E41" si="5">B36+C36+D36</f>
        <v>34883</v>
      </c>
    </row>
    <row r="37" spans="1:7" ht="20.100000000000001" customHeight="1">
      <c r="A37" s="292" t="s">
        <v>50</v>
      </c>
      <c r="B37" s="295">
        <v>1344858</v>
      </c>
      <c r="C37" s="164"/>
      <c r="D37" s="155">
        <f>SUM(D38:D39)</f>
        <v>6861</v>
      </c>
      <c r="E37" s="164">
        <f t="shared" si="5"/>
        <v>1351719</v>
      </c>
    </row>
    <row r="38" spans="1:7" ht="20.100000000000001" customHeight="1">
      <c r="A38" s="292" t="s">
        <v>51</v>
      </c>
      <c r="B38" s="164">
        <v>2146</v>
      </c>
      <c r="C38" s="164"/>
      <c r="D38" s="296">
        <v>-324</v>
      </c>
      <c r="E38" s="164">
        <f t="shared" si="5"/>
        <v>1822</v>
      </c>
    </row>
    <row r="39" spans="1:7" ht="37.5">
      <c r="A39" s="292" t="s">
        <v>52</v>
      </c>
      <c r="B39" s="164">
        <v>2000</v>
      </c>
      <c r="C39" s="164"/>
      <c r="D39" s="296">
        <v>7185</v>
      </c>
      <c r="E39" s="164">
        <f t="shared" si="5"/>
        <v>9185</v>
      </c>
    </row>
    <row r="40" spans="1:7" ht="20.100000000000001" customHeight="1">
      <c r="A40" s="292" t="s">
        <v>53</v>
      </c>
      <c r="B40" s="295">
        <v>702459</v>
      </c>
      <c r="C40" s="164"/>
      <c r="D40" s="296"/>
      <c r="E40" s="164">
        <f t="shared" si="5"/>
        <v>702459</v>
      </c>
    </row>
    <row r="41" spans="1:7" s="113" customFormat="1" ht="19.5" customHeight="1">
      <c r="A41" s="143" t="s">
        <v>54</v>
      </c>
      <c r="B41" s="141">
        <v>50000</v>
      </c>
      <c r="C41" s="165"/>
      <c r="D41" s="297"/>
      <c r="E41" s="165">
        <f t="shared" si="5"/>
        <v>50000</v>
      </c>
    </row>
    <row r="42" spans="1:7" s="113" customFormat="1" ht="20.100000000000001" customHeight="1">
      <c r="A42" s="143" t="s">
        <v>55</v>
      </c>
      <c r="B42" s="141">
        <v>2320</v>
      </c>
      <c r="C42" s="165"/>
      <c r="D42" s="297">
        <v>3500</v>
      </c>
      <c r="E42" s="165">
        <f t="shared" ref="E42:E45" si="6">B42+C42+D42</f>
        <v>5820</v>
      </c>
    </row>
    <row r="43" spans="1:7" s="113" customFormat="1" ht="20.100000000000001" customHeight="1">
      <c r="A43" s="143" t="s">
        <v>56</v>
      </c>
      <c r="B43" s="165">
        <v>93108</v>
      </c>
      <c r="C43" s="165"/>
      <c r="D43" s="298">
        <f>-48015+3043</f>
        <v>-44972</v>
      </c>
      <c r="E43" s="165">
        <f t="shared" si="6"/>
        <v>48136</v>
      </c>
    </row>
    <row r="44" spans="1:7" s="113" customFormat="1" ht="20.100000000000001" customHeight="1">
      <c r="A44" s="143" t="s">
        <v>2629</v>
      </c>
      <c r="B44" s="165"/>
      <c r="C44" s="165"/>
      <c r="D44" s="297">
        <v>9680</v>
      </c>
      <c r="E44" s="165">
        <f t="shared" si="6"/>
        <v>9680</v>
      </c>
    </row>
    <row r="45" spans="1:7" s="113" customFormat="1" ht="20.100000000000001" customHeight="1">
      <c r="A45" s="143" t="s">
        <v>57</v>
      </c>
      <c r="B45" s="165"/>
      <c r="C45" s="165"/>
      <c r="D45" s="297"/>
      <c r="E45" s="165">
        <f t="shared" si="6"/>
        <v>0</v>
      </c>
    </row>
    <row r="46" spans="1:7" ht="20.100000000000001" customHeight="1">
      <c r="A46" s="264" t="s">
        <v>58</v>
      </c>
      <c r="B46" s="298">
        <f>SUM(B31:B32,B35,B41:B45)</f>
        <v>2321128</v>
      </c>
      <c r="C46" s="298">
        <f>SUM(C31:C32,C35,C41:C45)</f>
        <v>145509</v>
      </c>
      <c r="D46" s="298">
        <f>SUM(D31:D32,D35,D41:D45)</f>
        <v>-24931</v>
      </c>
      <c r="E46" s="298">
        <f>SUM(E31:E32,E35,E41:E45)</f>
        <v>2441706</v>
      </c>
      <c r="G46" s="314"/>
    </row>
  </sheetData>
  <mergeCells count="1">
    <mergeCell ref="A2:E2"/>
  </mergeCells>
  <phoneticPr fontId="100" type="noConversion"/>
  <conditionalFormatting sqref="E3">
    <cfRule type="cellIs" dxfId="10" priority="15" stopIfTrue="1" operator="lessThanOrEqual">
      <formula>-1</formula>
    </cfRule>
  </conditionalFormatting>
  <conditionalFormatting sqref="A5:A30 A32:A46">
    <cfRule type="expression" dxfId="9" priority="14" stopIfTrue="1">
      <formula>"len($A:$A)=3"</formula>
    </cfRule>
  </conditionalFormatting>
  <conditionalFormatting sqref="A33:A34">
    <cfRule type="expression" dxfId="8" priority="2" stopIfTrue="1">
      <formula>"len($A:$A)=3"</formula>
    </cfRule>
  </conditionalFormatting>
  <conditionalFormatting sqref="A34">
    <cfRule type="expression" dxfId="7" priority="1" stopIfTrue="1">
      <formula>"len($A:$A)=3"</formula>
    </cfRule>
  </conditionalFormatting>
  <pageMargins left="0.70866141732283505" right="0.70866141732283505" top="0.74803149606299202" bottom="0.74803149606299202" header="0.31496062992126" footer="0.31496062992126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VG47"/>
  <sheetViews>
    <sheetView showZeros="0" view="pageBreakPreview" topLeftCell="B13" zoomScale="85" zoomScaleSheetLayoutView="85" workbookViewId="0">
      <selection activeCell="C36" sqref="C36"/>
    </sheetView>
  </sheetViews>
  <sheetFormatPr defaultColWidth="9" defaultRowHeight="14.25"/>
  <cols>
    <col min="1" max="1" width="8.25" style="269" hidden="1" customWidth="1"/>
    <col min="2" max="2" width="43.375" style="269" customWidth="1"/>
    <col min="3" max="3" width="16.625" style="269" customWidth="1"/>
    <col min="4" max="4" width="18.75" style="269" customWidth="1"/>
    <col min="5" max="5" width="18.875" style="269" customWidth="1"/>
    <col min="6" max="6" width="16.625" style="269" customWidth="1"/>
    <col min="7" max="9" width="9" style="265" hidden="1" customWidth="1"/>
    <col min="10" max="253" width="9" style="265"/>
    <col min="254" max="254" width="9" style="147"/>
    <col min="255" max="255" width="9" style="147" hidden="1" customWidth="1"/>
    <col min="256" max="256" width="39.5" style="147" customWidth="1"/>
    <col min="257" max="257" width="16.625" style="147" customWidth="1"/>
    <col min="258" max="258" width="15" style="147" customWidth="1"/>
    <col min="259" max="259" width="16.625" style="147" customWidth="1"/>
    <col min="260" max="261" width="9" style="147"/>
    <col min="262" max="262" width="9.125" style="147" customWidth="1"/>
    <col min="263" max="510" width="9" style="147"/>
    <col min="511" max="511" width="9" style="147" hidden="1" customWidth="1"/>
    <col min="512" max="512" width="39.5" style="147" customWidth="1"/>
    <col min="513" max="513" width="16.625" style="147" customWidth="1"/>
    <col min="514" max="514" width="15" style="147" customWidth="1"/>
    <col min="515" max="515" width="16.625" style="147" customWidth="1"/>
    <col min="516" max="517" width="9" style="147"/>
    <col min="518" max="518" width="9.125" style="147" customWidth="1"/>
    <col min="519" max="766" width="9" style="147"/>
    <col min="767" max="767" width="9" style="147" hidden="1" customWidth="1"/>
    <col min="768" max="768" width="39.5" style="147" customWidth="1"/>
    <col min="769" max="769" width="16.625" style="147" customWidth="1"/>
    <col min="770" max="770" width="15" style="147" customWidth="1"/>
    <col min="771" max="771" width="16.625" style="147" customWidth="1"/>
    <col min="772" max="773" width="9" style="147"/>
    <col min="774" max="774" width="9.125" style="147" customWidth="1"/>
    <col min="775" max="1022" width="9" style="147"/>
    <col min="1023" max="1023" width="9" style="147" hidden="1" customWidth="1"/>
    <col min="1024" max="1024" width="39.5" style="147" customWidth="1"/>
    <col min="1025" max="1025" width="16.625" style="147" customWidth="1"/>
    <col min="1026" max="1026" width="15" style="147" customWidth="1"/>
    <col min="1027" max="1027" width="16.625" style="147" customWidth="1"/>
    <col min="1028" max="1029" width="9" style="147"/>
    <col min="1030" max="1030" width="9.125" style="147" customWidth="1"/>
    <col min="1031" max="1278" width="9" style="147"/>
    <col min="1279" max="1279" width="9" style="147" hidden="1" customWidth="1"/>
    <col min="1280" max="1280" width="39.5" style="147" customWidth="1"/>
    <col min="1281" max="1281" width="16.625" style="147" customWidth="1"/>
    <col min="1282" max="1282" width="15" style="147" customWidth="1"/>
    <col min="1283" max="1283" width="16.625" style="147" customWidth="1"/>
    <col min="1284" max="1285" width="9" style="147"/>
    <col min="1286" max="1286" width="9.125" style="147" customWidth="1"/>
    <col min="1287" max="1534" width="9" style="147"/>
    <col min="1535" max="1535" width="9" style="147" hidden="1" customWidth="1"/>
    <col min="1536" max="1536" width="39.5" style="147" customWidth="1"/>
    <col min="1537" max="1537" width="16.625" style="147" customWidth="1"/>
    <col min="1538" max="1538" width="15" style="147" customWidth="1"/>
    <col min="1539" max="1539" width="16.625" style="147" customWidth="1"/>
    <col min="1540" max="1541" width="9" style="147"/>
    <col min="1542" max="1542" width="9.125" style="147" customWidth="1"/>
    <col min="1543" max="1790" width="9" style="147"/>
    <col min="1791" max="1791" width="9" style="147" hidden="1" customWidth="1"/>
    <col min="1792" max="1792" width="39.5" style="147" customWidth="1"/>
    <col min="1793" max="1793" width="16.625" style="147" customWidth="1"/>
    <col min="1794" max="1794" width="15" style="147" customWidth="1"/>
    <col min="1795" max="1795" width="16.625" style="147" customWidth="1"/>
    <col min="1796" max="1797" width="9" style="147"/>
    <col min="1798" max="1798" width="9.125" style="147" customWidth="1"/>
    <col min="1799" max="2046" width="9" style="147"/>
    <col min="2047" max="2047" width="9" style="147" hidden="1" customWidth="1"/>
    <col min="2048" max="2048" width="39.5" style="147" customWidth="1"/>
    <col min="2049" max="2049" width="16.625" style="147" customWidth="1"/>
    <col min="2050" max="2050" width="15" style="147" customWidth="1"/>
    <col min="2051" max="2051" width="16.625" style="147" customWidth="1"/>
    <col min="2052" max="2053" width="9" style="147"/>
    <col min="2054" max="2054" width="9.125" style="147" customWidth="1"/>
    <col min="2055" max="2302" width="9" style="147"/>
    <col min="2303" max="2303" width="9" style="147" hidden="1" customWidth="1"/>
    <col min="2304" max="2304" width="39.5" style="147" customWidth="1"/>
    <col min="2305" max="2305" width="16.625" style="147" customWidth="1"/>
    <col min="2306" max="2306" width="15" style="147" customWidth="1"/>
    <col min="2307" max="2307" width="16.625" style="147" customWidth="1"/>
    <col min="2308" max="2309" width="9" style="147"/>
    <col min="2310" max="2310" width="9.125" style="147" customWidth="1"/>
    <col min="2311" max="2558" width="9" style="147"/>
    <col min="2559" max="2559" width="9" style="147" hidden="1" customWidth="1"/>
    <col min="2560" max="2560" width="39.5" style="147" customWidth="1"/>
    <col min="2561" max="2561" width="16.625" style="147" customWidth="1"/>
    <col min="2562" max="2562" width="15" style="147" customWidth="1"/>
    <col min="2563" max="2563" width="16.625" style="147" customWidth="1"/>
    <col min="2564" max="2565" width="9" style="147"/>
    <col min="2566" max="2566" width="9.125" style="147" customWidth="1"/>
    <col min="2567" max="2814" width="9" style="147"/>
    <col min="2815" max="2815" width="9" style="147" hidden="1" customWidth="1"/>
    <col min="2816" max="2816" width="39.5" style="147" customWidth="1"/>
    <col min="2817" max="2817" width="16.625" style="147" customWidth="1"/>
    <col min="2818" max="2818" width="15" style="147" customWidth="1"/>
    <col min="2819" max="2819" width="16.625" style="147" customWidth="1"/>
    <col min="2820" max="2821" width="9" style="147"/>
    <col min="2822" max="2822" width="9.125" style="147" customWidth="1"/>
    <col min="2823" max="3070" width="9" style="147"/>
    <col min="3071" max="3071" width="9" style="147" hidden="1" customWidth="1"/>
    <col min="3072" max="3072" width="39.5" style="147" customWidth="1"/>
    <col min="3073" max="3073" width="16.625" style="147" customWidth="1"/>
    <col min="3074" max="3074" width="15" style="147" customWidth="1"/>
    <col min="3075" max="3075" width="16.625" style="147" customWidth="1"/>
    <col min="3076" max="3077" width="9" style="147"/>
    <col min="3078" max="3078" width="9.125" style="147" customWidth="1"/>
    <col min="3079" max="3326" width="9" style="147"/>
    <col min="3327" max="3327" width="9" style="147" hidden="1" customWidth="1"/>
    <col min="3328" max="3328" width="39.5" style="147" customWidth="1"/>
    <col min="3329" max="3329" width="16.625" style="147" customWidth="1"/>
    <col min="3330" max="3330" width="15" style="147" customWidth="1"/>
    <col min="3331" max="3331" width="16.625" style="147" customWidth="1"/>
    <col min="3332" max="3333" width="9" style="147"/>
    <col min="3334" max="3334" width="9.125" style="147" customWidth="1"/>
    <col min="3335" max="3582" width="9" style="147"/>
    <col min="3583" max="3583" width="9" style="147" hidden="1" customWidth="1"/>
    <col min="3584" max="3584" width="39.5" style="147" customWidth="1"/>
    <col min="3585" max="3585" width="16.625" style="147" customWidth="1"/>
    <col min="3586" max="3586" width="15" style="147" customWidth="1"/>
    <col min="3587" max="3587" width="16.625" style="147" customWidth="1"/>
    <col min="3588" max="3589" width="9" style="147"/>
    <col min="3590" max="3590" width="9.125" style="147" customWidth="1"/>
    <col min="3591" max="3838" width="9" style="147"/>
    <col min="3839" max="3839" width="9" style="147" hidden="1" customWidth="1"/>
    <col min="3840" max="3840" width="39.5" style="147" customWidth="1"/>
    <col min="3841" max="3841" width="16.625" style="147" customWidth="1"/>
    <col min="3842" max="3842" width="15" style="147" customWidth="1"/>
    <col min="3843" max="3843" width="16.625" style="147" customWidth="1"/>
    <col min="3844" max="3845" width="9" style="147"/>
    <col min="3846" max="3846" width="9.125" style="147" customWidth="1"/>
    <col min="3847" max="4094" width="9" style="147"/>
    <col min="4095" max="4095" width="9" style="147" hidden="1" customWidth="1"/>
    <col min="4096" max="4096" width="39.5" style="147" customWidth="1"/>
    <col min="4097" max="4097" width="16.625" style="147" customWidth="1"/>
    <col min="4098" max="4098" width="15" style="147" customWidth="1"/>
    <col min="4099" max="4099" width="16.625" style="147" customWidth="1"/>
    <col min="4100" max="4101" width="9" style="147"/>
    <col min="4102" max="4102" width="9.125" style="147" customWidth="1"/>
    <col min="4103" max="4350" width="9" style="147"/>
    <col min="4351" max="4351" width="9" style="147" hidden="1" customWidth="1"/>
    <col min="4352" max="4352" width="39.5" style="147" customWidth="1"/>
    <col min="4353" max="4353" width="16.625" style="147" customWidth="1"/>
    <col min="4354" max="4354" width="15" style="147" customWidth="1"/>
    <col min="4355" max="4355" width="16.625" style="147" customWidth="1"/>
    <col min="4356" max="4357" width="9" style="147"/>
    <col min="4358" max="4358" width="9.125" style="147" customWidth="1"/>
    <col min="4359" max="4606" width="9" style="147"/>
    <col min="4607" max="4607" width="9" style="147" hidden="1" customWidth="1"/>
    <col min="4608" max="4608" width="39.5" style="147" customWidth="1"/>
    <col min="4609" max="4609" width="16.625" style="147" customWidth="1"/>
    <col min="4610" max="4610" width="15" style="147" customWidth="1"/>
    <col min="4611" max="4611" width="16.625" style="147" customWidth="1"/>
    <col min="4612" max="4613" width="9" style="147"/>
    <col min="4614" max="4614" width="9.125" style="147" customWidth="1"/>
    <col min="4615" max="4862" width="9" style="147"/>
    <col min="4863" max="4863" width="9" style="147" hidden="1" customWidth="1"/>
    <col min="4864" max="4864" width="39.5" style="147" customWidth="1"/>
    <col min="4865" max="4865" width="16.625" style="147" customWidth="1"/>
    <col min="4866" max="4866" width="15" style="147" customWidth="1"/>
    <col min="4867" max="4867" width="16.625" style="147" customWidth="1"/>
    <col min="4868" max="4869" width="9" style="147"/>
    <col min="4870" max="4870" width="9.125" style="147" customWidth="1"/>
    <col min="4871" max="5118" width="9" style="147"/>
    <col min="5119" max="5119" width="9" style="147" hidden="1" customWidth="1"/>
    <col min="5120" max="5120" width="39.5" style="147" customWidth="1"/>
    <col min="5121" max="5121" width="16.625" style="147" customWidth="1"/>
    <col min="5122" max="5122" width="15" style="147" customWidth="1"/>
    <col min="5123" max="5123" width="16.625" style="147" customWidth="1"/>
    <col min="5124" max="5125" width="9" style="147"/>
    <col min="5126" max="5126" width="9.125" style="147" customWidth="1"/>
    <col min="5127" max="5374" width="9" style="147"/>
    <col min="5375" max="5375" width="9" style="147" hidden="1" customWidth="1"/>
    <col min="5376" max="5376" width="39.5" style="147" customWidth="1"/>
    <col min="5377" max="5377" width="16.625" style="147" customWidth="1"/>
    <col min="5378" max="5378" width="15" style="147" customWidth="1"/>
    <col min="5379" max="5379" width="16.625" style="147" customWidth="1"/>
    <col min="5380" max="5381" width="9" style="147"/>
    <col min="5382" max="5382" width="9.125" style="147" customWidth="1"/>
    <col min="5383" max="5630" width="9" style="147"/>
    <col min="5631" max="5631" width="9" style="147" hidden="1" customWidth="1"/>
    <col min="5632" max="5632" width="39.5" style="147" customWidth="1"/>
    <col min="5633" max="5633" width="16.625" style="147" customWidth="1"/>
    <col min="5634" max="5634" width="15" style="147" customWidth="1"/>
    <col min="5635" max="5635" width="16.625" style="147" customWidth="1"/>
    <col min="5636" max="5637" width="9" style="147"/>
    <col min="5638" max="5638" width="9.125" style="147" customWidth="1"/>
    <col min="5639" max="5886" width="9" style="147"/>
    <col min="5887" max="5887" width="9" style="147" hidden="1" customWidth="1"/>
    <col min="5888" max="5888" width="39.5" style="147" customWidth="1"/>
    <col min="5889" max="5889" width="16.625" style="147" customWidth="1"/>
    <col min="5890" max="5890" width="15" style="147" customWidth="1"/>
    <col min="5891" max="5891" width="16.625" style="147" customWidth="1"/>
    <col min="5892" max="5893" width="9" style="147"/>
    <col min="5894" max="5894" width="9.125" style="147" customWidth="1"/>
    <col min="5895" max="6142" width="9" style="147"/>
    <col min="6143" max="6143" width="9" style="147" hidden="1" customWidth="1"/>
    <col min="6144" max="6144" width="39.5" style="147" customWidth="1"/>
    <col min="6145" max="6145" width="16.625" style="147" customWidth="1"/>
    <col min="6146" max="6146" width="15" style="147" customWidth="1"/>
    <col min="6147" max="6147" width="16.625" style="147" customWidth="1"/>
    <col min="6148" max="6149" width="9" style="147"/>
    <col min="6150" max="6150" width="9.125" style="147" customWidth="1"/>
    <col min="6151" max="6398" width="9" style="147"/>
    <col min="6399" max="6399" width="9" style="147" hidden="1" customWidth="1"/>
    <col min="6400" max="6400" width="39.5" style="147" customWidth="1"/>
    <col min="6401" max="6401" width="16.625" style="147" customWidth="1"/>
    <col min="6402" max="6402" width="15" style="147" customWidth="1"/>
    <col min="6403" max="6403" width="16.625" style="147" customWidth="1"/>
    <col min="6404" max="6405" width="9" style="147"/>
    <col min="6406" max="6406" width="9.125" style="147" customWidth="1"/>
    <col min="6407" max="6654" width="9" style="147"/>
    <col min="6655" max="6655" width="9" style="147" hidden="1" customWidth="1"/>
    <col min="6656" max="6656" width="39.5" style="147" customWidth="1"/>
    <col min="6657" max="6657" width="16.625" style="147" customWidth="1"/>
    <col min="6658" max="6658" width="15" style="147" customWidth="1"/>
    <col min="6659" max="6659" width="16.625" style="147" customWidth="1"/>
    <col min="6660" max="6661" width="9" style="147"/>
    <col min="6662" max="6662" width="9.125" style="147" customWidth="1"/>
    <col min="6663" max="6910" width="9" style="147"/>
    <col min="6911" max="6911" width="9" style="147" hidden="1" customWidth="1"/>
    <col min="6912" max="6912" width="39.5" style="147" customWidth="1"/>
    <col min="6913" max="6913" width="16.625" style="147" customWidth="1"/>
    <col min="6914" max="6914" width="15" style="147" customWidth="1"/>
    <col min="6915" max="6915" width="16.625" style="147" customWidth="1"/>
    <col min="6916" max="6917" width="9" style="147"/>
    <col min="6918" max="6918" width="9.125" style="147" customWidth="1"/>
    <col min="6919" max="7166" width="9" style="147"/>
    <col min="7167" max="7167" width="9" style="147" hidden="1" customWidth="1"/>
    <col min="7168" max="7168" width="39.5" style="147" customWidth="1"/>
    <col min="7169" max="7169" width="16.625" style="147" customWidth="1"/>
    <col min="7170" max="7170" width="15" style="147" customWidth="1"/>
    <col min="7171" max="7171" width="16.625" style="147" customWidth="1"/>
    <col min="7172" max="7173" width="9" style="147"/>
    <col min="7174" max="7174" width="9.125" style="147" customWidth="1"/>
    <col min="7175" max="7422" width="9" style="147"/>
    <col min="7423" max="7423" width="9" style="147" hidden="1" customWidth="1"/>
    <col min="7424" max="7424" width="39.5" style="147" customWidth="1"/>
    <col min="7425" max="7425" width="16.625" style="147" customWidth="1"/>
    <col min="7426" max="7426" width="15" style="147" customWidth="1"/>
    <col min="7427" max="7427" width="16.625" style="147" customWidth="1"/>
    <col min="7428" max="7429" width="9" style="147"/>
    <col min="7430" max="7430" width="9.125" style="147" customWidth="1"/>
    <col min="7431" max="7678" width="9" style="147"/>
    <col min="7679" max="7679" width="9" style="147" hidden="1" customWidth="1"/>
    <col min="7680" max="7680" width="39.5" style="147" customWidth="1"/>
    <col min="7681" max="7681" width="16.625" style="147" customWidth="1"/>
    <col min="7682" max="7682" width="15" style="147" customWidth="1"/>
    <col min="7683" max="7683" width="16.625" style="147" customWidth="1"/>
    <col min="7684" max="7685" width="9" style="147"/>
    <col min="7686" max="7686" width="9.125" style="147" customWidth="1"/>
    <col min="7687" max="7934" width="9" style="147"/>
    <col min="7935" max="7935" width="9" style="147" hidden="1" customWidth="1"/>
    <col min="7936" max="7936" width="39.5" style="147" customWidth="1"/>
    <col min="7937" max="7937" width="16.625" style="147" customWidth="1"/>
    <col min="7938" max="7938" width="15" style="147" customWidth="1"/>
    <col min="7939" max="7939" width="16.625" style="147" customWidth="1"/>
    <col min="7940" max="7941" width="9" style="147"/>
    <col min="7942" max="7942" width="9.125" style="147" customWidth="1"/>
    <col min="7943" max="8190" width="9" style="147"/>
    <col min="8191" max="8191" width="9" style="147" hidden="1" customWidth="1"/>
    <col min="8192" max="8192" width="39.5" style="147" customWidth="1"/>
    <col min="8193" max="8193" width="16.625" style="147" customWidth="1"/>
    <col min="8194" max="8194" width="15" style="147" customWidth="1"/>
    <col min="8195" max="8195" width="16.625" style="147" customWidth="1"/>
    <col min="8196" max="8197" width="9" style="147"/>
    <col min="8198" max="8198" width="9.125" style="147" customWidth="1"/>
    <col min="8199" max="8446" width="9" style="147"/>
    <col min="8447" max="8447" width="9" style="147" hidden="1" customWidth="1"/>
    <col min="8448" max="8448" width="39.5" style="147" customWidth="1"/>
    <col min="8449" max="8449" width="16.625" style="147" customWidth="1"/>
    <col min="8450" max="8450" width="15" style="147" customWidth="1"/>
    <col min="8451" max="8451" width="16.625" style="147" customWidth="1"/>
    <col min="8452" max="8453" width="9" style="147"/>
    <col min="8454" max="8454" width="9.125" style="147" customWidth="1"/>
    <col min="8455" max="8702" width="9" style="147"/>
    <col min="8703" max="8703" width="9" style="147" hidden="1" customWidth="1"/>
    <col min="8704" max="8704" width="39.5" style="147" customWidth="1"/>
    <col min="8705" max="8705" width="16.625" style="147" customWidth="1"/>
    <col min="8706" max="8706" width="15" style="147" customWidth="1"/>
    <col min="8707" max="8707" width="16.625" style="147" customWidth="1"/>
    <col min="8708" max="8709" width="9" style="147"/>
    <col min="8710" max="8710" width="9.125" style="147" customWidth="1"/>
    <col min="8711" max="8958" width="9" style="147"/>
    <col min="8959" max="8959" width="9" style="147" hidden="1" customWidth="1"/>
    <col min="8960" max="8960" width="39.5" style="147" customWidth="1"/>
    <col min="8961" max="8961" width="16.625" style="147" customWidth="1"/>
    <col min="8962" max="8962" width="15" style="147" customWidth="1"/>
    <col min="8963" max="8963" width="16.625" style="147" customWidth="1"/>
    <col min="8964" max="8965" width="9" style="147"/>
    <col min="8966" max="8966" width="9.125" style="147" customWidth="1"/>
    <col min="8967" max="9214" width="9" style="147"/>
    <col min="9215" max="9215" width="9" style="147" hidden="1" customWidth="1"/>
    <col min="9216" max="9216" width="39.5" style="147" customWidth="1"/>
    <col min="9217" max="9217" width="16.625" style="147" customWidth="1"/>
    <col min="9218" max="9218" width="15" style="147" customWidth="1"/>
    <col min="9219" max="9219" width="16.625" style="147" customWidth="1"/>
    <col min="9220" max="9221" width="9" style="147"/>
    <col min="9222" max="9222" width="9.125" style="147" customWidth="1"/>
    <col min="9223" max="9470" width="9" style="147"/>
    <col min="9471" max="9471" width="9" style="147" hidden="1" customWidth="1"/>
    <col min="9472" max="9472" width="39.5" style="147" customWidth="1"/>
    <col min="9473" max="9473" width="16.625" style="147" customWidth="1"/>
    <col min="9474" max="9474" width="15" style="147" customWidth="1"/>
    <col min="9475" max="9475" width="16.625" style="147" customWidth="1"/>
    <col min="9476" max="9477" width="9" style="147"/>
    <col min="9478" max="9478" width="9.125" style="147" customWidth="1"/>
    <col min="9479" max="9726" width="9" style="147"/>
    <col min="9727" max="9727" width="9" style="147" hidden="1" customWidth="1"/>
    <col min="9728" max="9728" width="39.5" style="147" customWidth="1"/>
    <col min="9729" max="9729" width="16.625" style="147" customWidth="1"/>
    <col min="9730" max="9730" width="15" style="147" customWidth="1"/>
    <col min="9731" max="9731" width="16.625" style="147" customWidth="1"/>
    <col min="9732" max="9733" width="9" style="147"/>
    <col min="9734" max="9734" width="9.125" style="147" customWidth="1"/>
    <col min="9735" max="9982" width="9" style="147"/>
    <col min="9983" max="9983" width="9" style="147" hidden="1" customWidth="1"/>
    <col min="9984" max="9984" width="39.5" style="147" customWidth="1"/>
    <col min="9985" max="9985" width="16.625" style="147" customWidth="1"/>
    <col min="9986" max="9986" width="15" style="147" customWidth="1"/>
    <col min="9987" max="9987" width="16.625" style="147" customWidth="1"/>
    <col min="9988" max="9989" width="9" style="147"/>
    <col min="9990" max="9990" width="9.125" style="147" customWidth="1"/>
    <col min="9991" max="10238" width="9" style="147"/>
    <col min="10239" max="10239" width="9" style="147" hidden="1" customWidth="1"/>
    <col min="10240" max="10240" width="39.5" style="147" customWidth="1"/>
    <col min="10241" max="10241" width="16.625" style="147" customWidth="1"/>
    <col min="10242" max="10242" width="15" style="147" customWidth="1"/>
    <col min="10243" max="10243" width="16.625" style="147" customWidth="1"/>
    <col min="10244" max="10245" width="9" style="147"/>
    <col min="10246" max="10246" width="9.125" style="147" customWidth="1"/>
    <col min="10247" max="10494" width="9" style="147"/>
    <col min="10495" max="10495" width="9" style="147" hidden="1" customWidth="1"/>
    <col min="10496" max="10496" width="39.5" style="147" customWidth="1"/>
    <col min="10497" max="10497" width="16.625" style="147" customWidth="1"/>
    <col min="10498" max="10498" width="15" style="147" customWidth="1"/>
    <col min="10499" max="10499" width="16.625" style="147" customWidth="1"/>
    <col min="10500" max="10501" width="9" style="147"/>
    <col min="10502" max="10502" width="9.125" style="147" customWidth="1"/>
    <col min="10503" max="10750" width="9" style="147"/>
    <col min="10751" max="10751" width="9" style="147" hidden="1" customWidth="1"/>
    <col min="10752" max="10752" width="39.5" style="147" customWidth="1"/>
    <col min="10753" max="10753" width="16.625" style="147" customWidth="1"/>
    <col min="10754" max="10754" width="15" style="147" customWidth="1"/>
    <col min="10755" max="10755" width="16.625" style="147" customWidth="1"/>
    <col min="10756" max="10757" width="9" style="147"/>
    <col min="10758" max="10758" width="9.125" style="147" customWidth="1"/>
    <col min="10759" max="11006" width="9" style="147"/>
    <col min="11007" max="11007" width="9" style="147" hidden="1" customWidth="1"/>
    <col min="11008" max="11008" width="39.5" style="147" customWidth="1"/>
    <col min="11009" max="11009" width="16.625" style="147" customWidth="1"/>
    <col min="11010" max="11010" width="15" style="147" customWidth="1"/>
    <col min="11011" max="11011" width="16.625" style="147" customWidth="1"/>
    <col min="11012" max="11013" width="9" style="147"/>
    <col min="11014" max="11014" width="9.125" style="147" customWidth="1"/>
    <col min="11015" max="11262" width="9" style="147"/>
    <col min="11263" max="11263" width="9" style="147" hidden="1" customWidth="1"/>
    <col min="11264" max="11264" width="39.5" style="147" customWidth="1"/>
    <col min="11265" max="11265" width="16.625" style="147" customWidth="1"/>
    <col min="11266" max="11266" width="15" style="147" customWidth="1"/>
    <col min="11267" max="11267" width="16.625" style="147" customWidth="1"/>
    <col min="11268" max="11269" width="9" style="147"/>
    <col min="11270" max="11270" width="9.125" style="147" customWidth="1"/>
    <col min="11271" max="11518" width="9" style="147"/>
    <col min="11519" max="11519" width="9" style="147" hidden="1" customWidth="1"/>
    <col min="11520" max="11520" width="39.5" style="147" customWidth="1"/>
    <col min="11521" max="11521" width="16.625" style="147" customWidth="1"/>
    <col min="11522" max="11522" width="15" style="147" customWidth="1"/>
    <col min="11523" max="11523" width="16.625" style="147" customWidth="1"/>
    <col min="11524" max="11525" width="9" style="147"/>
    <col min="11526" max="11526" width="9.125" style="147" customWidth="1"/>
    <col min="11527" max="11774" width="9" style="147"/>
    <col min="11775" max="11775" width="9" style="147" hidden="1" customWidth="1"/>
    <col min="11776" max="11776" width="39.5" style="147" customWidth="1"/>
    <col min="11777" max="11777" width="16.625" style="147" customWidth="1"/>
    <col min="11778" max="11778" width="15" style="147" customWidth="1"/>
    <col min="11779" max="11779" width="16.625" style="147" customWidth="1"/>
    <col min="11780" max="11781" width="9" style="147"/>
    <col min="11782" max="11782" width="9.125" style="147" customWidth="1"/>
    <col min="11783" max="12030" width="9" style="147"/>
    <col min="12031" max="12031" width="9" style="147" hidden="1" customWidth="1"/>
    <col min="12032" max="12032" width="39.5" style="147" customWidth="1"/>
    <col min="12033" max="12033" width="16.625" style="147" customWidth="1"/>
    <col min="12034" max="12034" width="15" style="147" customWidth="1"/>
    <col min="12035" max="12035" width="16.625" style="147" customWidth="1"/>
    <col min="12036" max="12037" width="9" style="147"/>
    <col min="12038" max="12038" width="9.125" style="147" customWidth="1"/>
    <col min="12039" max="12286" width="9" style="147"/>
    <col min="12287" max="12287" width="9" style="147" hidden="1" customWidth="1"/>
    <col min="12288" max="12288" width="39.5" style="147" customWidth="1"/>
    <col min="12289" max="12289" width="16.625" style="147" customWidth="1"/>
    <col min="12290" max="12290" width="15" style="147" customWidth="1"/>
    <col min="12291" max="12291" width="16.625" style="147" customWidth="1"/>
    <col min="12292" max="12293" width="9" style="147"/>
    <col min="12294" max="12294" width="9.125" style="147" customWidth="1"/>
    <col min="12295" max="12542" width="9" style="147"/>
    <col min="12543" max="12543" width="9" style="147" hidden="1" customWidth="1"/>
    <col min="12544" max="12544" width="39.5" style="147" customWidth="1"/>
    <col min="12545" max="12545" width="16.625" style="147" customWidth="1"/>
    <col min="12546" max="12546" width="15" style="147" customWidth="1"/>
    <col min="12547" max="12547" width="16.625" style="147" customWidth="1"/>
    <col min="12548" max="12549" width="9" style="147"/>
    <col min="12550" max="12550" width="9.125" style="147" customWidth="1"/>
    <col min="12551" max="12798" width="9" style="147"/>
    <col min="12799" max="12799" width="9" style="147" hidden="1" customWidth="1"/>
    <col min="12800" max="12800" width="39.5" style="147" customWidth="1"/>
    <col min="12801" max="12801" width="16.625" style="147" customWidth="1"/>
    <col min="12802" max="12802" width="15" style="147" customWidth="1"/>
    <col min="12803" max="12803" width="16.625" style="147" customWidth="1"/>
    <col min="12804" max="12805" width="9" style="147"/>
    <col min="12806" max="12806" width="9.125" style="147" customWidth="1"/>
    <col min="12807" max="13054" width="9" style="147"/>
    <col min="13055" max="13055" width="9" style="147" hidden="1" customWidth="1"/>
    <col min="13056" max="13056" width="39.5" style="147" customWidth="1"/>
    <col min="13057" max="13057" width="16.625" style="147" customWidth="1"/>
    <col min="13058" max="13058" width="15" style="147" customWidth="1"/>
    <col min="13059" max="13059" width="16.625" style="147" customWidth="1"/>
    <col min="13060" max="13061" width="9" style="147"/>
    <col min="13062" max="13062" width="9.125" style="147" customWidth="1"/>
    <col min="13063" max="13310" width="9" style="147"/>
    <col min="13311" max="13311" width="9" style="147" hidden="1" customWidth="1"/>
    <col min="13312" max="13312" width="39.5" style="147" customWidth="1"/>
    <col min="13313" max="13313" width="16.625" style="147" customWidth="1"/>
    <col min="13314" max="13314" width="15" style="147" customWidth="1"/>
    <col min="13315" max="13315" width="16.625" style="147" customWidth="1"/>
    <col min="13316" max="13317" width="9" style="147"/>
    <col min="13318" max="13318" width="9.125" style="147" customWidth="1"/>
    <col min="13319" max="13566" width="9" style="147"/>
    <col min="13567" max="13567" width="9" style="147" hidden="1" customWidth="1"/>
    <col min="13568" max="13568" width="39.5" style="147" customWidth="1"/>
    <col min="13569" max="13569" width="16.625" style="147" customWidth="1"/>
    <col min="13570" max="13570" width="15" style="147" customWidth="1"/>
    <col min="13571" max="13571" width="16.625" style="147" customWidth="1"/>
    <col min="13572" max="13573" width="9" style="147"/>
    <col min="13574" max="13574" width="9.125" style="147" customWidth="1"/>
    <col min="13575" max="13822" width="9" style="147"/>
    <col min="13823" max="13823" width="9" style="147" hidden="1" customWidth="1"/>
    <col min="13824" max="13824" width="39.5" style="147" customWidth="1"/>
    <col min="13825" max="13825" width="16.625" style="147" customWidth="1"/>
    <col min="13826" max="13826" width="15" style="147" customWidth="1"/>
    <col min="13827" max="13827" width="16.625" style="147" customWidth="1"/>
    <col min="13828" max="13829" width="9" style="147"/>
    <col min="13830" max="13830" width="9.125" style="147" customWidth="1"/>
    <col min="13831" max="14078" width="9" style="147"/>
    <col min="14079" max="14079" width="9" style="147" hidden="1" customWidth="1"/>
    <col min="14080" max="14080" width="39.5" style="147" customWidth="1"/>
    <col min="14081" max="14081" width="16.625" style="147" customWidth="1"/>
    <col min="14082" max="14082" width="15" style="147" customWidth="1"/>
    <col min="14083" max="14083" width="16.625" style="147" customWidth="1"/>
    <col min="14084" max="14085" width="9" style="147"/>
    <col min="14086" max="14086" width="9.125" style="147" customWidth="1"/>
    <col min="14087" max="14334" width="9" style="147"/>
    <col min="14335" max="14335" width="9" style="147" hidden="1" customWidth="1"/>
    <col min="14336" max="14336" width="39.5" style="147" customWidth="1"/>
    <col min="14337" max="14337" width="16.625" style="147" customWidth="1"/>
    <col min="14338" max="14338" width="15" style="147" customWidth="1"/>
    <col min="14339" max="14339" width="16.625" style="147" customWidth="1"/>
    <col min="14340" max="14341" width="9" style="147"/>
    <col min="14342" max="14342" width="9.125" style="147" customWidth="1"/>
    <col min="14343" max="14590" width="9" style="147"/>
    <col min="14591" max="14591" width="9" style="147" hidden="1" customWidth="1"/>
    <col min="14592" max="14592" width="39.5" style="147" customWidth="1"/>
    <col min="14593" max="14593" width="16.625" style="147" customWidth="1"/>
    <col min="14594" max="14594" width="15" style="147" customWidth="1"/>
    <col min="14595" max="14595" width="16.625" style="147" customWidth="1"/>
    <col min="14596" max="14597" width="9" style="147"/>
    <col min="14598" max="14598" width="9.125" style="147" customWidth="1"/>
    <col min="14599" max="14846" width="9" style="147"/>
    <col min="14847" max="14847" width="9" style="147" hidden="1" customWidth="1"/>
    <col min="14848" max="14848" width="39.5" style="147" customWidth="1"/>
    <col min="14849" max="14849" width="16.625" style="147" customWidth="1"/>
    <col min="14850" max="14850" width="15" style="147" customWidth="1"/>
    <col min="14851" max="14851" width="16.625" style="147" customWidth="1"/>
    <col min="14852" max="14853" width="9" style="147"/>
    <col min="14854" max="14854" width="9.125" style="147" customWidth="1"/>
    <col min="14855" max="15102" width="9" style="147"/>
    <col min="15103" max="15103" width="9" style="147" hidden="1" customWidth="1"/>
    <col min="15104" max="15104" width="39.5" style="147" customWidth="1"/>
    <col min="15105" max="15105" width="16.625" style="147" customWidth="1"/>
    <col min="15106" max="15106" width="15" style="147" customWidth="1"/>
    <col min="15107" max="15107" width="16.625" style="147" customWidth="1"/>
    <col min="15108" max="15109" width="9" style="147"/>
    <col min="15110" max="15110" width="9.125" style="147" customWidth="1"/>
    <col min="15111" max="15358" width="9" style="147"/>
    <col min="15359" max="15359" width="9" style="147" hidden="1" customWidth="1"/>
    <col min="15360" max="15360" width="39.5" style="147" customWidth="1"/>
    <col min="15361" max="15361" width="16.625" style="147" customWidth="1"/>
    <col min="15362" max="15362" width="15" style="147" customWidth="1"/>
    <col min="15363" max="15363" width="16.625" style="147" customWidth="1"/>
    <col min="15364" max="15365" width="9" style="147"/>
    <col min="15366" max="15366" width="9.125" style="147" customWidth="1"/>
    <col min="15367" max="15614" width="9" style="147"/>
    <col min="15615" max="15615" width="9" style="147" hidden="1" customWidth="1"/>
    <col min="15616" max="15616" width="39.5" style="147" customWidth="1"/>
    <col min="15617" max="15617" width="16.625" style="147" customWidth="1"/>
    <col min="15618" max="15618" width="15" style="147" customWidth="1"/>
    <col min="15619" max="15619" width="16.625" style="147" customWidth="1"/>
    <col min="15620" max="15621" width="9" style="147"/>
    <col min="15622" max="15622" width="9.125" style="147" customWidth="1"/>
    <col min="15623" max="15870" width="9" style="147"/>
    <col min="15871" max="15871" width="9" style="147" hidden="1" customWidth="1"/>
    <col min="15872" max="15872" width="39.5" style="147" customWidth="1"/>
    <col min="15873" max="15873" width="16.625" style="147" customWidth="1"/>
    <col min="15874" max="15874" width="15" style="147" customWidth="1"/>
    <col min="15875" max="15875" width="16.625" style="147" customWidth="1"/>
    <col min="15876" max="15877" width="9" style="147"/>
    <col min="15878" max="15878" width="9.125" style="147" customWidth="1"/>
    <col min="15879" max="16126" width="9" style="147"/>
    <col min="16127" max="16127" width="9" style="147" hidden="1" customWidth="1"/>
    <col min="16128" max="16128" width="39.5" style="147" customWidth="1"/>
    <col min="16129" max="16129" width="16.625" style="147" customWidth="1"/>
    <col min="16130" max="16130" width="15" style="147" customWidth="1"/>
    <col min="16131" max="16131" width="16.625" style="147" customWidth="1"/>
    <col min="16132" max="16133" width="9" style="147"/>
    <col min="16134" max="16134" width="9.125" style="147" customWidth="1"/>
    <col min="16135" max="16384" width="9" style="147"/>
  </cols>
  <sheetData>
    <row r="1" spans="1:9">
      <c r="B1" s="270" t="s">
        <v>59</v>
      </c>
    </row>
    <row r="2" spans="1:9" s="265" customFormat="1" ht="27">
      <c r="A2" s="271"/>
      <c r="B2" s="316" t="s">
        <v>60</v>
      </c>
      <c r="C2" s="316"/>
      <c r="D2" s="316"/>
      <c r="E2" s="316"/>
      <c r="F2" s="316"/>
    </row>
    <row r="3" spans="1:9" s="265" customFormat="1">
      <c r="A3" s="272"/>
      <c r="B3" s="183"/>
      <c r="C3" s="273"/>
      <c r="D3" s="273"/>
      <c r="E3" s="273"/>
      <c r="F3" s="185" t="s">
        <v>14</v>
      </c>
    </row>
    <row r="4" spans="1:9" s="266" customFormat="1" ht="24.75" customHeight="1">
      <c r="A4" s="317" t="s">
        <v>61</v>
      </c>
      <c r="B4" s="319" t="s">
        <v>15</v>
      </c>
      <c r="C4" s="317" t="s">
        <v>16</v>
      </c>
      <c r="D4" s="317" t="s">
        <v>17</v>
      </c>
      <c r="E4" s="317" t="s">
        <v>18</v>
      </c>
      <c r="F4" s="317" t="s">
        <v>62</v>
      </c>
    </row>
    <row r="5" spans="1:9" s="266" customFormat="1" ht="18.75">
      <c r="A5" s="318"/>
      <c r="B5" s="320"/>
      <c r="C5" s="318"/>
      <c r="D5" s="318"/>
      <c r="E5" s="318"/>
      <c r="F5" s="318"/>
    </row>
    <row r="6" spans="1:9" s="267" customFormat="1" ht="18.75">
      <c r="A6" s="274" t="s">
        <v>63</v>
      </c>
      <c r="B6" s="275" t="s">
        <v>64</v>
      </c>
      <c r="C6" s="276">
        <v>38444</v>
      </c>
      <c r="D6" s="276">
        <v>3600</v>
      </c>
      <c r="E6" s="192">
        <v>2335</v>
      </c>
      <c r="F6" s="276">
        <f>SUM(C6:E6)</f>
        <v>44379</v>
      </c>
      <c r="G6" s="192">
        <v>383</v>
      </c>
      <c r="I6" s="290">
        <f>E6-G6</f>
        <v>1952</v>
      </c>
    </row>
    <row r="7" spans="1:9" s="267" customFormat="1" ht="18.75">
      <c r="A7" s="274" t="s">
        <v>65</v>
      </c>
      <c r="B7" s="277" t="s">
        <v>66</v>
      </c>
      <c r="C7" s="276">
        <v>0</v>
      </c>
      <c r="D7" s="276">
        <v>0</v>
      </c>
      <c r="E7" s="192">
        <v>0</v>
      </c>
      <c r="F7" s="276">
        <f t="shared" ref="F7:F47" si="0">SUM(C7:E7)</f>
        <v>0</v>
      </c>
      <c r="G7" s="192">
        <v>0</v>
      </c>
    </row>
    <row r="8" spans="1:9" s="267" customFormat="1" ht="18.75">
      <c r="A8" s="274" t="s">
        <v>67</v>
      </c>
      <c r="B8" s="277" t="s">
        <v>68</v>
      </c>
      <c r="C8" s="276">
        <v>890</v>
      </c>
      <c r="D8" s="276">
        <v>0</v>
      </c>
      <c r="E8" s="192">
        <v>0</v>
      </c>
      <c r="F8" s="276">
        <f t="shared" si="0"/>
        <v>890</v>
      </c>
      <c r="G8" s="192">
        <v>0</v>
      </c>
    </row>
    <row r="9" spans="1:9" s="267" customFormat="1" ht="18.75">
      <c r="A9" s="274" t="s">
        <v>69</v>
      </c>
      <c r="B9" s="277" t="s">
        <v>70</v>
      </c>
      <c r="C9" s="276">
        <v>25519</v>
      </c>
      <c r="D9" s="276">
        <v>555</v>
      </c>
      <c r="E9" s="192">
        <v>3196</v>
      </c>
      <c r="F9" s="276">
        <f t="shared" si="0"/>
        <v>29270</v>
      </c>
      <c r="G9" s="192">
        <v>3196</v>
      </c>
    </row>
    <row r="10" spans="1:9" s="267" customFormat="1" ht="18.75">
      <c r="A10" s="274" t="s">
        <v>71</v>
      </c>
      <c r="B10" s="277" t="s">
        <v>72</v>
      </c>
      <c r="C10" s="276">
        <v>47454</v>
      </c>
      <c r="D10" s="276">
        <v>400</v>
      </c>
      <c r="E10" s="192">
        <v>1272</v>
      </c>
      <c r="F10" s="276">
        <f t="shared" si="0"/>
        <v>49126</v>
      </c>
      <c r="G10" s="192">
        <v>1272</v>
      </c>
    </row>
    <row r="11" spans="1:9" s="267" customFormat="1" ht="18.75">
      <c r="A11" s="274" t="s">
        <v>73</v>
      </c>
      <c r="B11" s="277" t="s">
        <v>74</v>
      </c>
      <c r="C11" s="276">
        <v>4851</v>
      </c>
      <c r="D11" s="276">
        <v>0</v>
      </c>
      <c r="E11" s="192">
        <v>2483</v>
      </c>
      <c r="F11" s="276">
        <f t="shared" si="0"/>
        <v>7334</v>
      </c>
      <c r="G11" s="192">
        <v>2483</v>
      </c>
    </row>
    <row r="12" spans="1:9" s="267" customFormat="1" ht="18.75">
      <c r="A12" s="274" t="s">
        <v>75</v>
      </c>
      <c r="B12" s="277" t="s">
        <v>76</v>
      </c>
      <c r="C12" s="276">
        <v>6383</v>
      </c>
      <c r="D12" s="276">
        <v>0</v>
      </c>
      <c r="E12" s="192">
        <v>179</v>
      </c>
      <c r="F12" s="276">
        <f t="shared" si="0"/>
        <v>6562</v>
      </c>
      <c r="G12" s="192">
        <v>179</v>
      </c>
    </row>
    <row r="13" spans="1:9" s="267" customFormat="1" ht="18.75">
      <c r="A13" s="274" t="s">
        <v>77</v>
      </c>
      <c r="B13" s="277" t="s">
        <v>78</v>
      </c>
      <c r="C13" s="276">
        <v>36057</v>
      </c>
      <c r="D13" s="276">
        <v>0</v>
      </c>
      <c r="E13" s="192">
        <v>1398</v>
      </c>
      <c r="F13" s="276">
        <f t="shared" si="0"/>
        <v>37455</v>
      </c>
      <c r="G13" s="192">
        <v>1398</v>
      </c>
    </row>
    <row r="14" spans="1:9" s="267" customFormat="1" ht="18.75">
      <c r="A14" s="274" t="s">
        <v>79</v>
      </c>
      <c r="B14" s="277" t="s">
        <v>80</v>
      </c>
      <c r="C14" s="276">
        <v>111094</v>
      </c>
      <c r="D14" s="276">
        <v>0</v>
      </c>
      <c r="E14" s="192">
        <v>1983</v>
      </c>
      <c r="F14" s="276">
        <f t="shared" si="0"/>
        <v>113077</v>
      </c>
      <c r="G14" s="192">
        <v>1983</v>
      </c>
    </row>
    <row r="15" spans="1:9" s="267" customFormat="1" ht="18.75">
      <c r="A15" s="274" t="s">
        <v>81</v>
      </c>
      <c r="B15" s="277" t="s">
        <v>82</v>
      </c>
      <c r="C15" s="276">
        <v>3392</v>
      </c>
      <c r="D15" s="276">
        <v>0</v>
      </c>
      <c r="E15" s="192">
        <v>489</v>
      </c>
      <c r="F15" s="276">
        <f t="shared" si="0"/>
        <v>3881</v>
      </c>
      <c r="G15" s="192">
        <v>489</v>
      </c>
    </row>
    <row r="16" spans="1:9" s="267" customFormat="1" ht="18.75">
      <c r="A16" s="274" t="s">
        <v>83</v>
      </c>
      <c r="B16" s="277" t="s">
        <v>84</v>
      </c>
      <c r="C16" s="276">
        <v>61806</v>
      </c>
      <c r="D16" s="276">
        <v>2509</v>
      </c>
      <c r="E16" s="192">
        <v>-13690</v>
      </c>
      <c r="F16" s="276">
        <f t="shared" si="0"/>
        <v>50625</v>
      </c>
      <c r="G16" s="192">
        <v>-9501</v>
      </c>
    </row>
    <row r="17" spans="1:7" s="267" customFormat="1" ht="18.75">
      <c r="A17" s="274" t="s">
        <v>85</v>
      </c>
      <c r="B17" s="277" t="s">
        <v>86</v>
      </c>
      <c r="C17" s="276">
        <v>17055</v>
      </c>
      <c r="D17" s="276">
        <v>0</v>
      </c>
      <c r="E17" s="192">
        <v>404</v>
      </c>
      <c r="F17" s="276">
        <f t="shared" si="0"/>
        <v>17459</v>
      </c>
      <c r="G17" s="192">
        <v>404</v>
      </c>
    </row>
    <row r="18" spans="1:7" s="267" customFormat="1" ht="18.75">
      <c r="A18" s="274" t="s">
        <v>87</v>
      </c>
      <c r="B18" s="277" t="s">
        <v>88</v>
      </c>
      <c r="C18" s="276">
        <v>4752</v>
      </c>
      <c r="D18" s="276">
        <v>0</v>
      </c>
      <c r="E18" s="192">
        <v>2754</v>
      </c>
      <c r="F18" s="276">
        <f t="shared" si="0"/>
        <v>7506</v>
      </c>
      <c r="G18" s="192">
        <v>2754</v>
      </c>
    </row>
    <row r="19" spans="1:7" s="267" customFormat="1" ht="18.75">
      <c r="A19" s="274" t="s">
        <v>89</v>
      </c>
      <c r="B19" s="277" t="s">
        <v>90</v>
      </c>
      <c r="C19" s="276">
        <v>3830</v>
      </c>
      <c r="D19" s="276">
        <v>145</v>
      </c>
      <c r="E19" s="192">
        <v>-145</v>
      </c>
      <c r="F19" s="276">
        <f t="shared" si="0"/>
        <v>3830</v>
      </c>
      <c r="G19" s="192">
        <v>-145</v>
      </c>
    </row>
    <row r="20" spans="1:7" s="267" customFormat="1" ht="18.75">
      <c r="A20" s="274" t="s">
        <v>91</v>
      </c>
      <c r="B20" s="277" t="s">
        <v>92</v>
      </c>
      <c r="C20" s="276">
        <v>1125</v>
      </c>
      <c r="D20" s="276">
        <v>0</v>
      </c>
      <c r="E20" s="192">
        <v>1900</v>
      </c>
      <c r="F20" s="276">
        <f t="shared" si="0"/>
        <v>3025</v>
      </c>
      <c r="G20" s="192">
        <v>1900</v>
      </c>
    </row>
    <row r="21" spans="1:7" s="267" customFormat="1" ht="18.75">
      <c r="A21" s="274" t="s">
        <v>93</v>
      </c>
      <c r="B21" s="277" t="s">
        <v>94</v>
      </c>
      <c r="C21" s="276">
        <v>130</v>
      </c>
      <c r="D21" s="276">
        <v>0</v>
      </c>
      <c r="E21" s="192">
        <v>57</v>
      </c>
      <c r="F21" s="276">
        <f t="shared" si="0"/>
        <v>187</v>
      </c>
      <c r="G21" s="192">
        <v>57</v>
      </c>
    </row>
    <row r="22" spans="1:7" s="267" customFormat="1" ht="18.75">
      <c r="A22" s="274" t="s">
        <v>95</v>
      </c>
      <c r="B22" s="277" t="s">
        <v>96</v>
      </c>
      <c r="C22" s="276">
        <v>0</v>
      </c>
      <c r="D22" s="276">
        <v>0</v>
      </c>
      <c r="E22" s="192">
        <v>0</v>
      </c>
      <c r="F22" s="276">
        <f t="shared" si="0"/>
        <v>0</v>
      </c>
      <c r="G22" s="192">
        <v>0</v>
      </c>
    </row>
    <row r="23" spans="1:7" s="267" customFormat="1" ht="18.75">
      <c r="A23" s="274" t="s">
        <v>97</v>
      </c>
      <c r="B23" s="277" t="s">
        <v>98</v>
      </c>
      <c r="C23" s="276">
        <v>2817</v>
      </c>
      <c r="D23" s="276">
        <v>0</v>
      </c>
      <c r="E23" s="192">
        <v>83</v>
      </c>
      <c r="F23" s="276">
        <f t="shared" si="0"/>
        <v>2900</v>
      </c>
      <c r="G23" s="192">
        <v>83</v>
      </c>
    </row>
    <row r="24" spans="1:7" s="267" customFormat="1" ht="18.75">
      <c r="A24" s="274" t="s">
        <v>99</v>
      </c>
      <c r="B24" s="277" t="s">
        <v>100</v>
      </c>
      <c r="C24" s="276">
        <v>9768</v>
      </c>
      <c r="D24" s="276">
        <v>0</v>
      </c>
      <c r="E24" s="192">
        <v>405</v>
      </c>
      <c r="F24" s="276">
        <f t="shared" si="0"/>
        <v>10173</v>
      </c>
      <c r="G24" s="192">
        <v>405</v>
      </c>
    </row>
    <row r="25" spans="1:7" s="267" customFormat="1" ht="18.75">
      <c r="A25" s="274" t="s">
        <v>101</v>
      </c>
      <c r="B25" s="277" t="s">
        <v>102</v>
      </c>
      <c r="C25" s="276">
        <v>1674</v>
      </c>
      <c r="D25" s="276">
        <v>0</v>
      </c>
      <c r="E25" s="192">
        <v>0</v>
      </c>
      <c r="F25" s="276">
        <f t="shared" si="0"/>
        <v>1674</v>
      </c>
      <c r="G25" s="192">
        <v>0</v>
      </c>
    </row>
    <row r="26" spans="1:7" s="267" customFormat="1" ht="18.75">
      <c r="A26" s="274" t="s">
        <v>103</v>
      </c>
      <c r="B26" s="277" t="s">
        <v>104</v>
      </c>
      <c r="C26" s="276">
        <v>3116</v>
      </c>
      <c r="D26" s="276">
        <v>0</v>
      </c>
      <c r="E26" s="192">
        <v>100</v>
      </c>
      <c r="F26" s="276">
        <f t="shared" si="0"/>
        <v>3216</v>
      </c>
      <c r="G26" s="192">
        <v>100</v>
      </c>
    </row>
    <row r="27" spans="1:7" s="267" customFormat="1" ht="18.75">
      <c r="A27" s="274" t="s">
        <v>105</v>
      </c>
      <c r="B27" s="277" t="s">
        <v>106</v>
      </c>
      <c r="C27" s="276">
        <v>6020</v>
      </c>
      <c r="D27" s="276"/>
      <c r="E27" s="192">
        <v>-5000</v>
      </c>
      <c r="F27" s="276">
        <f t="shared" si="0"/>
        <v>1020</v>
      </c>
      <c r="G27" s="192">
        <v>-5000</v>
      </c>
    </row>
    <row r="28" spans="1:7" s="267" customFormat="1" ht="18.75">
      <c r="A28" s="274" t="s">
        <v>107</v>
      </c>
      <c r="B28" s="277" t="s">
        <v>108</v>
      </c>
      <c r="C28" s="276">
        <v>0</v>
      </c>
      <c r="D28" s="276">
        <v>0</v>
      </c>
      <c r="E28" s="192">
        <v>0</v>
      </c>
      <c r="F28" s="276">
        <f t="shared" si="0"/>
        <v>0</v>
      </c>
      <c r="G28" s="192">
        <v>0</v>
      </c>
    </row>
    <row r="29" spans="1:7" s="267" customFormat="1" ht="18.75">
      <c r="A29" s="274" t="s">
        <v>109</v>
      </c>
      <c r="B29" s="277" t="s">
        <v>110</v>
      </c>
      <c r="C29" s="276">
        <v>8823</v>
      </c>
      <c r="D29" s="276">
        <v>0</v>
      </c>
      <c r="E29" s="192">
        <v>2438</v>
      </c>
      <c r="F29" s="276">
        <f t="shared" si="0"/>
        <v>11261</v>
      </c>
      <c r="G29" s="192">
        <v>2438</v>
      </c>
    </row>
    <row r="30" spans="1:7" s="267" customFormat="1" ht="18.75">
      <c r="A30" s="274" t="s">
        <v>111</v>
      </c>
      <c r="B30" s="277" t="s">
        <v>112</v>
      </c>
      <c r="C30" s="276">
        <v>0</v>
      </c>
      <c r="D30" s="276">
        <v>0</v>
      </c>
      <c r="E30" s="192">
        <v>50</v>
      </c>
      <c r="F30" s="276">
        <f t="shared" si="0"/>
        <v>50</v>
      </c>
      <c r="G30" s="192">
        <v>50</v>
      </c>
    </row>
    <row r="31" spans="1:7" s="267" customFormat="1" ht="18.75">
      <c r="A31" s="274" t="s">
        <v>113</v>
      </c>
      <c r="B31" s="277" t="s">
        <v>114</v>
      </c>
      <c r="C31" s="276">
        <v>9900</v>
      </c>
      <c r="D31" s="276">
        <v>0</v>
      </c>
      <c r="E31" s="192">
        <v>-9900</v>
      </c>
      <c r="F31" s="276">
        <f t="shared" si="0"/>
        <v>0</v>
      </c>
      <c r="G31" s="192">
        <v>-9900</v>
      </c>
    </row>
    <row r="32" spans="1:7" s="268" customFormat="1" ht="18.75">
      <c r="A32" s="278"/>
      <c r="B32" s="279" t="s">
        <v>115</v>
      </c>
      <c r="C32" s="141">
        <f>SUM(C6:C31)</f>
        <v>404900</v>
      </c>
      <c r="D32" s="141">
        <f>SUM(D6:D31)</f>
        <v>7209</v>
      </c>
      <c r="E32" s="192">
        <f>SUM(E6:E31)</f>
        <v>-7209</v>
      </c>
      <c r="F32" s="276">
        <f t="shared" si="0"/>
        <v>404900</v>
      </c>
    </row>
    <row r="33" spans="2:6" ht="18.75">
      <c r="B33" s="280" t="s">
        <v>116</v>
      </c>
      <c r="C33" s="141">
        <f>SUM(C34:C35)</f>
        <v>0</v>
      </c>
      <c r="D33" s="141">
        <f>SUM(D34:D35)</f>
        <v>94090</v>
      </c>
      <c r="E33" s="281"/>
      <c r="F33" s="276">
        <f t="shared" si="0"/>
        <v>94090</v>
      </c>
    </row>
    <row r="34" spans="2:6" ht="18.75">
      <c r="B34" s="282" t="s">
        <v>117</v>
      </c>
      <c r="C34" s="155"/>
      <c r="D34" s="155"/>
      <c r="E34" s="283"/>
      <c r="F34" s="284">
        <f t="shared" si="0"/>
        <v>0</v>
      </c>
    </row>
    <row r="35" spans="2:6" ht="18.75">
      <c r="B35" s="282" t="s">
        <v>2627</v>
      </c>
      <c r="C35" s="155"/>
      <c r="D35" s="286">
        <v>94090</v>
      </c>
      <c r="E35" s="283"/>
      <c r="F35" s="286">
        <f t="shared" si="0"/>
        <v>94090</v>
      </c>
    </row>
    <row r="36" spans="2:6" ht="18.75">
      <c r="B36" s="143" t="s">
        <v>118</v>
      </c>
      <c r="C36" s="141">
        <f>SUM(C37:C39)</f>
        <v>1871228</v>
      </c>
      <c r="D36" s="141">
        <f>SUM(D37:D39)</f>
        <v>15300</v>
      </c>
      <c r="E36" s="141">
        <f>SUM(E37:E39)</f>
        <v>-17722</v>
      </c>
      <c r="F36" s="276">
        <f t="shared" si="0"/>
        <v>1868806</v>
      </c>
    </row>
    <row r="37" spans="2:6" ht="18.75">
      <c r="B37" s="285" t="s">
        <v>119</v>
      </c>
      <c r="C37" s="286">
        <v>30136</v>
      </c>
      <c r="D37" s="155"/>
      <c r="E37" s="283"/>
      <c r="F37" s="284">
        <f t="shared" si="0"/>
        <v>30136</v>
      </c>
    </row>
    <row r="38" spans="2:6" ht="18.75">
      <c r="B38" s="285" t="s">
        <v>120</v>
      </c>
      <c r="C38" s="286">
        <f>1144766+17900+22828-11300+3400</f>
        <v>1177594</v>
      </c>
      <c r="D38" s="155"/>
      <c r="E38" s="283"/>
      <c r="F38" s="284">
        <f t="shared" si="0"/>
        <v>1177594</v>
      </c>
    </row>
    <row r="39" spans="2:6" ht="18.75">
      <c r="B39" s="285" t="s">
        <v>121</v>
      </c>
      <c r="C39" s="286">
        <f>661298+2200</f>
        <v>663498</v>
      </c>
      <c r="D39" s="286">
        <v>15300</v>
      </c>
      <c r="E39" s="286">
        <f>SUM(E40:E41)</f>
        <v>-17722</v>
      </c>
      <c r="F39" s="284">
        <f t="shared" si="0"/>
        <v>661076</v>
      </c>
    </row>
    <row r="40" spans="2:6" ht="18.75">
      <c r="B40" s="285" t="s">
        <v>122</v>
      </c>
      <c r="C40" s="286">
        <v>649958</v>
      </c>
      <c r="D40" s="286"/>
      <c r="E40" s="286">
        <f>-16009-480+2509</f>
        <v>-13980</v>
      </c>
      <c r="F40" s="284">
        <f t="shared" si="0"/>
        <v>635978</v>
      </c>
    </row>
    <row r="41" spans="2:6" ht="18.75">
      <c r="B41" s="285" t="s">
        <v>123</v>
      </c>
      <c r="C41" s="286">
        <v>13540</v>
      </c>
      <c r="D41" s="286">
        <v>15300</v>
      </c>
      <c r="E41" s="286">
        <v>-3742</v>
      </c>
      <c r="F41" s="284">
        <f t="shared" si="0"/>
        <v>25098</v>
      </c>
    </row>
    <row r="42" spans="2:6" ht="18.75">
      <c r="B42" s="287" t="s">
        <v>124</v>
      </c>
      <c r="C42" s="288">
        <v>45000</v>
      </c>
      <c r="D42" s="141"/>
      <c r="E42" s="283"/>
      <c r="F42" s="276">
        <f t="shared" si="0"/>
        <v>45000</v>
      </c>
    </row>
    <row r="43" spans="2:6" ht="18.75">
      <c r="B43" s="287" t="s">
        <v>125</v>
      </c>
      <c r="C43" s="141"/>
      <c r="D43" s="141"/>
      <c r="E43" s="283"/>
      <c r="F43" s="276">
        <f t="shared" si="0"/>
        <v>0</v>
      </c>
    </row>
    <row r="44" spans="2:6" ht="18.75">
      <c r="B44" s="287" t="s">
        <v>126</v>
      </c>
      <c r="C44" s="141"/>
      <c r="D44" s="141"/>
      <c r="E44" s="283"/>
      <c r="F44" s="276">
        <f t="shared" si="0"/>
        <v>0</v>
      </c>
    </row>
    <row r="45" spans="2:6" ht="18.75">
      <c r="B45" s="289" t="s">
        <v>127</v>
      </c>
      <c r="C45" s="141"/>
      <c r="D45" s="286"/>
      <c r="E45" s="283"/>
      <c r="F45" s="276">
        <f t="shared" si="0"/>
        <v>0</v>
      </c>
    </row>
    <row r="46" spans="2:6" ht="18.75">
      <c r="B46" s="143" t="s">
        <v>2628</v>
      </c>
      <c r="C46" s="141"/>
      <c r="D46" s="286">
        <v>28910</v>
      </c>
      <c r="E46" s="283"/>
      <c r="F46" s="276">
        <f t="shared" si="0"/>
        <v>28910</v>
      </c>
    </row>
    <row r="47" spans="2:6" ht="18.75">
      <c r="B47" s="264" t="s">
        <v>128</v>
      </c>
      <c r="C47" s="141">
        <f>SUM(C32,C33,C36,C42:C46)</f>
        <v>2321128</v>
      </c>
      <c r="D47" s="141">
        <f>SUM(D32,D33,D36,D42:D46)</f>
        <v>145509</v>
      </c>
      <c r="E47" s="141">
        <f>SUM(E32,E33,E36,E42:E46)</f>
        <v>-24931</v>
      </c>
      <c r="F47" s="276">
        <f t="shared" si="0"/>
        <v>2441706</v>
      </c>
    </row>
  </sheetData>
  <mergeCells count="7">
    <mergeCell ref="B2:F2"/>
    <mergeCell ref="A4:A5"/>
    <mergeCell ref="B4:B5"/>
    <mergeCell ref="C4:C5"/>
    <mergeCell ref="D4:D5"/>
    <mergeCell ref="E4:E5"/>
    <mergeCell ref="F4:F5"/>
  </mergeCells>
  <phoneticPr fontId="100" type="noConversion"/>
  <conditionalFormatting sqref="F3">
    <cfRule type="cellIs" dxfId="6" priority="3" stopIfTrue="1" operator="lessThanOrEqual">
      <formula>-1</formula>
    </cfRule>
  </conditionalFormatting>
  <conditionalFormatting sqref="B39:B42">
    <cfRule type="expression" dxfId="5" priority="1" stopIfTrue="1">
      <formula>"len($A:$A)=3"</formula>
    </cfRule>
  </conditionalFormatting>
  <printOptions horizontalCentered="1"/>
  <pageMargins left="0.74803149606299202" right="0.74803149606299202" top="0.98425196850393704" bottom="0.98425196850393704" header="0.511811023622047" footer="0.511811023622047"/>
  <pageSetup paperSize="9" scale="75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O1302"/>
  <sheetViews>
    <sheetView showZeros="0" view="pageBreakPreview" topLeftCell="A1260" zoomScaleSheetLayoutView="100" workbookViewId="0">
      <selection activeCell="E19" sqref="E19"/>
    </sheetView>
  </sheetViews>
  <sheetFormatPr defaultColWidth="9" defaultRowHeight="13.5"/>
  <cols>
    <col min="1" max="1" width="10.5" customWidth="1"/>
    <col min="2" max="2" width="45.75" customWidth="1"/>
    <col min="3" max="4" width="22.5" customWidth="1"/>
    <col min="5" max="5" width="18.75" customWidth="1"/>
    <col min="6" max="6" width="17" hidden="1" customWidth="1"/>
    <col min="7" max="7" width="2.25" hidden="1" customWidth="1"/>
    <col min="8" max="8" width="18" customWidth="1"/>
    <col min="9" max="9" width="9" hidden="1" customWidth="1"/>
    <col min="10" max="10" width="13" hidden="1" customWidth="1"/>
    <col min="11" max="11" width="25.125" hidden="1" customWidth="1"/>
    <col min="12" max="12" width="9" hidden="1" customWidth="1"/>
  </cols>
  <sheetData>
    <row r="1" spans="1:13">
      <c r="A1" t="s">
        <v>129</v>
      </c>
      <c r="B1" t="s">
        <v>129</v>
      </c>
    </row>
    <row r="2" spans="1:13" ht="27">
      <c r="A2" s="321" t="s">
        <v>130</v>
      </c>
      <c r="B2" s="321"/>
      <c r="C2" s="321"/>
      <c r="D2" s="321"/>
      <c r="E2" s="321"/>
      <c r="F2" s="321"/>
      <c r="G2" s="321"/>
      <c r="H2" s="321"/>
    </row>
    <row r="3" spans="1:13" ht="14.25">
      <c r="A3" s="183"/>
      <c r="B3" s="184"/>
      <c r="C3" s="185"/>
      <c r="D3" s="186"/>
      <c r="E3" s="186"/>
      <c r="F3" s="186"/>
      <c r="G3" s="186"/>
      <c r="H3" s="187" t="s">
        <v>14</v>
      </c>
    </row>
    <row r="4" spans="1:13" ht="18.75" customHeight="1">
      <c r="A4" s="319" t="s">
        <v>131</v>
      </c>
      <c r="B4" s="319" t="s">
        <v>15</v>
      </c>
      <c r="C4" s="317" t="s">
        <v>16</v>
      </c>
      <c r="D4" s="317" t="s">
        <v>17</v>
      </c>
      <c r="E4" s="317" t="s">
        <v>18</v>
      </c>
      <c r="F4" s="324" t="s">
        <v>132</v>
      </c>
      <c r="G4" s="188"/>
      <c r="H4" s="324" t="s">
        <v>62</v>
      </c>
    </row>
    <row r="5" spans="1:13" ht="21" customHeight="1">
      <c r="A5" s="320"/>
      <c r="B5" s="320"/>
      <c r="C5" s="318"/>
      <c r="D5" s="318"/>
      <c r="E5" s="318"/>
      <c r="F5" s="325"/>
      <c r="G5" s="189" t="s">
        <v>133</v>
      </c>
      <c r="H5" s="325"/>
      <c r="M5" t="s">
        <v>134</v>
      </c>
    </row>
    <row r="6" spans="1:13" s="182" customFormat="1" ht="18.75">
      <c r="A6" s="190">
        <v>201</v>
      </c>
      <c r="B6" s="191" t="s">
        <v>64</v>
      </c>
      <c r="C6" s="192">
        <f t="shared" ref="C6:G6" si="0">SUM(C7,C19,C28,C39,C50,C61,C72,C84,C93,C106,C116,C125,C136,C149,C156,C164,C170,C177,C184,C191,C198,C205,C213,C219,C225,C232,C247)</f>
        <v>38444</v>
      </c>
      <c r="D6" s="192">
        <f t="shared" si="0"/>
        <v>3600</v>
      </c>
      <c r="E6" s="192">
        <f t="shared" si="0"/>
        <v>2335</v>
      </c>
      <c r="F6" s="192">
        <f t="shared" si="0"/>
        <v>655</v>
      </c>
      <c r="G6" s="192">
        <f t="shared" si="0"/>
        <v>0</v>
      </c>
      <c r="H6" s="192">
        <f>SUM(C6:E6)</f>
        <v>44379</v>
      </c>
      <c r="I6" s="197">
        <f>F6+G6</f>
        <v>655</v>
      </c>
      <c r="J6" s="198" t="s">
        <v>63</v>
      </c>
      <c r="K6" s="199" t="s">
        <v>64</v>
      </c>
      <c r="L6" s="200">
        <f>SUM(L7,L19,L28,L39,L50,L61,L72,L84,L93,L106,L116,L125,L136,L149,L156,L164,L170,L177,L184,L191,L198,L205,L213,L219,L225,L232,L247)</f>
        <v>0</v>
      </c>
      <c r="M6" s="201" t="str">
        <f t="shared" ref="M6:M69" si="1">IF(LEN(F6)=3,"是",IF(G6&lt;&gt;"",IF(SUM(H6:J6)&lt;&gt;0,"是","否"),"是"))</f>
        <v>是</v>
      </c>
    </row>
    <row r="7" spans="1:13" ht="18.75">
      <c r="A7" s="193">
        <v>20101</v>
      </c>
      <c r="B7" s="194" t="s">
        <v>135</v>
      </c>
      <c r="C7" s="195">
        <f t="shared" ref="C7:G7" si="2">SUM(C8:C18)</f>
        <v>1375</v>
      </c>
      <c r="D7" s="195">
        <f t="shared" si="2"/>
        <v>0</v>
      </c>
      <c r="E7" s="195">
        <f t="shared" si="2"/>
        <v>80</v>
      </c>
      <c r="F7" s="195">
        <f t="shared" si="2"/>
        <v>80</v>
      </c>
      <c r="G7" s="195">
        <f t="shared" si="2"/>
        <v>0</v>
      </c>
      <c r="H7" s="195">
        <f t="shared" ref="H7:H70" si="3">SUM(C7:E7)</f>
        <v>1455</v>
      </c>
      <c r="I7" s="197">
        <f t="shared" ref="I7:I70" si="4">F7+G7</f>
        <v>80</v>
      </c>
      <c r="J7" s="198" t="s">
        <v>136</v>
      </c>
      <c r="K7" s="202" t="s">
        <v>135</v>
      </c>
      <c r="L7" s="203">
        <f>SUM(L8:L18)</f>
        <v>0</v>
      </c>
      <c r="M7" s="201" t="str">
        <f t="shared" si="1"/>
        <v>是</v>
      </c>
    </row>
    <row r="8" spans="1:13" ht="18.75">
      <c r="A8" s="193">
        <v>2010101</v>
      </c>
      <c r="B8" s="194" t="s">
        <v>137</v>
      </c>
      <c r="C8" s="195">
        <v>1105</v>
      </c>
      <c r="D8" s="195"/>
      <c r="E8" s="195">
        <v>0</v>
      </c>
      <c r="F8" s="195">
        <v>0</v>
      </c>
      <c r="G8" s="195">
        <v>0</v>
      </c>
      <c r="H8" s="195">
        <f t="shared" si="3"/>
        <v>1105</v>
      </c>
      <c r="I8" s="197">
        <f t="shared" si="4"/>
        <v>0</v>
      </c>
      <c r="J8" s="204" t="s">
        <v>138</v>
      </c>
      <c r="K8" s="205" t="s">
        <v>137</v>
      </c>
      <c r="L8" s="206"/>
      <c r="M8" s="201" t="str">
        <f t="shared" si="1"/>
        <v>是</v>
      </c>
    </row>
    <row r="9" spans="1:13" ht="37.5">
      <c r="A9" s="193">
        <v>2010102</v>
      </c>
      <c r="B9" s="194" t="s">
        <v>139</v>
      </c>
      <c r="C9" s="195">
        <v>69</v>
      </c>
      <c r="D9" s="195"/>
      <c r="E9" s="195">
        <v>0</v>
      </c>
      <c r="F9" s="195">
        <v>0</v>
      </c>
      <c r="G9" s="195">
        <v>0</v>
      </c>
      <c r="H9" s="195">
        <f t="shared" si="3"/>
        <v>69</v>
      </c>
      <c r="I9" s="197">
        <f t="shared" si="4"/>
        <v>0</v>
      </c>
      <c r="J9" s="204" t="s">
        <v>140</v>
      </c>
      <c r="K9" s="202" t="s">
        <v>139</v>
      </c>
      <c r="L9" s="207"/>
      <c r="M9" s="201" t="str">
        <f t="shared" si="1"/>
        <v>是</v>
      </c>
    </row>
    <row r="10" spans="1:13" ht="18.75" hidden="1">
      <c r="A10" s="193">
        <v>2010103</v>
      </c>
      <c r="B10" s="194" t="s">
        <v>141</v>
      </c>
      <c r="C10" s="195">
        <v>0</v>
      </c>
      <c r="D10" s="195"/>
      <c r="E10" s="195">
        <v>0</v>
      </c>
      <c r="F10" s="195">
        <v>0</v>
      </c>
      <c r="G10" s="195">
        <v>0</v>
      </c>
      <c r="H10" s="195">
        <f t="shared" si="3"/>
        <v>0</v>
      </c>
      <c r="I10" s="197">
        <f t="shared" si="4"/>
        <v>0</v>
      </c>
      <c r="J10" s="204" t="s">
        <v>142</v>
      </c>
      <c r="K10" s="202" t="s">
        <v>141</v>
      </c>
      <c r="L10" s="207"/>
      <c r="M10" s="201" t="str">
        <f t="shared" si="1"/>
        <v>否</v>
      </c>
    </row>
    <row r="11" spans="1:13" ht="18.75">
      <c r="A11" s="193">
        <v>2010104</v>
      </c>
      <c r="B11" s="194" t="s">
        <v>143</v>
      </c>
      <c r="C11" s="195">
        <v>15</v>
      </c>
      <c r="D11" s="195"/>
      <c r="E11" s="195">
        <v>0</v>
      </c>
      <c r="F11" s="195">
        <v>0</v>
      </c>
      <c r="G11" s="195">
        <v>0</v>
      </c>
      <c r="H11" s="195">
        <f t="shared" si="3"/>
        <v>15</v>
      </c>
      <c r="I11" s="197">
        <f t="shared" si="4"/>
        <v>0</v>
      </c>
      <c r="J11" s="204" t="s">
        <v>144</v>
      </c>
      <c r="K11" s="202" t="s">
        <v>143</v>
      </c>
      <c r="L11" s="207"/>
      <c r="M11" s="201" t="str">
        <f t="shared" si="1"/>
        <v>是</v>
      </c>
    </row>
    <row r="12" spans="1:13" ht="18.75">
      <c r="A12" s="193">
        <v>2010105</v>
      </c>
      <c r="B12" s="194" t="s">
        <v>145</v>
      </c>
      <c r="C12" s="195">
        <v>14</v>
      </c>
      <c r="D12" s="195"/>
      <c r="E12" s="195">
        <v>0</v>
      </c>
      <c r="F12" s="195">
        <v>0</v>
      </c>
      <c r="G12" s="195">
        <v>0</v>
      </c>
      <c r="H12" s="195">
        <f t="shared" si="3"/>
        <v>14</v>
      </c>
      <c r="I12" s="197">
        <f t="shared" si="4"/>
        <v>0</v>
      </c>
      <c r="J12" s="204" t="s">
        <v>146</v>
      </c>
      <c r="K12" s="202" t="s">
        <v>145</v>
      </c>
      <c r="L12" s="207"/>
      <c r="M12" s="201" t="str">
        <f t="shared" si="1"/>
        <v>是</v>
      </c>
    </row>
    <row r="13" spans="1:13" ht="18.75">
      <c r="A13" s="193">
        <v>2010106</v>
      </c>
      <c r="B13" s="194" t="s">
        <v>147</v>
      </c>
      <c r="C13" s="195">
        <v>6</v>
      </c>
      <c r="D13" s="195"/>
      <c r="E13" s="195">
        <v>0</v>
      </c>
      <c r="F13" s="195">
        <v>0</v>
      </c>
      <c r="G13" s="195">
        <v>0</v>
      </c>
      <c r="H13" s="195">
        <f t="shared" si="3"/>
        <v>6</v>
      </c>
      <c r="I13" s="197">
        <f t="shared" si="4"/>
        <v>0</v>
      </c>
      <c r="J13" s="204" t="s">
        <v>148</v>
      </c>
      <c r="K13" s="202" t="s">
        <v>147</v>
      </c>
      <c r="L13" s="207"/>
      <c r="M13" s="201" t="str">
        <f t="shared" si="1"/>
        <v>是</v>
      </c>
    </row>
    <row r="14" spans="1:13" ht="37.5" hidden="1">
      <c r="A14" s="193">
        <v>2010107</v>
      </c>
      <c r="B14" s="194" t="s">
        <v>149</v>
      </c>
      <c r="C14" s="195">
        <v>0</v>
      </c>
      <c r="D14" s="195"/>
      <c r="E14" s="195">
        <v>0</v>
      </c>
      <c r="F14" s="195">
        <v>0</v>
      </c>
      <c r="G14" s="195">
        <v>0</v>
      </c>
      <c r="H14" s="195">
        <f t="shared" si="3"/>
        <v>0</v>
      </c>
      <c r="I14" s="197">
        <f t="shared" si="4"/>
        <v>0</v>
      </c>
      <c r="J14" s="204" t="s">
        <v>150</v>
      </c>
      <c r="K14" s="202" t="s">
        <v>149</v>
      </c>
      <c r="L14" s="207"/>
      <c r="M14" s="201" t="str">
        <f t="shared" si="1"/>
        <v>否</v>
      </c>
    </row>
    <row r="15" spans="1:13" ht="18.75">
      <c r="A15" s="193">
        <v>2010108</v>
      </c>
      <c r="B15" s="194" t="s">
        <v>151</v>
      </c>
      <c r="C15" s="195">
        <v>66</v>
      </c>
      <c r="D15" s="195"/>
      <c r="E15" s="195">
        <v>80</v>
      </c>
      <c r="F15" s="195">
        <v>80</v>
      </c>
      <c r="G15" s="195">
        <v>0</v>
      </c>
      <c r="H15" s="195">
        <f t="shared" si="3"/>
        <v>146</v>
      </c>
      <c r="I15" s="197">
        <f t="shared" si="4"/>
        <v>80</v>
      </c>
      <c r="J15" s="204" t="s">
        <v>152</v>
      </c>
      <c r="K15" s="202" t="s">
        <v>151</v>
      </c>
      <c r="L15" s="207"/>
      <c r="M15" s="201" t="str">
        <f t="shared" si="1"/>
        <v>是</v>
      </c>
    </row>
    <row r="16" spans="1:13" ht="18.75" hidden="1">
      <c r="A16" s="193">
        <v>2010109</v>
      </c>
      <c r="B16" s="194" t="s">
        <v>153</v>
      </c>
      <c r="C16" s="195">
        <v>0</v>
      </c>
      <c r="D16" s="195"/>
      <c r="E16" s="195">
        <v>0</v>
      </c>
      <c r="F16" s="195">
        <v>0</v>
      </c>
      <c r="G16" s="195">
        <v>0</v>
      </c>
      <c r="H16" s="195">
        <f t="shared" si="3"/>
        <v>0</v>
      </c>
      <c r="I16" s="197">
        <f t="shared" si="4"/>
        <v>0</v>
      </c>
      <c r="J16" s="204" t="s">
        <v>154</v>
      </c>
      <c r="K16" s="202" t="s">
        <v>153</v>
      </c>
      <c r="L16" s="207"/>
      <c r="M16" s="201" t="str">
        <f t="shared" si="1"/>
        <v>否</v>
      </c>
    </row>
    <row r="17" spans="1:13" ht="18.75" hidden="1">
      <c r="A17" s="193">
        <v>2010150</v>
      </c>
      <c r="B17" s="194" t="s">
        <v>155</v>
      </c>
      <c r="C17" s="195">
        <v>0</v>
      </c>
      <c r="D17" s="195"/>
      <c r="E17" s="195">
        <v>0</v>
      </c>
      <c r="F17" s="195">
        <v>0</v>
      </c>
      <c r="G17" s="195">
        <v>0</v>
      </c>
      <c r="H17" s="195">
        <f t="shared" si="3"/>
        <v>0</v>
      </c>
      <c r="I17" s="197">
        <f t="shared" si="4"/>
        <v>0</v>
      </c>
      <c r="J17" s="204" t="s">
        <v>156</v>
      </c>
      <c r="K17" s="202" t="s">
        <v>155</v>
      </c>
      <c r="L17" s="207"/>
      <c r="M17" s="201" t="str">
        <f t="shared" si="1"/>
        <v>否</v>
      </c>
    </row>
    <row r="18" spans="1:13" ht="37.5">
      <c r="A18" s="193">
        <v>2010199</v>
      </c>
      <c r="B18" s="194" t="s">
        <v>157</v>
      </c>
      <c r="C18" s="195">
        <v>100</v>
      </c>
      <c r="D18" s="195"/>
      <c r="E18" s="195">
        <v>0</v>
      </c>
      <c r="F18" s="195">
        <v>0</v>
      </c>
      <c r="G18" s="195">
        <v>0</v>
      </c>
      <c r="H18" s="195">
        <f t="shared" si="3"/>
        <v>100</v>
      </c>
      <c r="I18" s="197">
        <f t="shared" si="4"/>
        <v>0</v>
      </c>
      <c r="J18" s="204" t="s">
        <v>158</v>
      </c>
      <c r="K18" s="208" t="s">
        <v>157</v>
      </c>
      <c r="L18" s="209"/>
      <c r="M18" s="201" t="str">
        <f t="shared" si="1"/>
        <v>是</v>
      </c>
    </row>
    <row r="19" spans="1:13" ht="18.75">
      <c r="A19" s="193">
        <v>20102</v>
      </c>
      <c r="B19" s="194" t="s">
        <v>159</v>
      </c>
      <c r="C19" s="195">
        <f t="shared" ref="C19:G19" si="5">SUM(C20:C27)</f>
        <v>1592</v>
      </c>
      <c r="D19" s="195">
        <f t="shared" si="5"/>
        <v>0</v>
      </c>
      <c r="E19" s="195">
        <f t="shared" si="5"/>
        <v>7</v>
      </c>
      <c r="F19" s="195">
        <f t="shared" si="5"/>
        <v>7</v>
      </c>
      <c r="G19" s="195">
        <f t="shared" si="5"/>
        <v>0</v>
      </c>
      <c r="H19" s="195">
        <f t="shared" si="3"/>
        <v>1599</v>
      </c>
      <c r="I19" s="197">
        <f t="shared" si="4"/>
        <v>7</v>
      </c>
      <c r="J19" s="198" t="s">
        <v>160</v>
      </c>
      <c r="K19" s="202" t="s">
        <v>159</v>
      </c>
      <c r="L19" s="203">
        <f>SUM(L20:L27)</f>
        <v>0</v>
      </c>
      <c r="M19" s="201" t="str">
        <f t="shared" si="1"/>
        <v>是</v>
      </c>
    </row>
    <row r="20" spans="1:13" ht="18.75">
      <c r="A20" s="193">
        <v>2010201</v>
      </c>
      <c r="B20" s="194" t="s">
        <v>137</v>
      </c>
      <c r="C20" s="195">
        <v>1130</v>
      </c>
      <c r="D20" s="195"/>
      <c r="E20" s="195">
        <v>0</v>
      </c>
      <c r="F20" s="195">
        <v>0</v>
      </c>
      <c r="G20" s="195">
        <v>0</v>
      </c>
      <c r="H20" s="195">
        <f t="shared" si="3"/>
        <v>1130</v>
      </c>
      <c r="I20" s="197">
        <f t="shared" si="4"/>
        <v>0</v>
      </c>
      <c r="J20" s="204" t="s">
        <v>161</v>
      </c>
      <c r="K20" s="205" t="s">
        <v>137</v>
      </c>
      <c r="L20" s="206"/>
      <c r="M20" s="201" t="str">
        <f t="shared" si="1"/>
        <v>是</v>
      </c>
    </row>
    <row r="21" spans="1:13" ht="37.5">
      <c r="A21" s="193">
        <v>2010202</v>
      </c>
      <c r="B21" s="194" t="s">
        <v>139</v>
      </c>
      <c r="C21" s="195">
        <v>110</v>
      </c>
      <c r="D21" s="195"/>
      <c r="E21" s="195">
        <v>0</v>
      </c>
      <c r="F21" s="195">
        <v>0</v>
      </c>
      <c r="G21" s="195">
        <v>0</v>
      </c>
      <c r="H21" s="195">
        <f t="shared" si="3"/>
        <v>110</v>
      </c>
      <c r="I21" s="197">
        <f t="shared" si="4"/>
        <v>0</v>
      </c>
      <c r="J21" s="204" t="s">
        <v>162</v>
      </c>
      <c r="K21" s="202" t="s">
        <v>139</v>
      </c>
      <c r="L21" s="207"/>
      <c r="M21" s="201" t="str">
        <f t="shared" si="1"/>
        <v>是</v>
      </c>
    </row>
    <row r="22" spans="1:13" ht="18.75" hidden="1">
      <c r="A22" s="193">
        <v>2010203</v>
      </c>
      <c r="B22" s="194" t="s">
        <v>141</v>
      </c>
      <c r="C22" s="195">
        <v>0</v>
      </c>
      <c r="D22" s="195"/>
      <c r="E22" s="195">
        <v>0</v>
      </c>
      <c r="F22" s="195">
        <v>0</v>
      </c>
      <c r="G22" s="195">
        <v>0</v>
      </c>
      <c r="H22" s="195">
        <f t="shared" si="3"/>
        <v>0</v>
      </c>
      <c r="I22" s="197">
        <f t="shared" si="4"/>
        <v>0</v>
      </c>
      <c r="J22" s="204" t="s">
        <v>163</v>
      </c>
      <c r="K22" s="202" t="s">
        <v>141</v>
      </c>
      <c r="L22" s="207"/>
      <c r="M22" s="201" t="str">
        <f t="shared" si="1"/>
        <v>否</v>
      </c>
    </row>
    <row r="23" spans="1:13" ht="18.75">
      <c r="A23" s="193">
        <v>2010204</v>
      </c>
      <c r="B23" s="194" t="s">
        <v>164</v>
      </c>
      <c r="C23" s="195">
        <v>10</v>
      </c>
      <c r="D23" s="195"/>
      <c r="E23" s="195">
        <v>7</v>
      </c>
      <c r="F23" s="195">
        <v>7</v>
      </c>
      <c r="G23" s="195">
        <v>0</v>
      </c>
      <c r="H23" s="195">
        <f t="shared" si="3"/>
        <v>17</v>
      </c>
      <c r="I23" s="197">
        <f t="shared" si="4"/>
        <v>7</v>
      </c>
      <c r="J23" s="204" t="s">
        <v>165</v>
      </c>
      <c r="K23" s="202" t="s">
        <v>164</v>
      </c>
      <c r="L23" s="207"/>
      <c r="M23" s="201" t="str">
        <f t="shared" si="1"/>
        <v>是</v>
      </c>
    </row>
    <row r="24" spans="1:13" ht="18.75">
      <c r="A24" s="193">
        <v>2010205</v>
      </c>
      <c r="B24" s="194" t="s">
        <v>166</v>
      </c>
      <c r="C24" s="195">
        <v>25</v>
      </c>
      <c r="D24" s="195"/>
      <c r="E24" s="195">
        <v>0</v>
      </c>
      <c r="F24" s="195">
        <v>0</v>
      </c>
      <c r="G24" s="195">
        <v>0</v>
      </c>
      <c r="H24" s="195">
        <f t="shared" si="3"/>
        <v>25</v>
      </c>
      <c r="I24" s="197">
        <f t="shared" si="4"/>
        <v>0</v>
      </c>
      <c r="J24" s="204" t="s">
        <v>167</v>
      </c>
      <c r="K24" s="202" t="s">
        <v>166</v>
      </c>
      <c r="L24" s="207"/>
      <c r="M24" s="201" t="str">
        <f t="shared" si="1"/>
        <v>是</v>
      </c>
    </row>
    <row r="25" spans="1:13" ht="18.75">
      <c r="A25" s="193">
        <v>2010206</v>
      </c>
      <c r="B25" s="194" t="s">
        <v>168</v>
      </c>
      <c r="C25" s="195">
        <v>15</v>
      </c>
      <c r="D25" s="195"/>
      <c r="E25" s="195">
        <v>0</v>
      </c>
      <c r="F25" s="195">
        <v>0</v>
      </c>
      <c r="G25" s="195">
        <v>0</v>
      </c>
      <c r="H25" s="195">
        <f t="shared" si="3"/>
        <v>15</v>
      </c>
      <c r="I25" s="197">
        <f t="shared" si="4"/>
        <v>0</v>
      </c>
      <c r="J25" s="204" t="s">
        <v>169</v>
      </c>
      <c r="K25" s="202" t="s">
        <v>168</v>
      </c>
      <c r="L25" s="207"/>
      <c r="M25" s="201" t="str">
        <f t="shared" si="1"/>
        <v>是</v>
      </c>
    </row>
    <row r="26" spans="1:13" ht="18.75">
      <c r="A26" s="193">
        <v>2010250</v>
      </c>
      <c r="B26" s="194" t="s">
        <v>155</v>
      </c>
      <c r="C26" s="195">
        <v>202</v>
      </c>
      <c r="D26" s="195"/>
      <c r="E26" s="195">
        <v>0</v>
      </c>
      <c r="F26" s="195">
        <v>0</v>
      </c>
      <c r="G26" s="195">
        <v>0</v>
      </c>
      <c r="H26" s="195">
        <f t="shared" si="3"/>
        <v>202</v>
      </c>
      <c r="I26" s="197">
        <f t="shared" si="4"/>
        <v>0</v>
      </c>
      <c r="J26" s="204" t="s">
        <v>170</v>
      </c>
      <c r="K26" s="202" t="s">
        <v>155</v>
      </c>
      <c r="L26" s="207"/>
      <c r="M26" s="201" t="str">
        <f t="shared" si="1"/>
        <v>是</v>
      </c>
    </row>
    <row r="27" spans="1:13" ht="37.5">
      <c r="A27" s="193">
        <v>2010299</v>
      </c>
      <c r="B27" s="194" t="s">
        <v>171</v>
      </c>
      <c r="C27" s="195">
        <v>100</v>
      </c>
      <c r="D27" s="195"/>
      <c r="E27" s="195">
        <v>0</v>
      </c>
      <c r="F27" s="195">
        <v>0</v>
      </c>
      <c r="G27" s="195">
        <v>0</v>
      </c>
      <c r="H27" s="195">
        <f t="shared" si="3"/>
        <v>100</v>
      </c>
      <c r="I27" s="197">
        <f t="shared" si="4"/>
        <v>0</v>
      </c>
      <c r="J27" s="204" t="s">
        <v>172</v>
      </c>
      <c r="K27" s="208" t="s">
        <v>171</v>
      </c>
      <c r="L27" s="209"/>
      <c r="M27" s="201" t="str">
        <f t="shared" si="1"/>
        <v>是</v>
      </c>
    </row>
    <row r="28" spans="1:13" ht="37.5">
      <c r="A28" s="193">
        <v>20103</v>
      </c>
      <c r="B28" s="194" t="s">
        <v>173</v>
      </c>
      <c r="C28" s="195">
        <f t="shared" ref="C28:G28" si="6">SUM(C29:C38)</f>
        <v>8521</v>
      </c>
      <c r="D28" s="195">
        <f t="shared" si="6"/>
        <v>0</v>
      </c>
      <c r="E28" s="195">
        <f t="shared" si="6"/>
        <v>1096</v>
      </c>
      <c r="F28" s="195">
        <f t="shared" si="6"/>
        <v>1096</v>
      </c>
      <c r="G28" s="195">
        <f t="shared" si="6"/>
        <v>0</v>
      </c>
      <c r="H28" s="195">
        <f t="shared" si="3"/>
        <v>9617</v>
      </c>
      <c r="I28" s="197">
        <f t="shared" si="4"/>
        <v>1096</v>
      </c>
      <c r="J28" s="198" t="s">
        <v>174</v>
      </c>
      <c r="K28" s="202" t="s">
        <v>173</v>
      </c>
      <c r="L28" s="203">
        <f>SUM(L29:L38)</f>
        <v>0</v>
      </c>
      <c r="M28" s="201" t="str">
        <f t="shared" si="1"/>
        <v>是</v>
      </c>
    </row>
    <row r="29" spans="1:13" ht="18.75">
      <c r="A29" s="193">
        <v>2010301</v>
      </c>
      <c r="B29" s="194" t="s">
        <v>137</v>
      </c>
      <c r="C29" s="195">
        <v>4171</v>
      </c>
      <c r="D29" s="195"/>
      <c r="E29" s="195">
        <v>0</v>
      </c>
      <c r="F29" s="195">
        <v>0</v>
      </c>
      <c r="G29" s="195">
        <v>0</v>
      </c>
      <c r="H29" s="195">
        <f t="shared" si="3"/>
        <v>4171</v>
      </c>
      <c r="I29" s="197">
        <f t="shared" si="4"/>
        <v>0</v>
      </c>
      <c r="J29" s="204" t="s">
        <v>175</v>
      </c>
      <c r="K29" s="205" t="s">
        <v>137</v>
      </c>
      <c r="L29" s="206"/>
      <c r="M29" s="201" t="str">
        <f t="shared" si="1"/>
        <v>是</v>
      </c>
    </row>
    <row r="30" spans="1:13" ht="37.5">
      <c r="A30" s="193">
        <v>2010302</v>
      </c>
      <c r="B30" s="194" t="s">
        <v>139</v>
      </c>
      <c r="C30" s="195">
        <v>3232</v>
      </c>
      <c r="D30" s="195"/>
      <c r="E30" s="195">
        <v>1096</v>
      </c>
      <c r="F30" s="195">
        <v>1096</v>
      </c>
      <c r="G30" s="195">
        <v>0</v>
      </c>
      <c r="H30" s="195">
        <f t="shared" si="3"/>
        <v>4328</v>
      </c>
      <c r="I30" s="197">
        <f t="shared" si="4"/>
        <v>1096</v>
      </c>
      <c r="J30" s="204" t="s">
        <v>176</v>
      </c>
      <c r="K30" s="202" t="s">
        <v>139</v>
      </c>
      <c r="L30" s="207"/>
      <c r="M30" s="201" t="str">
        <f t="shared" si="1"/>
        <v>是</v>
      </c>
    </row>
    <row r="31" spans="1:13" ht="18.75" hidden="1">
      <c r="A31" s="193">
        <v>2010303</v>
      </c>
      <c r="B31" s="194" t="s">
        <v>141</v>
      </c>
      <c r="C31" s="195">
        <v>0</v>
      </c>
      <c r="D31" s="195"/>
      <c r="E31" s="195">
        <v>0</v>
      </c>
      <c r="F31" s="195">
        <v>0</v>
      </c>
      <c r="G31" s="195">
        <v>0</v>
      </c>
      <c r="H31" s="195">
        <f t="shared" si="3"/>
        <v>0</v>
      </c>
      <c r="I31" s="197">
        <f t="shared" si="4"/>
        <v>0</v>
      </c>
      <c r="J31" s="204" t="s">
        <v>177</v>
      </c>
      <c r="K31" s="202" t="s">
        <v>141</v>
      </c>
      <c r="L31" s="207"/>
      <c r="M31" s="201" t="str">
        <f t="shared" si="1"/>
        <v>否</v>
      </c>
    </row>
    <row r="32" spans="1:13" ht="18.75" hidden="1">
      <c r="A32" s="193">
        <v>2010304</v>
      </c>
      <c r="B32" s="194" t="s">
        <v>178</v>
      </c>
      <c r="C32" s="195">
        <v>0</v>
      </c>
      <c r="D32" s="195"/>
      <c r="E32" s="195">
        <v>0</v>
      </c>
      <c r="F32" s="195">
        <v>0</v>
      </c>
      <c r="G32" s="195">
        <v>0</v>
      </c>
      <c r="H32" s="195">
        <f t="shared" si="3"/>
        <v>0</v>
      </c>
      <c r="I32" s="197">
        <f t="shared" si="4"/>
        <v>0</v>
      </c>
      <c r="J32" s="204" t="s">
        <v>179</v>
      </c>
      <c r="K32" s="202" t="s">
        <v>178</v>
      </c>
      <c r="L32" s="207"/>
      <c r="M32" s="201" t="str">
        <f t="shared" si="1"/>
        <v>否</v>
      </c>
    </row>
    <row r="33" spans="1:13" ht="18.75">
      <c r="A33" s="193">
        <v>2010305</v>
      </c>
      <c r="B33" s="194" t="s">
        <v>180</v>
      </c>
      <c r="C33" s="195">
        <v>95</v>
      </c>
      <c r="D33" s="195"/>
      <c r="E33" s="195">
        <v>0</v>
      </c>
      <c r="F33" s="195">
        <v>0</v>
      </c>
      <c r="G33" s="195">
        <v>0</v>
      </c>
      <c r="H33" s="195">
        <f t="shared" si="3"/>
        <v>95</v>
      </c>
      <c r="I33" s="197">
        <f t="shared" si="4"/>
        <v>0</v>
      </c>
      <c r="J33" s="204" t="s">
        <v>181</v>
      </c>
      <c r="K33" s="202" t="s">
        <v>180</v>
      </c>
      <c r="L33" s="207"/>
      <c r="M33" s="201" t="str">
        <f t="shared" si="1"/>
        <v>是</v>
      </c>
    </row>
    <row r="34" spans="1:13" ht="18.75" hidden="1">
      <c r="A34" s="193">
        <v>2010306</v>
      </c>
      <c r="B34" s="194" t="s">
        <v>182</v>
      </c>
      <c r="C34" s="195">
        <v>0</v>
      </c>
      <c r="D34" s="195"/>
      <c r="E34" s="195">
        <v>0</v>
      </c>
      <c r="F34" s="195">
        <v>0</v>
      </c>
      <c r="G34" s="195">
        <v>0</v>
      </c>
      <c r="H34" s="195">
        <f t="shared" si="3"/>
        <v>0</v>
      </c>
      <c r="I34" s="197">
        <f t="shared" si="4"/>
        <v>0</v>
      </c>
      <c r="J34" s="204" t="s">
        <v>183</v>
      </c>
      <c r="K34" s="202" t="s">
        <v>182</v>
      </c>
      <c r="L34" s="207"/>
      <c r="M34" s="201" t="str">
        <f t="shared" si="1"/>
        <v>否</v>
      </c>
    </row>
    <row r="35" spans="1:13" ht="18.75">
      <c r="A35" s="193">
        <v>2010308</v>
      </c>
      <c r="B35" s="194" t="s">
        <v>184</v>
      </c>
      <c r="C35" s="195">
        <v>30</v>
      </c>
      <c r="D35" s="195"/>
      <c r="E35" s="195">
        <v>0</v>
      </c>
      <c r="F35" s="195">
        <v>0</v>
      </c>
      <c r="G35" s="195">
        <v>0</v>
      </c>
      <c r="H35" s="195">
        <f t="shared" si="3"/>
        <v>30</v>
      </c>
      <c r="I35" s="197">
        <f t="shared" si="4"/>
        <v>0</v>
      </c>
      <c r="J35" s="204" t="s">
        <v>185</v>
      </c>
      <c r="K35" s="202" t="s">
        <v>184</v>
      </c>
      <c r="L35" s="207"/>
      <c r="M35" s="201" t="str">
        <f t="shared" si="1"/>
        <v>是</v>
      </c>
    </row>
    <row r="36" spans="1:13" ht="18.75" hidden="1">
      <c r="A36" s="193">
        <v>2010309</v>
      </c>
      <c r="B36" s="194" t="s">
        <v>186</v>
      </c>
      <c r="C36" s="195">
        <v>0</v>
      </c>
      <c r="D36" s="195"/>
      <c r="E36" s="195">
        <v>0</v>
      </c>
      <c r="F36" s="195">
        <v>0</v>
      </c>
      <c r="G36" s="195">
        <v>0</v>
      </c>
      <c r="H36" s="195">
        <f t="shared" si="3"/>
        <v>0</v>
      </c>
      <c r="I36" s="197">
        <f t="shared" si="4"/>
        <v>0</v>
      </c>
      <c r="J36" s="204" t="s">
        <v>187</v>
      </c>
      <c r="K36" s="202" t="s">
        <v>186</v>
      </c>
      <c r="L36" s="207"/>
      <c r="M36" s="201" t="str">
        <f t="shared" si="1"/>
        <v>否</v>
      </c>
    </row>
    <row r="37" spans="1:13" ht="18.75">
      <c r="A37" s="193">
        <v>2010350</v>
      </c>
      <c r="B37" s="194" t="s">
        <v>155</v>
      </c>
      <c r="C37" s="195">
        <v>353</v>
      </c>
      <c r="D37" s="195"/>
      <c r="E37" s="195">
        <v>0</v>
      </c>
      <c r="F37" s="195">
        <v>0</v>
      </c>
      <c r="G37" s="195">
        <v>0</v>
      </c>
      <c r="H37" s="195">
        <f t="shared" si="3"/>
        <v>353</v>
      </c>
      <c r="I37" s="197">
        <f t="shared" si="4"/>
        <v>0</v>
      </c>
      <c r="J37" s="204" t="s">
        <v>188</v>
      </c>
      <c r="K37" s="202" t="s">
        <v>155</v>
      </c>
      <c r="L37" s="207"/>
      <c r="M37" s="201" t="str">
        <f t="shared" si="1"/>
        <v>是</v>
      </c>
    </row>
    <row r="38" spans="1:13" ht="56.25">
      <c r="A38" s="193">
        <v>2010399</v>
      </c>
      <c r="B38" s="194" t="s">
        <v>189</v>
      </c>
      <c r="C38" s="195">
        <v>640</v>
      </c>
      <c r="D38" s="195"/>
      <c r="E38" s="195">
        <v>0</v>
      </c>
      <c r="F38" s="195">
        <v>0</v>
      </c>
      <c r="G38" s="195">
        <v>0</v>
      </c>
      <c r="H38" s="195">
        <f t="shared" si="3"/>
        <v>640</v>
      </c>
      <c r="I38" s="197">
        <f t="shared" si="4"/>
        <v>0</v>
      </c>
      <c r="J38" s="204" t="s">
        <v>190</v>
      </c>
      <c r="K38" s="208" t="s">
        <v>189</v>
      </c>
      <c r="L38" s="209"/>
      <c r="M38" s="201" t="str">
        <f t="shared" si="1"/>
        <v>是</v>
      </c>
    </row>
    <row r="39" spans="1:13" ht="18.75">
      <c r="A39" s="193">
        <v>20104</v>
      </c>
      <c r="B39" s="194" t="s">
        <v>191</v>
      </c>
      <c r="C39" s="195">
        <f t="shared" ref="C39:G39" si="7">SUM(C40:C49)</f>
        <v>3678</v>
      </c>
      <c r="D39" s="195">
        <f t="shared" si="7"/>
        <v>3000</v>
      </c>
      <c r="E39" s="195">
        <f t="shared" si="7"/>
        <v>-1274</v>
      </c>
      <c r="F39" s="195">
        <f t="shared" si="7"/>
        <v>-2864</v>
      </c>
      <c r="G39" s="195">
        <f t="shared" si="7"/>
        <v>0</v>
      </c>
      <c r="H39" s="195">
        <f t="shared" si="3"/>
        <v>5404</v>
      </c>
      <c r="I39" s="197">
        <f t="shared" si="4"/>
        <v>-2864</v>
      </c>
      <c r="J39" s="198" t="s">
        <v>192</v>
      </c>
      <c r="K39" s="202" t="s">
        <v>191</v>
      </c>
      <c r="L39" s="210">
        <f>SUM(L40:L49)</f>
        <v>0</v>
      </c>
      <c r="M39" s="201" t="str">
        <f t="shared" si="1"/>
        <v>是</v>
      </c>
    </row>
    <row r="40" spans="1:13" ht="18.75">
      <c r="A40" s="193">
        <v>2010401</v>
      </c>
      <c r="B40" s="194" t="s">
        <v>137</v>
      </c>
      <c r="C40" s="195">
        <v>1398</v>
      </c>
      <c r="D40" s="195"/>
      <c r="E40" s="195">
        <v>0</v>
      </c>
      <c r="F40" s="195">
        <v>0</v>
      </c>
      <c r="G40" s="195">
        <v>0</v>
      </c>
      <c r="H40" s="195">
        <f t="shared" si="3"/>
        <v>1398</v>
      </c>
      <c r="I40" s="197">
        <f t="shared" si="4"/>
        <v>0</v>
      </c>
      <c r="J40" s="204" t="s">
        <v>193</v>
      </c>
      <c r="K40" s="205" t="s">
        <v>137</v>
      </c>
      <c r="L40" s="211"/>
      <c r="M40" s="201" t="str">
        <f t="shared" si="1"/>
        <v>是</v>
      </c>
    </row>
    <row r="41" spans="1:13" ht="37.5">
      <c r="A41" s="193">
        <v>2010402</v>
      </c>
      <c r="B41" s="194" t="s">
        <v>139</v>
      </c>
      <c r="C41" s="195">
        <v>1580</v>
      </c>
      <c r="D41" s="195"/>
      <c r="E41" s="195"/>
      <c r="F41" s="195">
        <v>-3000</v>
      </c>
      <c r="G41" s="195">
        <v>0</v>
      </c>
      <c r="H41" s="195">
        <f t="shared" si="3"/>
        <v>1580</v>
      </c>
      <c r="I41" s="197">
        <f t="shared" si="4"/>
        <v>-3000</v>
      </c>
      <c r="J41" s="204" t="s">
        <v>194</v>
      </c>
      <c r="K41" s="202" t="s">
        <v>139</v>
      </c>
      <c r="L41" s="207"/>
      <c r="M41" s="201" t="str">
        <f t="shared" si="1"/>
        <v>是</v>
      </c>
    </row>
    <row r="42" spans="1:13" ht="18.75" hidden="1">
      <c r="A42" s="193">
        <v>2010403</v>
      </c>
      <c r="B42" s="194" t="s">
        <v>141</v>
      </c>
      <c r="C42" s="195">
        <v>0</v>
      </c>
      <c r="D42" s="195"/>
      <c r="E42" s="195">
        <v>0</v>
      </c>
      <c r="F42" s="195">
        <v>0</v>
      </c>
      <c r="G42" s="195">
        <v>0</v>
      </c>
      <c r="H42" s="195">
        <f t="shared" si="3"/>
        <v>0</v>
      </c>
      <c r="I42" s="197">
        <f t="shared" si="4"/>
        <v>0</v>
      </c>
      <c r="J42" s="204" t="s">
        <v>195</v>
      </c>
      <c r="K42" s="202" t="s">
        <v>141</v>
      </c>
      <c r="L42" s="207"/>
      <c r="M42" s="201" t="str">
        <f t="shared" si="1"/>
        <v>否</v>
      </c>
    </row>
    <row r="43" spans="1:13" ht="18.75">
      <c r="A43" s="193">
        <v>2010404</v>
      </c>
      <c r="B43" s="194" t="s">
        <v>196</v>
      </c>
      <c r="C43" s="195">
        <v>500</v>
      </c>
      <c r="D43" s="195"/>
      <c r="E43" s="195">
        <v>0</v>
      </c>
      <c r="F43" s="195">
        <v>0</v>
      </c>
      <c r="G43" s="195">
        <v>0</v>
      </c>
      <c r="H43" s="195">
        <f t="shared" si="3"/>
        <v>500</v>
      </c>
      <c r="I43" s="197">
        <f t="shared" si="4"/>
        <v>0</v>
      </c>
      <c r="J43" s="204" t="s">
        <v>197</v>
      </c>
      <c r="K43" s="202" t="s">
        <v>196</v>
      </c>
      <c r="L43" s="207"/>
      <c r="M43" s="201" t="str">
        <f t="shared" si="1"/>
        <v>是</v>
      </c>
    </row>
    <row r="44" spans="1:13" ht="37.5" hidden="1">
      <c r="A44" s="193">
        <v>2010405</v>
      </c>
      <c r="B44" s="194" t="s">
        <v>198</v>
      </c>
      <c r="C44" s="195">
        <v>0</v>
      </c>
      <c r="D44" s="195"/>
      <c r="E44" s="195">
        <v>0</v>
      </c>
      <c r="F44" s="195">
        <v>0</v>
      </c>
      <c r="G44" s="195">
        <v>0</v>
      </c>
      <c r="H44" s="195">
        <f t="shared" si="3"/>
        <v>0</v>
      </c>
      <c r="I44" s="197">
        <f t="shared" si="4"/>
        <v>0</v>
      </c>
      <c r="J44" s="204" t="s">
        <v>199</v>
      </c>
      <c r="K44" s="202" t="s">
        <v>198</v>
      </c>
      <c r="L44" s="207"/>
      <c r="M44" s="201" t="str">
        <f t="shared" si="1"/>
        <v>否</v>
      </c>
    </row>
    <row r="45" spans="1:13" ht="37.5">
      <c r="A45" s="193">
        <v>2010406</v>
      </c>
      <c r="B45" s="194" t="s">
        <v>200</v>
      </c>
      <c r="C45" s="195">
        <v>200</v>
      </c>
      <c r="D45" s="195"/>
      <c r="E45" s="195">
        <v>0</v>
      </c>
      <c r="F45" s="195">
        <v>0</v>
      </c>
      <c r="G45" s="195">
        <v>0</v>
      </c>
      <c r="H45" s="195">
        <f t="shared" si="3"/>
        <v>200</v>
      </c>
      <c r="I45" s="197">
        <f t="shared" si="4"/>
        <v>0</v>
      </c>
      <c r="J45" s="204" t="s">
        <v>201</v>
      </c>
      <c r="K45" s="202" t="s">
        <v>200</v>
      </c>
      <c r="L45" s="207"/>
      <c r="M45" s="201" t="str">
        <f t="shared" si="1"/>
        <v>是</v>
      </c>
    </row>
    <row r="46" spans="1:13" ht="37.5" hidden="1">
      <c r="A46" s="193">
        <v>2010407</v>
      </c>
      <c r="B46" s="194" t="s">
        <v>202</v>
      </c>
      <c r="C46" s="195">
        <v>0</v>
      </c>
      <c r="D46" s="195"/>
      <c r="E46" s="195">
        <v>0</v>
      </c>
      <c r="F46" s="195">
        <v>0</v>
      </c>
      <c r="G46" s="195">
        <v>0</v>
      </c>
      <c r="H46" s="195">
        <f t="shared" si="3"/>
        <v>0</v>
      </c>
      <c r="I46" s="197">
        <f t="shared" si="4"/>
        <v>0</v>
      </c>
      <c r="J46" s="204" t="s">
        <v>203</v>
      </c>
      <c r="K46" s="202" t="s">
        <v>202</v>
      </c>
      <c r="L46" s="207"/>
      <c r="M46" s="201" t="str">
        <f t="shared" si="1"/>
        <v>否</v>
      </c>
    </row>
    <row r="47" spans="1:13" ht="18.75" hidden="1">
      <c r="A47" s="193">
        <v>2010408</v>
      </c>
      <c r="B47" s="194" t="s">
        <v>204</v>
      </c>
      <c r="C47" s="195">
        <v>0</v>
      </c>
      <c r="D47" s="195"/>
      <c r="E47" s="195">
        <v>0</v>
      </c>
      <c r="F47" s="195">
        <v>0</v>
      </c>
      <c r="G47" s="195">
        <v>0</v>
      </c>
      <c r="H47" s="195">
        <f t="shared" si="3"/>
        <v>0</v>
      </c>
      <c r="I47" s="197">
        <f t="shared" si="4"/>
        <v>0</v>
      </c>
      <c r="J47" s="204" t="s">
        <v>205</v>
      </c>
      <c r="K47" s="202" t="s">
        <v>204</v>
      </c>
      <c r="L47" s="207"/>
      <c r="M47" s="201" t="str">
        <f t="shared" si="1"/>
        <v>否</v>
      </c>
    </row>
    <row r="48" spans="1:13" ht="18.75" hidden="1">
      <c r="A48" s="193">
        <v>2010450</v>
      </c>
      <c r="B48" s="194" t="s">
        <v>155</v>
      </c>
      <c r="C48" s="195">
        <v>0</v>
      </c>
      <c r="D48" s="195"/>
      <c r="E48" s="195">
        <v>0</v>
      </c>
      <c r="F48" s="195">
        <v>0</v>
      </c>
      <c r="G48" s="195">
        <v>0</v>
      </c>
      <c r="H48" s="195">
        <f t="shared" si="3"/>
        <v>0</v>
      </c>
      <c r="I48" s="197">
        <f t="shared" si="4"/>
        <v>0</v>
      </c>
      <c r="J48" s="204" t="s">
        <v>206</v>
      </c>
      <c r="K48" s="202" t="s">
        <v>155</v>
      </c>
      <c r="L48" s="207"/>
      <c r="M48" s="201" t="str">
        <f t="shared" si="1"/>
        <v>否</v>
      </c>
    </row>
    <row r="49" spans="1:13" ht="30" customHeight="1">
      <c r="A49" s="193">
        <v>2010499</v>
      </c>
      <c r="B49" s="194" t="s">
        <v>207</v>
      </c>
      <c r="C49" s="195">
        <v>0</v>
      </c>
      <c r="D49" s="195">
        <v>3000</v>
      </c>
      <c r="E49" s="195">
        <f>136-1500+90</f>
        <v>-1274</v>
      </c>
      <c r="F49" s="195">
        <v>136</v>
      </c>
      <c r="G49" s="195">
        <v>0</v>
      </c>
      <c r="H49" s="195">
        <f t="shared" si="3"/>
        <v>1726</v>
      </c>
      <c r="I49" s="197">
        <f t="shared" si="4"/>
        <v>136</v>
      </c>
      <c r="J49" s="204" t="s">
        <v>208</v>
      </c>
      <c r="K49" s="208" t="s">
        <v>207</v>
      </c>
      <c r="L49" s="209"/>
      <c r="M49" s="201" t="str">
        <f t="shared" si="1"/>
        <v>是</v>
      </c>
    </row>
    <row r="50" spans="1:13" ht="18.75">
      <c r="A50" s="193">
        <v>20105</v>
      </c>
      <c r="B50" s="194" t="s">
        <v>209</v>
      </c>
      <c r="C50" s="195">
        <f t="shared" ref="C50:G50" si="8">SUM(C51:C60)</f>
        <v>914</v>
      </c>
      <c r="D50" s="195">
        <f t="shared" si="8"/>
        <v>0</v>
      </c>
      <c r="E50" s="195">
        <f t="shared" si="8"/>
        <v>0</v>
      </c>
      <c r="F50" s="195">
        <f t="shared" si="8"/>
        <v>0</v>
      </c>
      <c r="G50" s="195">
        <f t="shared" si="8"/>
        <v>0</v>
      </c>
      <c r="H50" s="195">
        <f t="shared" si="3"/>
        <v>914</v>
      </c>
      <c r="I50" s="197">
        <f t="shared" si="4"/>
        <v>0</v>
      </c>
      <c r="J50" s="198" t="s">
        <v>210</v>
      </c>
      <c r="K50" s="202" t="s">
        <v>209</v>
      </c>
      <c r="L50" s="210">
        <f>SUM(L51:L60)</f>
        <v>0</v>
      </c>
      <c r="M50" s="201" t="str">
        <f t="shared" si="1"/>
        <v>是</v>
      </c>
    </row>
    <row r="51" spans="1:13" ht="18.75">
      <c r="A51" s="193">
        <v>2010501</v>
      </c>
      <c r="B51" s="194" t="s">
        <v>137</v>
      </c>
      <c r="C51" s="195">
        <v>669</v>
      </c>
      <c r="D51" s="195"/>
      <c r="E51" s="195">
        <v>0</v>
      </c>
      <c r="F51" s="195">
        <v>0</v>
      </c>
      <c r="G51" s="195">
        <v>0</v>
      </c>
      <c r="H51" s="195">
        <f t="shared" si="3"/>
        <v>669</v>
      </c>
      <c r="I51" s="197">
        <f t="shared" si="4"/>
        <v>0</v>
      </c>
      <c r="J51" s="204" t="s">
        <v>211</v>
      </c>
      <c r="K51" s="205" t="s">
        <v>137</v>
      </c>
      <c r="L51" s="211"/>
      <c r="M51" s="201" t="str">
        <f t="shared" si="1"/>
        <v>是</v>
      </c>
    </row>
    <row r="52" spans="1:13" ht="31.5" customHeight="1">
      <c r="A52" s="193">
        <v>2010502</v>
      </c>
      <c r="B52" s="194" t="s">
        <v>139</v>
      </c>
      <c r="C52" s="195">
        <v>20</v>
      </c>
      <c r="D52" s="195"/>
      <c r="E52" s="195">
        <v>0</v>
      </c>
      <c r="F52" s="195">
        <v>0</v>
      </c>
      <c r="G52" s="195">
        <v>0</v>
      </c>
      <c r="H52" s="195">
        <f t="shared" si="3"/>
        <v>20</v>
      </c>
      <c r="I52" s="197">
        <f t="shared" si="4"/>
        <v>0</v>
      </c>
      <c r="J52" s="204" t="s">
        <v>212</v>
      </c>
      <c r="K52" s="202" t="s">
        <v>139</v>
      </c>
      <c r="L52" s="207"/>
      <c r="M52" s="201" t="str">
        <f t="shared" si="1"/>
        <v>是</v>
      </c>
    </row>
    <row r="53" spans="1:13" ht="18.75" hidden="1">
      <c r="A53" s="193">
        <v>2010503</v>
      </c>
      <c r="B53" s="194" t="s">
        <v>141</v>
      </c>
      <c r="C53" s="195">
        <v>0</v>
      </c>
      <c r="D53" s="195"/>
      <c r="E53" s="195">
        <v>0</v>
      </c>
      <c r="F53" s="195">
        <v>0</v>
      </c>
      <c r="G53" s="195">
        <v>0</v>
      </c>
      <c r="H53" s="195">
        <f t="shared" si="3"/>
        <v>0</v>
      </c>
      <c r="I53" s="197">
        <f t="shared" si="4"/>
        <v>0</v>
      </c>
      <c r="J53" s="204" t="s">
        <v>213</v>
      </c>
      <c r="K53" s="202" t="s">
        <v>141</v>
      </c>
      <c r="L53" s="207"/>
      <c r="M53" s="201" t="str">
        <f t="shared" si="1"/>
        <v>否</v>
      </c>
    </row>
    <row r="54" spans="1:13" ht="18.75" hidden="1">
      <c r="A54" s="193">
        <v>2010504</v>
      </c>
      <c r="B54" s="194" t="s">
        <v>214</v>
      </c>
      <c r="C54" s="195">
        <v>0</v>
      </c>
      <c r="D54" s="195"/>
      <c r="E54" s="195">
        <v>0</v>
      </c>
      <c r="F54" s="195">
        <v>0</v>
      </c>
      <c r="G54" s="195">
        <v>0</v>
      </c>
      <c r="H54" s="195">
        <f t="shared" si="3"/>
        <v>0</v>
      </c>
      <c r="I54" s="197">
        <f t="shared" si="4"/>
        <v>0</v>
      </c>
      <c r="J54" s="204" t="s">
        <v>215</v>
      </c>
      <c r="K54" s="202" t="s">
        <v>214</v>
      </c>
      <c r="L54" s="207"/>
      <c r="M54" s="201" t="str">
        <f t="shared" si="1"/>
        <v>否</v>
      </c>
    </row>
    <row r="55" spans="1:13" ht="18.75" hidden="1">
      <c r="A55" s="193">
        <v>2010505</v>
      </c>
      <c r="B55" s="194" t="s">
        <v>216</v>
      </c>
      <c r="C55" s="195">
        <v>0</v>
      </c>
      <c r="D55" s="195"/>
      <c r="E55" s="195">
        <v>0</v>
      </c>
      <c r="F55" s="195">
        <v>0</v>
      </c>
      <c r="G55" s="195">
        <v>0</v>
      </c>
      <c r="H55" s="195">
        <f t="shared" si="3"/>
        <v>0</v>
      </c>
      <c r="I55" s="197">
        <f t="shared" si="4"/>
        <v>0</v>
      </c>
      <c r="J55" s="204" t="s">
        <v>217</v>
      </c>
      <c r="K55" s="202" t="s">
        <v>216</v>
      </c>
      <c r="L55" s="207"/>
      <c r="M55" s="201" t="str">
        <f t="shared" si="1"/>
        <v>否</v>
      </c>
    </row>
    <row r="56" spans="1:13" ht="18.75" hidden="1">
      <c r="A56" s="193">
        <v>2010506</v>
      </c>
      <c r="B56" s="194" t="s">
        <v>218</v>
      </c>
      <c r="C56" s="195">
        <v>0</v>
      </c>
      <c r="D56" s="195"/>
      <c r="E56" s="195">
        <v>0</v>
      </c>
      <c r="F56" s="195">
        <v>0</v>
      </c>
      <c r="G56" s="195">
        <v>0</v>
      </c>
      <c r="H56" s="195">
        <f t="shared" si="3"/>
        <v>0</v>
      </c>
      <c r="I56" s="197">
        <f t="shared" si="4"/>
        <v>0</v>
      </c>
      <c r="J56" s="204" t="s">
        <v>219</v>
      </c>
      <c r="K56" s="202" t="s">
        <v>218</v>
      </c>
      <c r="L56" s="207"/>
      <c r="M56" s="201" t="str">
        <f t="shared" si="1"/>
        <v>否</v>
      </c>
    </row>
    <row r="57" spans="1:13" ht="18.75">
      <c r="A57" s="193">
        <v>2010507</v>
      </c>
      <c r="B57" s="194" t="s">
        <v>220</v>
      </c>
      <c r="C57" s="195">
        <v>100</v>
      </c>
      <c r="D57" s="195"/>
      <c r="E57" s="195">
        <v>0</v>
      </c>
      <c r="F57" s="195">
        <v>0</v>
      </c>
      <c r="G57" s="195">
        <v>0</v>
      </c>
      <c r="H57" s="195">
        <f t="shared" si="3"/>
        <v>100</v>
      </c>
      <c r="I57" s="197">
        <f t="shared" si="4"/>
        <v>0</v>
      </c>
      <c r="J57" s="204" t="s">
        <v>221</v>
      </c>
      <c r="K57" s="202" t="s">
        <v>220</v>
      </c>
      <c r="L57" s="207"/>
      <c r="M57" s="201" t="str">
        <f t="shared" si="1"/>
        <v>是</v>
      </c>
    </row>
    <row r="58" spans="1:13" ht="18.75">
      <c r="A58" s="193">
        <v>2010508</v>
      </c>
      <c r="B58" s="194" t="s">
        <v>222</v>
      </c>
      <c r="C58" s="195">
        <v>125</v>
      </c>
      <c r="D58" s="195"/>
      <c r="E58" s="195">
        <v>0</v>
      </c>
      <c r="F58" s="195">
        <v>0</v>
      </c>
      <c r="G58" s="195">
        <v>0</v>
      </c>
      <c r="H58" s="195">
        <f t="shared" si="3"/>
        <v>125</v>
      </c>
      <c r="I58" s="197">
        <f t="shared" si="4"/>
        <v>0</v>
      </c>
      <c r="J58" s="204" t="s">
        <v>223</v>
      </c>
      <c r="K58" s="202" t="s">
        <v>222</v>
      </c>
      <c r="L58" s="207"/>
      <c r="M58" s="201" t="str">
        <f t="shared" si="1"/>
        <v>是</v>
      </c>
    </row>
    <row r="59" spans="1:13" ht="18.75" hidden="1">
      <c r="A59" s="193">
        <v>2010550</v>
      </c>
      <c r="B59" s="194" t="s">
        <v>155</v>
      </c>
      <c r="C59" s="195">
        <v>0</v>
      </c>
      <c r="D59" s="195"/>
      <c r="E59" s="195">
        <v>0</v>
      </c>
      <c r="F59" s="195">
        <v>0</v>
      </c>
      <c r="G59" s="195">
        <v>0</v>
      </c>
      <c r="H59" s="195">
        <f t="shared" si="3"/>
        <v>0</v>
      </c>
      <c r="I59" s="197">
        <f t="shared" si="4"/>
        <v>0</v>
      </c>
      <c r="J59" s="204" t="s">
        <v>224</v>
      </c>
      <c r="K59" s="202" t="s">
        <v>155</v>
      </c>
      <c r="L59" s="207"/>
      <c r="M59" s="201" t="str">
        <f t="shared" si="1"/>
        <v>否</v>
      </c>
    </row>
    <row r="60" spans="1:13" ht="37.5" hidden="1">
      <c r="A60" s="193">
        <v>2010599</v>
      </c>
      <c r="B60" s="196" t="s">
        <v>225</v>
      </c>
      <c r="C60" s="195">
        <v>0</v>
      </c>
      <c r="D60" s="195"/>
      <c r="E60" s="195">
        <v>0</v>
      </c>
      <c r="F60" s="195">
        <v>0</v>
      </c>
      <c r="G60" s="195">
        <v>0</v>
      </c>
      <c r="H60" s="195">
        <f t="shared" si="3"/>
        <v>0</v>
      </c>
      <c r="I60" s="197">
        <f t="shared" si="4"/>
        <v>0</v>
      </c>
      <c r="J60" s="204" t="s">
        <v>226</v>
      </c>
      <c r="K60" s="208" t="s">
        <v>225</v>
      </c>
      <c r="L60" s="209"/>
      <c r="M60" s="201" t="str">
        <f t="shared" si="1"/>
        <v>否</v>
      </c>
    </row>
    <row r="61" spans="1:13" ht="18.75">
      <c r="A61" s="193">
        <v>20106</v>
      </c>
      <c r="B61" s="194" t="s">
        <v>227</v>
      </c>
      <c r="C61" s="195">
        <f t="shared" ref="C61:G61" si="9">SUM(C62:C71)</f>
        <v>1818</v>
      </c>
      <c r="D61" s="195">
        <f t="shared" si="9"/>
        <v>0</v>
      </c>
      <c r="E61" s="195">
        <f t="shared" si="9"/>
        <v>195</v>
      </c>
      <c r="F61" s="195">
        <f t="shared" si="9"/>
        <v>105</v>
      </c>
      <c r="G61" s="195">
        <f t="shared" si="9"/>
        <v>0</v>
      </c>
      <c r="H61" s="195">
        <f t="shared" si="3"/>
        <v>2013</v>
      </c>
      <c r="I61" s="197">
        <f t="shared" si="4"/>
        <v>105</v>
      </c>
      <c r="J61" s="198" t="s">
        <v>228</v>
      </c>
      <c r="K61" s="202" t="s">
        <v>227</v>
      </c>
      <c r="L61" s="210">
        <f>SUM(L62:L71)</f>
        <v>0</v>
      </c>
      <c r="M61" s="201" t="str">
        <f t="shared" si="1"/>
        <v>是</v>
      </c>
    </row>
    <row r="62" spans="1:13" ht="18.75">
      <c r="A62" s="193">
        <v>2010601</v>
      </c>
      <c r="B62" s="194" t="s">
        <v>137</v>
      </c>
      <c r="C62" s="195">
        <v>1498</v>
      </c>
      <c r="D62" s="195"/>
      <c r="E62" s="195">
        <v>0</v>
      </c>
      <c r="F62" s="195">
        <v>0</v>
      </c>
      <c r="G62" s="195">
        <v>0</v>
      </c>
      <c r="H62" s="195">
        <f t="shared" si="3"/>
        <v>1498</v>
      </c>
      <c r="I62" s="197">
        <f t="shared" si="4"/>
        <v>0</v>
      </c>
      <c r="J62" s="204" t="s">
        <v>229</v>
      </c>
      <c r="K62" s="205" t="s">
        <v>137</v>
      </c>
      <c r="L62" s="211"/>
      <c r="M62" s="201" t="str">
        <f t="shared" si="1"/>
        <v>是</v>
      </c>
    </row>
    <row r="63" spans="1:13" ht="37.5">
      <c r="A63" s="193">
        <v>2010602</v>
      </c>
      <c r="B63" s="194" t="s">
        <v>139</v>
      </c>
      <c r="C63" s="195">
        <v>300</v>
      </c>
      <c r="D63" s="195"/>
      <c r="E63" s="195">
        <v>105</v>
      </c>
      <c r="F63" s="195">
        <v>105</v>
      </c>
      <c r="G63" s="195">
        <v>0</v>
      </c>
      <c r="H63" s="195">
        <f t="shared" si="3"/>
        <v>405</v>
      </c>
      <c r="I63" s="197">
        <f t="shared" si="4"/>
        <v>105</v>
      </c>
      <c r="J63" s="204" t="s">
        <v>230</v>
      </c>
      <c r="K63" s="202" t="s">
        <v>139</v>
      </c>
      <c r="L63" s="207"/>
      <c r="M63" s="201" t="str">
        <f t="shared" si="1"/>
        <v>是</v>
      </c>
    </row>
    <row r="64" spans="1:13" ht="18.75" hidden="1">
      <c r="A64" s="193">
        <v>2010603</v>
      </c>
      <c r="B64" s="194" t="s">
        <v>141</v>
      </c>
      <c r="C64" s="195">
        <v>0</v>
      </c>
      <c r="D64" s="195"/>
      <c r="E64" s="195">
        <v>0</v>
      </c>
      <c r="F64" s="195">
        <v>0</v>
      </c>
      <c r="G64" s="195">
        <v>0</v>
      </c>
      <c r="H64" s="195">
        <f t="shared" si="3"/>
        <v>0</v>
      </c>
      <c r="I64" s="197">
        <f t="shared" si="4"/>
        <v>0</v>
      </c>
      <c r="J64" s="204" t="s">
        <v>231</v>
      </c>
      <c r="K64" s="202" t="s">
        <v>141</v>
      </c>
      <c r="L64" s="207"/>
      <c r="M64" s="201" t="str">
        <f t="shared" si="1"/>
        <v>否</v>
      </c>
    </row>
    <row r="65" spans="1:13" ht="18.75" hidden="1">
      <c r="A65" s="193">
        <v>2010604</v>
      </c>
      <c r="B65" s="194" t="s">
        <v>232</v>
      </c>
      <c r="C65" s="195">
        <v>0</v>
      </c>
      <c r="D65" s="195"/>
      <c r="E65" s="195">
        <v>0</v>
      </c>
      <c r="F65" s="195">
        <v>0</v>
      </c>
      <c r="G65" s="195">
        <v>0</v>
      </c>
      <c r="H65" s="195">
        <f t="shared" si="3"/>
        <v>0</v>
      </c>
      <c r="I65" s="197">
        <f t="shared" si="4"/>
        <v>0</v>
      </c>
      <c r="J65" s="204" t="s">
        <v>233</v>
      </c>
      <c r="K65" s="202" t="s">
        <v>232</v>
      </c>
      <c r="L65" s="207"/>
      <c r="M65" s="201" t="str">
        <f t="shared" si="1"/>
        <v>否</v>
      </c>
    </row>
    <row r="66" spans="1:13" ht="18.75">
      <c r="A66" s="193">
        <v>2010605</v>
      </c>
      <c r="B66" s="194" t="s">
        <v>234</v>
      </c>
      <c r="C66" s="195">
        <v>20</v>
      </c>
      <c r="D66" s="195"/>
      <c r="E66" s="195">
        <v>0</v>
      </c>
      <c r="F66" s="195">
        <v>0</v>
      </c>
      <c r="G66" s="195">
        <v>0</v>
      </c>
      <c r="H66" s="195">
        <f t="shared" si="3"/>
        <v>20</v>
      </c>
      <c r="I66" s="197">
        <f t="shared" si="4"/>
        <v>0</v>
      </c>
      <c r="J66" s="204" t="s">
        <v>235</v>
      </c>
      <c r="K66" s="202" t="s">
        <v>234</v>
      </c>
      <c r="L66" s="207"/>
      <c r="M66" s="201" t="str">
        <f t="shared" si="1"/>
        <v>是</v>
      </c>
    </row>
    <row r="67" spans="1:13" ht="18.75" hidden="1">
      <c r="A67" s="193">
        <v>2010606</v>
      </c>
      <c r="B67" s="194" t="s">
        <v>236</v>
      </c>
      <c r="C67" s="195">
        <v>0</v>
      </c>
      <c r="D67" s="195"/>
      <c r="E67" s="195">
        <v>0</v>
      </c>
      <c r="F67" s="195">
        <v>0</v>
      </c>
      <c r="G67" s="195">
        <v>0</v>
      </c>
      <c r="H67" s="195">
        <f t="shared" si="3"/>
        <v>0</v>
      </c>
      <c r="I67" s="197">
        <f t="shared" si="4"/>
        <v>0</v>
      </c>
      <c r="J67" s="204" t="s">
        <v>237</v>
      </c>
      <c r="K67" s="202" t="s">
        <v>236</v>
      </c>
      <c r="L67" s="207"/>
      <c r="M67" s="201" t="str">
        <f t="shared" si="1"/>
        <v>否</v>
      </c>
    </row>
    <row r="68" spans="1:13" ht="18.75" hidden="1">
      <c r="A68" s="193">
        <v>2010607</v>
      </c>
      <c r="B68" s="194" t="s">
        <v>238</v>
      </c>
      <c r="C68" s="195">
        <v>0</v>
      </c>
      <c r="D68" s="195"/>
      <c r="E68" s="195">
        <v>0</v>
      </c>
      <c r="F68" s="195">
        <v>0</v>
      </c>
      <c r="G68" s="195">
        <v>0</v>
      </c>
      <c r="H68" s="195">
        <f t="shared" si="3"/>
        <v>0</v>
      </c>
      <c r="I68" s="197">
        <f t="shared" si="4"/>
        <v>0</v>
      </c>
      <c r="J68" s="204" t="s">
        <v>239</v>
      </c>
      <c r="K68" s="202" t="s">
        <v>238</v>
      </c>
      <c r="L68" s="207"/>
      <c r="M68" s="201" t="str">
        <f t="shared" si="1"/>
        <v>否</v>
      </c>
    </row>
    <row r="69" spans="1:13" ht="37.5" hidden="1">
      <c r="A69" s="193">
        <v>2010608</v>
      </c>
      <c r="B69" s="194" t="s">
        <v>240</v>
      </c>
      <c r="C69" s="195">
        <v>0</v>
      </c>
      <c r="D69" s="195"/>
      <c r="E69" s="195">
        <v>0</v>
      </c>
      <c r="F69" s="195">
        <v>0</v>
      </c>
      <c r="G69" s="195">
        <v>0</v>
      </c>
      <c r="H69" s="195">
        <f t="shared" si="3"/>
        <v>0</v>
      </c>
      <c r="I69" s="197">
        <f t="shared" si="4"/>
        <v>0</v>
      </c>
      <c r="J69" s="204" t="s">
        <v>241</v>
      </c>
      <c r="K69" s="202" t="s">
        <v>240</v>
      </c>
      <c r="L69" s="207"/>
      <c r="M69" s="201" t="str">
        <f t="shared" si="1"/>
        <v>否</v>
      </c>
    </row>
    <row r="70" spans="1:13" ht="18.75" hidden="1">
      <c r="A70" s="193">
        <v>2010650</v>
      </c>
      <c r="B70" s="194" t="s">
        <v>155</v>
      </c>
      <c r="C70" s="195">
        <v>0</v>
      </c>
      <c r="D70" s="195"/>
      <c r="E70" s="195">
        <v>0</v>
      </c>
      <c r="F70" s="195">
        <v>0</v>
      </c>
      <c r="G70" s="195">
        <v>0</v>
      </c>
      <c r="H70" s="195">
        <f t="shared" si="3"/>
        <v>0</v>
      </c>
      <c r="I70" s="197">
        <f t="shared" si="4"/>
        <v>0</v>
      </c>
      <c r="J70" s="204" t="s">
        <v>242</v>
      </c>
      <c r="K70" s="202" t="s">
        <v>155</v>
      </c>
      <c r="L70" s="207"/>
      <c r="M70" s="201" t="str">
        <f t="shared" ref="M70:M133" si="10">IF(LEN(F70)=3,"是",IF(G70&lt;&gt;"",IF(SUM(H70:J70)&lt;&gt;0,"是","否"),"是"))</f>
        <v>否</v>
      </c>
    </row>
    <row r="71" spans="1:13" ht="37.5">
      <c r="A71" s="193">
        <v>2010699</v>
      </c>
      <c r="B71" s="194" t="s">
        <v>243</v>
      </c>
      <c r="C71" s="195">
        <v>0</v>
      </c>
      <c r="D71" s="195"/>
      <c r="E71" s="195">
        <v>90</v>
      </c>
      <c r="F71" s="195">
        <v>0</v>
      </c>
      <c r="G71" s="195">
        <v>0</v>
      </c>
      <c r="H71" s="195">
        <f t="shared" ref="H71:H134" si="11">SUM(C71:E71)</f>
        <v>90</v>
      </c>
      <c r="I71" s="197">
        <f t="shared" ref="I71:I134" si="12">F71+G71</f>
        <v>0</v>
      </c>
      <c r="J71" s="204" t="s">
        <v>244</v>
      </c>
      <c r="K71" s="208" t="s">
        <v>243</v>
      </c>
      <c r="L71" s="209"/>
      <c r="M71" s="201" t="str">
        <f t="shared" si="10"/>
        <v>是</v>
      </c>
    </row>
    <row r="72" spans="1:13" ht="18.75">
      <c r="A72" s="193">
        <v>20107</v>
      </c>
      <c r="B72" s="194" t="s">
        <v>245</v>
      </c>
      <c r="C72" s="195">
        <f t="shared" ref="C72:G72" si="13">SUM(C73:C83)</f>
        <v>170</v>
      </c>
      <c r="D72" s="195">
        <f t="shared" si="13"/>
        <v>0</v>
      </c>
      <c r="E72" s="195">
        <f t="shared" si="13"/>
        <v>68</v>
      </c>
      <c r="F72" s="195">
        <f t="shared" si="13"/>
        <v>68</v>
      </c>
      <c r="G72" s="195">
        <f t="shared" si="13"/>
        <v>0</v>
      </c>
      <c r="H72" s="195">
        <f t="shared" si="11"/>
        <v>238</v>
      </c>
      <c r="I72" s="197">
        <f t="shared" si="12"/>
        <v>68</v>
      </c>
      <c r="J72" s="198" t="s">
        <v>246</v>
      </c>
      <c r="K72" s="202" t="s">
        <v>245</v>
      </c>
      <c r="L72" s="210">
        <f>SUM(L73:L83)</f>
        <v>0</v>
      </c>
      <c r="M72" s="201" t="str">
        <f t="shared" si="10"/>
        <v>是</v>
      </c>
    </row>
    <row r="73" spans="1:13" ht="18.75" hidden="1">
      <c r="A73" s="193">
        <v>2010701</v>
      </c>
      <c r="B73" s="212" t="s">
        <v>137</v>
      </c>
      <c r="C73" s="195">
        <v>0</v>
      </c>
      <c r="D73" s="195"/>
      <c r="E73" s="195">
        <v>0</v>
      </c>
      <c r="F73" s="195">
        <v>0</v>
      </c>
      <c r="G73" s="195">
        <v>0</v>
      </c>
      <c r="H73" s="195">
        <f t="shared" si="11"/>
        <v>0</v>
      </c>
      <c r="I73" s="197">
        <f t="shared" si="12"/>
        <v>0</v>
      </c>
      <c r="J73" s="204" t="s">
        <v>247</v>
      </c>
      <c r="K73" s="205" t="s">
        <v>137</v>
      </c>
      <c r="L73" s="211"/>
      <c r="M73" s="201" t="str">
        <f t="shared" si="10"/>
        <v>否</v>
      </c>
    </row>
    <row r="74" spans="1:13" ht="37.5">
      <c r="A74" s="193">
        <v>2010702</v>
      </c>
      <c r="B74" s="194" t="s">
        <v>139</v>
      </c>
      <c r="C74" s="195">
        <v>120</v>
      </c>
      <c r="D74" s="195"/>
      <c r="E74" s="195">
        <v>0</v>
      </c>
      <c r="F74" s="195">
        <v>0</v>
      </c>
      <c r="G74" s="195">
        <v>0</v>
      </c>
      <c r="H74" s="195">
        <f t="shared" si="11"/>
        <v>120</v>
      </c>
      <c r="I74" s="197">
        <f t="shared" si="12"/>
        <v>0</v>
      </c>
      <c r="J74" s="204" t="s">
        <v>248</v>
      </c>
      <c r="K74" s="202" t="s">
        <v>139</v>
      </c>
      <c r="L74" s="207"/>
      <c r="M74" s="201" t="str">
        <f t="shared" si="10"/>
        <v>是</v>
      </c>
    </row>
    <row r="75" spans="1:13" ht="18.75" hidden="1">
      <c r="A75" s="193">
        <v>2010703</v>
      </c>
      <c r="B75" s="194" t="s">
        <v>141</v>
      </c>
      <c r="C75" s="195">
        <v>0</v>
      </c>
      <c r="D75" s="195"/>
      <c r="E75" s="195">
        <v>0</v>
      </c>
      <c r="F75" s="195">
        <v>0</v>
      </c>
      <c r="G75" s="195">
        <v>0</v>
      </c>
      <c r="H75" s="195">
        <f t="shared" si="11"/>
        <v>0</v>
      </c>
      <c r="I75" s="197">
        <f t="shared" si="12"/>
        <v>0</v>
      </c>
      <c r="J75" s="204" t="s">
        <v>249</v>
      </c>
      <c r="K75" s="202" t="s">
        <v>141</v>
      </c>
      <c r="L75" s="207"/>
      <c r="M75" s="201" t="str">
        <f t="shared" si="10"/>
        <v>否</v>
      </c>
    </row>
    <row r="76" spans="1:13" ht="18.75" hidden="1">
      <c r="A76" s="193">
        <v>2010704</v>
      </c>
      <c r="B76" s="194" t="s">
        <v>250</v>
      </c>
      <c r="C76" s="195">
        <v>0</v>
      </c>
      <c r="D76" s="195"/>
      <c r="E76" s="195">
        <v>0</v>
      </c>
      <c r="F76" s="195">
        <v>0</v>
      </c>
      <c r="G76" s="195">
        <v>0</v>
      </c>
      <c r="H76" s="195">
        <f t="shared" si="11"/>
        <v>0</v>
      </c>
      <c r="I76" s="197">
        <f t="shared" si="12"/>
        <v>0</v>
      </c>
      <c r="J76" s="204" t="s">
        <v>251</v>
      </c>
      <c r="K76" s="202" t="s">
        <v>250</v>
      </c>
      <c r="L76" s="207"/>
      <c r="M76" s="201" t="str">
        <f t="shared" si="10"/>
        <v>否</v>
      </c>
    </row>
    <row r="77" spans="1:13" ht="37.5" hidden="1">
      <c r="A77" s="193">
        <v>2010705</v>
      </c>
      <c r="B77" s="194" t="s">
        <v>252</v>
      </c>
      <c r="C77" s="195">
        <v>0</v>
      </c>
      <c r="D77" s="195"/>
      <c r="E77" s="195">
        <v>0</v>
      </c>
      <c r="F77" s="195">
        <v>0</v>
      </c>
      <c r="G77" s="195">
        <v>0</v>
      </c>
      <c r="H77" s="195">
        <f t="shared" si="11"/>
        <v>0</v>
      </c>
      <c r="I77" s="197">
        <f t="shared" si="12"/>
        <v>0</v>
      </c>
      <c r="J77" s="204" t="s">
        <v>253</v>
      </c>
      <c r="K77" s="202" t="s">
        <v>252</v>
      </c>
      <c r="L77" s="207"/>
      <c r="M77" s="201" t="str">
        <f t="shared" si="10"/>
        <v>否</v>
      </c>
    </row>
    <row r="78" spans="1:13" ht="37.5" hidden="1">
      <c r="A78" s="193">
        <v>2010706</v>
      </c>
      <c r="B78" s="194" t="s">
        <v>254</v>
      </c>
      <c r="C78" s="195">
        <v>0</v>
      </c>
      <c r="D78" s="195"/>
      <c r="E78" s="195">
        <v>0</v>
      </c>
      <c r="F78" s="195">
        <v>0</v>
      </c>
      <c r="G78" s="195">
        <v>0</v>
      </c>
      <c r="H78" s="195">
        <f t="shared" si="11"/>
        <v>0</v>
      </c>
      <c r="I78" s="197">
        <f t="shared" si="12"/>
        <v>0</v>
      </c>
      <c r="J78" s="204" t="s">
        <v>255</v>
      </c>
      <c r="K78" s="202" t="s">
        <v>254</v>
      </c>
      <c r="L78" s="207"/>
      <c r="M78" s="201" t="str">
        <f t="shared" si="10"/>
        <v>否</v>
      </c>
    </row>
    <row r="79" spans="1:13" ht="18.75" hidden="1">
      <c r="A79" s="193">
        <v>2010707</v>
      </c>
      <c r="B79" s="194" t="s">
        <v>256</v>
      </c>
      <c r="C79" s="195">
        <v>0</v>
      </c>
      <c r="D79" s="195"/>
      <c r="E79" s="195">
        <v>0</v>
      </c>
      <c r="F79" s="195">
        <v>0</v>
      </c>
      <c r="G79" s="195">
        <v>0</v>
      </c>
      <c r="H79" s="195">
        <f t="shared" si="11"/>
        <v>0</v>
      </c>
      <c r="I79" s="197">
        <f t="shared" si="12"/>
        <v>0</v>
      </c>
      <c r="J79" s="204" t="s">
        <v>257</v>
      </c>
      <c r="K79" s="202" t="s">
        <v>256</v>
      </c>
      <c r="L79" s="207"/>
      <c r="M79" s="201" t="str">
        <f t="shared" si="10"/>
        <v>否</v>
      </c>
    </row>
    <row r="80" spans="1:13" ht="18.75" hidden="1">
      <c r="A80" s="193">
        <v>2010708</v>
      </c>
      <c r="B80" s="194" t="s">
        <v>258</v>
      </c>
      <c r="C80" s="195">
        <v>0</v>
      </c>
      <c r="D80" s="195"/>
      <c r="E80" s="195">
        <v>0</v>
      </c>
      <c r="F80" s="195">
        <v>0</v>
      </c>
      <c r="G80" s="195">
        <v>0</v>
      </c>
      <c r="H80" s="195">
        <f t="shared" si="11"/>
        <v>0</v>
      </c>
      <c r="I80" s="197">
        <f t="shared" si="12"/>
        <v>0</v>
      </c>
      <c r="J80" s="204" t="s">
        <v>259</v>
      </c>
      <c r="K80" s="202" t="s">
        <v>258</v>
      </c>
      <c r="L80" s="207"/>
      <c r="M80" s="201" t="str">
        <f t="shared" si="10"/>
        <v>否</v>
      </c>
    </row>
    <row r="81" spans="1:13" ht="18.75" hidden="1">
      <c r="A81" s="193">
        <v>2010709</v>
      </c>
      <c r="B81" s="194" t="s">
        <v>238</v>
      </c>
      <c r="C81" s="195">
        <v>0</v>
      </c>
      <c r="D81" s="195"/>
      <c r="E81" s="195">
        <v>0</v>
      </c>
      <c r="F81" s="195">
        <v>0</v>
      </c>
      <c r="G81" s="195">
        <v>0</v>
      </c>
      <c r="H81" s="195">
        <f t="shared" si="11"/>
        <v>0</v>
      </c>
      <c r="I81" s="197">
        <f t="shared" si="12"/>
        <v>0</v>
      </c>
      <c r="J81" s="204" t="s">
        <v>260</v>
      </c>
      <c r="K81" s="202" t="s">
        <v>238</v>
      </c>
      <c r="L81" s="207"/>
      <c r="M81" s="201" t="str">
        <f t="shared" si="10"/>
        <v>否</v>
      </c>
    </row>
    <row r="82" spans="1:13" ht="18.75" hidden="1">
      <c r="A82" s="193">
        <v>2010750</v>
      </c>
      <c r="B82" s="194" t="s">
        <v>155</v>
      </c>
      <c r="C82" s="195">
        <v>0</v>
      </c>
      <c r="D82" s="195"/>
      <c r="E82" s="195">
        <v>0</v>
      </c>
      <c r="F82" s="195">
        <v>0</v>
      </c>
      <c r="G82" s="195">
        <v>0</v>
      </c>
      <c r="H82" s="195">
        <f t="shared" si="11"/>
        <v>0</v>
      </c>
      <c r="I82" s="197">
        <f t="shared" si="12"/>
        <v>0</v>
      </c>
      <c r="J82" s="204" t="s">
        <v>261</v>
      </c>
      <c r="K82" s="202" t="s">
        <v>155</v>
      </c>
      <c r="L82" s="207"/>
      <c r="M82" s="201" t="str">
        <f t="shared" si="10"/>
        <v>否</v>
      </c>
    </row>
    <row r="83" spans="1:13" ht="37.5">
      <c r="A83" s="193">
        <v>2010799</v>
      </c>
      <c r="B83" s="194" t="s">
        <v>262</v>
      </c>
      <c r="C83" s="195">
        <v>50</v>
      </c>
      <c r="D83" s="195"/>
      <c r="E83" s="195">
        <v>68</v>
      </c>
      <c r="F83" s="195">
        <v>68</v>
      </c>
      <c r="G83" s="195">
        <v>0</v>
      </c>
      <c r="H83" s="195">
        <f t="shared" si="11"/>
        <v>118</v>
      </c>
      <c r="I83" s="197">
        <f t="shared" si="12"/>
        <v>68</v>
      </c>
      <c r="J83" s="204" t="s">
        <v>263</v>
      </c>
      <c r="K83" s="208" t="s">
        <v>262</v>
      </c>
      <c r="L83" s="209"/>
      <c r="M83" s="201" t="str">
        <f t="shared" si="10"/>
        <v>是</v>
      </c>
    </row>
    <row r="84" spans="1:13" ht="18.75">
      <c r="A84" s="193">
        <v>20108</v>
      </c>
      <c r="B84" s="194" t="s">
        <v>264</v>
      </c>
      <c r="C84" s="195">
        <f t="shared" ref="C84:G84" si="14">SUM(C85:C92)</f>
        <v>169</v>
      </c>
      <c r="D84" s="195">
        <f t="shared" si="14"/>
        <v>0</v>
      </c>
      <c r="E84" s="195">
        <f t="shared" si="14"/>
        <v>0</v>
      </c>
      <c r="F84" s="195">
        <f t="shared" si="14"/>
        <v>0</v>
      </c>
      <c r="G84" s="195">
        <f t="shared" si="14"/>
        <v>0</v>
      </c>
      <c r="H84" s="195">
        <f t="shared" si="11"/>
        <v>169</v>
      </c>
      <c r="I84" s="197">
        <f t="shared" si="12"/>
        <v>0</v>
      </c>
      <c r="J84" s="198" t="s">
        <v>265</v>
      </c>
      <c r="K84" s="202" t="s">
        <v>264</v>
      </c>
      <c r="L84" s="210">
        <f>SUM(L85:L92)</f>
        <v>0</v>
      </c>
      <c r="M84" s="201" t="str">
        <f t="shared" si="10"/>
        <v>是</v>
      </c>
    </row>
    <row r="85" spans="1:13" ht="18.75" hidden="1">
      <c r="A85" s="193">
        <v>2010801</v>
      </c>
      <c r="B85" s="212" t="s">
        <v>137</v>
      </c>
      <c r="C85" s="195">
        <v>0</v>
      </c>
      <c r="D85" s="195"/>
      <c r="E85" s="195">
        <v>0</v>
      </c>
      <c r="F85" s="195">
        <v>0</v>
      </c>
      <c r="G85" s="195">
        <v>0</v>
      </c>
      <c r="H85" s="195">
        <f t="shared" si="11"/>
        <v>0</v>
      </c>
      <c r="I85" s="197">
        <f t="shared" si="12"/>
        <v>0</v>
      </c>
      <c r="J85" s="204" t="s">
        <v>266</v>
      </c>
      <c r="K85" s="205" t="s">
        <v>137</v>
      </c>
      <c r="L85" s="211"/>
      <c r="M85" s="201" t="str">
        <f t="shared" si="10"/>
        <v>否</v>
      </c>
    </row>
    <row r="86" spans="1:13" ht="30" customHeight="1">
      <c r="A86" s="193">
        <v>2010802</v>
      </c>
      <c r="B86" s="194" t="s">
        <v>139</v>
      </c>
      <c r="C86" s="195">
        <v>160</v>
      </c>
      <c r="D86" s="195"/>
      <c r="E86" s="195">
        <v>0</v>
      </c>
      <c r="F86" s="195">
        <v>0</v>
      </c>
      <c r="G86" s="195">
        <v>0</v>
      </c>
      <c r="H86" s="195">
        <f t="shared" si="11"/>
        <v>160</v>
      </c>
      <c r="I86" s="197">
        <f t="shared" si="12"/>
        <v>0</v>
      </c>
      <c r="J86" s="204" t="s">
        <v>267</v>
      </c>
      <c r="K86" s="202" t="s">
        <v>139</v>
      </c>
      <c r="L86" s="207"/>
      <c r="M86" s="201" t="str">
        <f t="shared" si="10"/>
        <v>是</v>
      </c>
    </row>
    <row r="87" spans="1:13" ht="18.75" hidden="1">
      <c r="A87" s="193">
        <v>2010803</v>
      </c>
      <c r="B87" s="194" t="s">
        <v>141</v>
      </c>
      <c r="C87" s="195">
        <v>0</v>
      </c>
      <c r="D87" s="195"/>
      <c r="E87" s="195">
        <v>0</v>
      </c>
      <c r="F87" s="195">
        <v>0</v>
      </c>
      <c r="G87" s="195">
        <v>0</v>
      </c>
      <c r="H87" s="195">
        <f t="shared" si="11"/>
        <v>0</v>
      </c>
      <c r="I87" s="197">
        <f t="shared" si="12"/>
        <v>0</v>
      </c>
      <c r="J87" s="204" t="s">
        <v>268</v>
      </c>
      <c r="K87" s="202" t="s">
        <v>141</v>
      </c>
      <c r="L87" s="207"/>
      <c r="M87" s="201" t="str">
        <f t="shared" si="10"/>
        <v>否</v>
      </c>
    </row>
    <row r="88" spans="1:13" ht="18.75" hidden="1">
      <c r="A88" s="193">
        <v>2010804</v>
      </c>
      <c r="B88" s="194" t="s">
        <v>269</v>
      </c>
      <c r="C88" s="195">
        <v>0</v>
      </c>
      <c r="D88" s="195"/>
      <c r="E88" s="195">
        <v>0</v>
      </c>
      <c r="F88" s="195">
        <v>0</v>
      </c>
      <c r="G88" s="195">
        <v>0</v>
      </c>
      <c r="H88" s="195">
        <f t="shared" si="11"/>
        <v>0</v>
      </c>
      <c r="I88" s="197">
        <f t="shared" si="12"/>
        <v>0</v>
      </c>
      <c r="J88" s="204" t="s">
        <v>270</v>
      </c>
      <c r="K88" s="202" t="s">
        <v>269</v>
      </c>
      <c r="L88" s="207"/>
      <c r="M88" s="201" t="str">
        <f t="shared" si="10"/>
        <v>否</v>
      </c>
    </row>
    <row r="89" spans="1:13" ht="18.75" hidden="1">
      <c r="A89" s="193">
        <v>2010805</v>
      </c>
      <c r="B89" s="194" t="s">
        <v>271</v>
      </c>
      <c r="C89" s="195">
        <v>0</v>
      </c>
      <c r="D89" s="195"/>
      <c r="E89" s="195">
        <v>0</v>
      </c>
      <c r="F89" s="195">
        <v>0</v>
      </c>
      <c r="G89" s="195">
        <v>0</v>
      </c>
      <c r="H89" s="195">
        <f t="shared" si="11"/>
        <v>0</v>
      </c>
      <c r="I89" s="197">
        <f t="shared" si="12"/>
        <v>0</v>
      </c>
      <c r="J89" s="204" t="s">
        <v>272</v>
      </c>
      <c r="K89" s="202" t="s">
        <v>271</v>
      </c>
      <c r="L89" s="207"/>
      <c r="M89" s="201" t="str">
        <f t="shared" si="10"/>
        <v>否</v>
      </c>
    </row>
    <row r="90" spans="1:13" ht="18.75" hidden="1">
      <c r="A90" s="193">
        <v>2010806</v>
      </c>
      <c r="B90" s="194" t="s">
        <v>238</v>
      </c>
      <c r="C90" s="195">
        <v>0</v>
      </c>
      <c r="D90" s="195"/>
      <c r="E90" s="195">
        <v>0</v>
      </c>
      <c r="F90" s="195">
        <v>0</v>
      </c>
      <c r="G90" s="195">
        <v>0</v>
      </c>
      <c r="H90" s="195">
        <f t="shared" si="11"/>
        <v>0</v>
      </c>
      <c r="I90" s="197">
        <f t="shared" si="12"/>
        <v>0</v>
      </c>
      <c r="J90" s="204" t="s">
        <v>273</v>
      </c>
      <c r="K90" s="202" t="s">
        <v>238</v>
      </c>
      <c r="L90" s="207"/>
      <c r="M90" s="201" t="str">
        <f t="shared" si="10"/>
        <v>否</v>
      </c>
    </row>
    <row r="91" spans="1:13" ht="18.75" hidden="1">
      <c r="A91" s="193">
        <v>2010850</v>
      </c>
      <c r="B91" s="194" t="s">
        <v>155</v>
      </c>
      <c r="C91" s="195">
        <v>0</v>
      </c>
      <c r="D91" s="195"/>
      <c r="E91" s="195">
        <v>0</v>
      </c>
      <c r="F91" s="195">
        <v>0</v>
      </c>
      <c r="G91" s="195">
        <v>0</v>
      </c>
      <c r="H91" s="195">
        <f t="shared" si="11"/>
        <v>0</v>
      </c>
      <c r="I91" s="197">
        <f t="shared" si="12"/>
        <v>0</v>
      </c>
      <c r="J91" s="204" t="s">
        <v>274</v>
      </c>
      <c r="K91" s="202" t="s">
        <v>155</v>
      </c>
      <c r="L91" s="207"/>
      <c r="M91" s="201" t="str">
        <f t="shared" si="10"/>
        <v>否</v>
      </c>
    </row>
    <row r="92" spans="1:13" ht="30.75" customHeight="1">
      <c r="A92" s="193">
        <v>2010899</v>
      </c>
      <c r="B92" s="194" t="s">
        <v>275</v>
      </c>
      <c r="C92" s="195">
        <v>9</v>
      </c>
      <c r="D92" s="195"/>
      <c r="E92" s="195">
        <v>0</v>
      </c>
      <c r="F92" s="195">
        <v>0</v>
      </c>
      <c r="G92" s="195">
        <v>0</v>
      </c>
      <c r="H92" s="195">
        <f t="shared" si="11"/>
        <v>9</v>
      </c>
      <c r="I92" s="197">
        <f t="shared" si="12"/>
        <v>0</v>
      </c>
      <c r="J92" s="204" t="s">
        <v>276</v>
      </c>
      <c r="K92" s="208" t="s">
        <v>275</v>
      </c>
      <c r="L92" s="209"/>
      <c r="M92" s="201" t="str">
        <f t="shared" si="10"/>
        <v>是</v>
      </c>
    </row>
    <row r="93" spans="1:13" ht="18.75" hidden="1">
      <c r="A93" s="193">
        <v>20109</v>
      </c>
      <c r="B93" s="194" t="s">
        <v>277</v>
      </c>
      <c r="C93" s="195">
        <f t="shared" ref="C93:G93" si="15">SUM(C94:C105)</f>
        <v>0</v>
      </c>
      <c r="D93" s="195">
        <f t="shared" si="15"/>
        <v>0</v>
      </c>
      <c r="E93" s="195">
        <f t="shared" si="15"/>
        <v>0</v>
      </c>
      <c r="F93" s="195">
        <f t="shared" si="15"/>
        <v>0</v>
      </c>
      <c r="G93" s="195">
        <f t="shared" si="15"/>
        <v>0</v>
      </c>
      <c r="H93" s="195">
        <f t="shared" si="11"/>
        <v>0</v>
      </c>
      <c r="I93" s="197">
        <f t="shared" si="12"/>
        <v>0</v>
      </c>
      <c r="J93" s="198" t="s">
        <v>278</v>
      </c>
      <c r="K93" s="202" t="s">
        <v>277</v>
      </c>
      <c r="L93" s="210">
        <f>SUM(L94:L105)</f>
        <v>0</v>
      </c>
      <c r="M93" s="201" t="str">
        <f t="shared" si="10"/>
        <v>否</v>
      </c>
    </row>
    <row r="94" spans="1:13" ht="18.75" hidden="1">
      <c r="A94" s="193">
        <v>2010901</v>
      </c>
      <c r="B94" s="212" t="s">
        <v>137</v>
      </c>
      <c r="C94" s="195">
        <v>0</v>
      </c>
      <c r="D94" s="195"/>
      <c r="E94" s="195">
        <v>0</v>
      </c>
      <c r="F94" s="195">
        <v>0</v>
      </c>
      <c r="G94" s="195">
        <v>0</v>
      </c>
      <c r="H94" s="195">
        <f t="shared" si="11"/>
        <v>0</v>
      </c>
      <c r="I94" s="197">
        <f t="shared" si="12"/>
        <v>0</v>
      </c>
      <c r="J94" s="204" t="s">
        <v>279</v>
      </c>
      <c r="K94" s="205" t="s">
        <v>137</v>
      </c>
      <c r="L94" s="211"/>
      <c r="M94" s="201" t="str">
        <f t="shared" si="10"/>
        <v>否</v>
      </c>
    </row>
    <row r="95" spans="1:13" ht="37.5" hidden="1">
      <c r="A95" s="193">
        <v>2010902</v>
      </c>
      <c r="B95" s="194" t="s">
        <v>139</v>
      </c>
      <c r="C95" s="195">
        <v>0</v>
      </c>
      <c r="D95" s="195"/>
      <c r="E95" s="195">
        <v>0</v>
      </c>
      <c r="F95" s="195">
        <v>0</v>
      </c>
      <c r="G95" s="195">
        <v>0</v>
      </c>
      <c r="H95" s="195">
        <f t="shared" si="11"/>
        <v>0</v>
      </c>
      <c r="I95" s="197">
        <f t="shared" si="12"/>
        <v>0</v>
      </c>
      <c r="J95" s="204" t="s">
        <v>280</v>
      </c>
      <c r="K95" s="202" t="s">
        <v>139</v>
      </c>
      <c r="L95" s="207"/>
      <c r="M95" s="201" t="str">
        <f t="shared" si="10"/>
        <v>否</v>
      </c>
    </row>
    <row r="96" spans="1:13" ht="18.75" hidden="1">
      <c r="A96" s="193">
        <v>2010903</v>
      </c>
      <c r="B96" s="194" t="s">
        <v>141</v>
      </c>
      <c r="C96" s="195">
        <v>0</v>
      </c>
      <c r="D96" s="195"/>
      <c r="E96" s="195">
        <v>0</v>
      </c>
      <c r="F96" s="195">
        <v>0</v>
      </c>
      <c r="G96" s="195">
        <v>0</v>
      </c>
      <c r="H96" s="195">
        <f t="shared" si="11"/>
        <v>0</v>
      </c>
      <c r="I96" s="197">
        <f t="shared" si="12"/>
        <v>0</v>
      </c>
      <c r="J96" s="204" t="s">
        <v>281</v>
      </c>
      <c r="K96" s="202" t="s">
        <v>141</v>
      </c>
      <c r="L96" s="207"/>
      <c r="M96" s="201" t="str">
        <f t="shared" si="10"/>
        <v>否</v>
      </c>
    </row>
    <row r="97" spans="1:13" ht="18.75" hidden="1">
      <c r="A97" s="193">
        <v>2010905</v>
      </c>
      <c r="B97" s="194" t="s">
        <v>282</v>
      </c>
      <c r="C97" s="195">
        <v>0</v>
      </c>
      <c r="D97" s="195"/>
      <c r="E97" s="195">
        <v>0</v>
      </c>
      <c r="F97" s="195">
        <v>0</v>
      </c>
      <c r="G97" s="195">
        <v>0</v>
      </c>
      <c r="H97" s="195">
        <f t="shared" si="11"/>
        <v>0</v>
      </c>
      <c r="I97" s="197">
        <f t="shared" si="12"/>
        <v>0</v>
      </c>
      <c r="J97" s="204" t="s">
        <v>283</v>
      </c>
      <c r="K97" s="213" t="s">
        <v>282</v>
      </c>
      <c r="L97" s="207"/>
      <c r="M97" s="201" t="str">
        <f t="shared" si="10"/>
        <v>否</v>
      </c>
    </row>
    <row r="98" spans="1:13" ht="18.75" hidden="1">
      <c r="A98" s="193">
        <v>2010907</v>
      </c>
      <c r="B98" s="194" t="s">
        <v>284</v>
      </c>
      <c r="C98" s="195">
        <v>0</v>
      </c>
      <c r="D98" s="195"/>
      <c r="E98" s="195">
        <v>0</v>
      </c>
      <c r="F98" s="195">
        <v>0</v>
      </c>
      <c r="G98" s="195">
        <v>0</v>
      </c>
      <c r="H98" s="195">
        <f t="shared" si="11"/>
        <v>0</v>
      </c>
      <c r="I98" s="197">
        <f t="shared" si="12"/>
        <v>0</v>
      </c>
      <c r="J98" s="204" t="s">
        <v>285</v>
      </c>
      <c r="K98" s="202" t="s">
        <v>284</v>
      </c>
      <c r="L98" s="207"/>
      <c r="M98" s="201" t="str">
        <f t="shared" si="10"/>
        <v>否</v>
      </c>
    </row>
    <row r="99" spans="1:13" ht="18.75" hidden="1">
      <c r="A99" s="193">
        <v>2010908</v>
      </c>
      <c r="B99" s="194" t="s">
        <v>238</v>
      </c>
      <c r="C99" s="195">
        <v>0</v>
      </c>
      <c r="D99" s="195"/>
      <c r="E99" s="195">
        <v>0</v>
      </c>
      <c r="F99" s="195">
        <v>0</v>
      </c>
      <c r="G99" s="195">
        <v>0</v>
      </c>
      <c r="H99" s="195">
        <f t="shared" si="11"/>
        <v>0</v>
      </c>
      <c r="I99" s="197">
        <f t="shared" si="12"/>
        <v>0</v>
      </c>
      <c r="J99" s="204" t="s">
        <v>286</v>
      </c>
      <c r="K99" s="202" t="s">
        <v>238</v>
      </c>
      <c r="L99" s="207"/>
      <c r="M99" s="201" t="str">
        <f t="shared" si="10"/>
        <v>否</v>
      </c>
    </row>
    <row r="100" spans="1:13" ht="18.75" hidden="1">
      <c r="A100" s="193">
        <v>2010909</v>
      </c>
      <c r="B100" s="194" t="s">
        <v>287</v>
      </c>
      <c r="C100" s="195">
        <v>0</v>
      </c>
      <c r="D100" s="195"/>
      <c r="E100" s="195">
        <v>0</v>
      </c>
      <c r="F100" s="195">
        <v>0</v>
      </c>
      <c r="G100" s="195">
        <v>0</v>
      </c>
      <c r="H100" s="195">
        <f t="shared" si="11"/>
        <v>0</v>
      </c>
      <c r="I100" s="197">
        <f t="shared" si="12"/>
        <v>0</v>
      </c>
      <c r="J100" s="204" t="s">
        <v>288</v>
      </c>
      <c r="K100" s="202" t="s">
        <v>287</v>
      </c>
      <c r="L100" s="207"/>
      <c r="M100" s="201" t="str">
        <f t="shared" si="10"/>
        <v>否</v>
      </c>
    </row>
    <row r="101" spans="1:13" ht="18.75" hidden="1">
      <c r="A101" s="193">
        <v>2010910</v>
      </c>
      <c r="B101" s="194" t="s">
        <v>289</v>
      </c>
      <c r="C101" s="195">
        <v>0</v>
      </c>
      <c r="D101" s="195"/>
      <c r="E101" s="195">
        <v>0</v>
      </c>
      <c r="F101" s="195">
        <v>0</v>
      </c>
      <c r="G101" s="195">
        <v>0</v>
      </c>
      <c r="H101" s="195">
        <f t="shared" si="11"/>
        <v>0</v>
      </c>
      <c r="I101" s="197">
        <f t="shared" si="12"/>
        <v>0</v>
      </c>
      <c r="J101" s="204" t="s">
        <v>290</v>
      </c>
      <c r="K101" s="213" t="s">
        <v>289</v>
      </c>
      <c r="L101" s="207"/>
      <c r="M101" s="201" t="str">
        <f t="shared" si="10"/>
        <v>否</v>
      </c>
    </row>
    <row r="102" spans="1:13" ht="18.75" hidden="1">
      <c r="A102" s="193">
        <v>2010911</v>
      </c>
      <c r="B102" s="194" t="s">
        <v>291</v>
      </c>
      <c r="C102" s="195">
        <v>0</v>
      </c>
      <c r="D102" s="195"/>
      <c r="E102" s="195">
        <v>0</v>
      </c>
      <c r="F102" s="195">
        <v>0</v>
      </c>
      <c r="G102" s="195">
        <v>0</v>
      </c>
      <c r="H102" s="195">
        <f t="shared" si="11"/>
        <v>0</v>
      </c>
      <c r="I102" s="197">
        <f t="shared" si="12"/>
        <v>0</v>
      </c>
      <c r="J102" s="204" t="s">
        <v>292</v>
      </c>
      <c r="K102" s="202" t="s">
        <v>291</v>
      </c>
      <c r="L102" s="207"/>
      <c r="M102" s="201" t="str">
        <f t="shared" si="10"/>
        <v>否</v>
      </c>
    </row>
    <row r="103" spans="1:13" ht="18.75" hidden="1">
      <c r="A103" s="193">
        <v>2010912</v>
      </c>
      <c r="B103" s="194" t="s">
        <v>293</v>
      </c>
      <c r="C103" s="195">
        <v>0</v>
      </c>
      <c r="D103" s="195"/>
      <c r="E103" s="195">
        <v>0</v>
      </c>
      <c r="F103" s="195">
        <v>0</v>
      </c>
      <c r="G103" s="195">
        <v>0</v>
      </c>
      <c r="H103" s="195">
        <f t="shared" si="11"/>
        <v>0</v>
      </c>
      <c r="I103" s="197">
        <f t="shared" si="12"/>
        <v>0</v>
      </c>
      <c r="J103" s="204" t="s">
        <v>294</v>
      </c>
      <c r="K103" s="202" t="s">
        <v>293</v>
      </c>
      <c r="L103" s="203"/>
      <c r="M103" s="201" t="str">
        <f t="shared" si="10"/>
        <v>否</v>
      </c>
    </row>
    <row r="104" spans="1:13" ht="18.75" hidden="1">
      <c r="A104" s="193">
        <v>2010950</v>
      </c>
      <c r="B104" s="194" t="s">
        <v>155</v>
      </c>
      <c r="C104" s="195">
        <v>0</v>
      </c>
      <c r="D104" s="195"/>
      <c r="E104" s="195">
        <v>0</v>
      </c>
      <c r="F104" s="195">
        <v>0</v>
      </c>
      <c r="G104" s="195">
        <v>0</v>
      </c>
      <c r="H104" s="195">
        <f t="shared" si="11"/>
        <v>0</v>
      </c>
      <c r="I104" s="197">
        <f t="shared" si="12"/>
        <v>0</v>
      </c>
      <c r="J104" s="204" t="s">
        <v>295</v>
      </c>
      <c r="K104" s="202" t="s">
        <v>155</v>
      </c>
      <c r="L104" s="207"/>
      <c r="M104" s="201" t="str">
        <f t="shared" si="10"/>
        <v>否</v>
      </c>
    </row>
    <row r="105" spans="1:13" ht="37.5" hidden="1">
      <c r="A105" s="193">
        <v>2010999</v>
      </c>
      <c r="B105" s="196" t="s">
        <v>296</v>
      </c>
      <c r="C105" s="195">
        <v>0</v>
      </c>
      <c r="D105" s="195"/>
      <c r="E105" s="195">
        <v>0</v>
      </c>
      <c r="F105" s="195">
        <v>0</v>
      </c>
      <c r="G105" s="195">
        <v>0</v>
      </c>
      <c r="H105" s="195">
        <f t="shared" si="11"/>
        <v>0</v>
      </c>
      <c r="I105" s="197">
        <f t="shared" si="12"/>
        <v>0</v>
      </c>
      <c r="J105" s="204" t="s">
        <v>297</v>
      </c>
      <c r="K105" s="208" t="s">
        <v>296</v>
      </c>
      <c r="L105" s="209"/>
      <c r="M105" s="201" t="str">
        <f t="shared" si="10"/>
        <v>否</v>
      </c>
    </row>
    <row r="106" spans="1:13" ht="18.75">
      <c r="A106" s="193">
        <v>20110</v>
      </c>
      <c r="B106" s="194" t="s">
        <v>298</v>
      </c>
      <c r="C106" s="195">
        <f t="shared" ref="C106:G106" si="16">SUM(C107:C115)</f>
        <v>330</v>
      </c>
      <c r="D106" s="195">
        <f t="shared" si="16"/>
        <v>0</v>
      </c>
      <c r="E106" s="195">
        <f t="shared" si="16"/>
        <v>0</v>
      </c>
      <c r="F106" s="195">
        <f t="shared" si="16"/>
        <v>0</v>
      </c>
      <c r="G106" s="195">
        <f t="shared" si="16"/>
        <v>0</v>
      </c>
      <c r="H106" s="195">
        <f t="shared" si="11"/>
        <v>330</v>
      </c>
      <c r="I106" s="197">
        <f t="shared" si="12"/>
        <v>0</v>
      </c>
      <c r="J106" s="198" t="s">
        <v>299</v>
      </c>
      <c r="K106" s="202" t="s">
        <v>298</v>
      </c>
      <c r="L106" s="210">
        <f>SUM(L107:L115)</f>
        <v>0</v>
      </c>
      <c r="M106" s="201" t="str">
        <f t="shared" si="10"/>
        <v>是</v>
      </c>
    </row>
    <row r="107" spans="1:13" ht="18.75">
      <c r="A107" s="193">
        <v>2011001</v>
      </c>
      <c r="B107" s="194" t="s">
        <v>137</v>
      </c>
      <c r="C107" s="195">
        <v>241</v>
      </c>
      <c r="D107" s="195"/>
      <c r="E107" s="195">
        <v>0</v>
      </c>
      <c r="F107" s="195">
        <v>0</v>
      </c>
      <c r="G107" s="195">
        <v>0</v>
      </c>
      <c r="H107" s="195">
        <f t="shared" si="11"/>
        <v>241</v>
      </c>
      <c r="I107" s="197">
        <f t="shared" si="12"/>
        <v>0</v>
      </c>
      <c r="J107" s="204" t="s">
        <v>300</v>
      </c>
      <c r="K107" s="205" t="s">
        <v>137</v>
      </c>
      <c r="L107" s="206"/>
      <c r="M107" s="201" t="str">
        <f t="shared" si="10"/>
        <v>是</v>
      </c>
    </row>
    <row r="108" spans="1:13" ht="37.5">
      <c r="A108" s="193">
        <v>2011002</v>
      </c>
      <c r="B108" s="194" t="s">
        <v>139</v>
      </c>
      <c r="C108" s="195">
        <v>70</v>
      </c>
      <c r="D108" s="195"/>
      <c r="E108" s="195">
        <v>0</v>
      </c>
      <c r="F108" s="195">
        <v>0</v>
      </c>
      <c r="G108" s="195">
        <v>0</v>
      </c>
      <c r="H108" s="195">
        <f t="shared" si="11"/>
        <v>70</v>
      </c>
      <c r="I108" s="197">
        <f t="shared" si="12"/>
        <v>0</v>
      </c>
      <c r="J108" s="204" t="s">
        <v>301</v>
      </c>
      <c r="K108" s="213" t="s">
        <v>139</v>
      </c>
      <c r="L108" s="207"/>
      <c r="M108" s="201" t="str">
        <f t="shared" si="10"/>
        <v>是</v>
      </c>
    </row>
    <row r="109" spans="1:13" ht="18.75" hidden="1">
      <c r="A109" s="193">
        <v>2011003</v>
      </c>
      <c r="B109" s="194" t="s">
        <v>141</v>
      </c>
      <c r="C109" s="195">
        <v>0</v>
      </c>
      <c r="D109" s="195"/>
      <c r="E109" s="195">
        <v>0</v>
      </c>
      <c r="F109" s="195">
        <v>0</v>
      </c>
      <c r="G109" s="195">
        <v>0</v>
      </c>
      <c r="H109" s="195">
        <f t="shared" si="11"/>
        <v>0</v>
      </c>
      <c r="I109" s="197">
        <f t="shared" si="12"/>
        <v>0</v>
      </c>
      <c r="J109" s="204" t="s">
        <v>302</v>
      </c>
      <c r="K109" s="202" t="s">
        <v>141</v>
      </c>
      <c r="L109" s="207"/>
      <c r="M109" s="201" t="str">
        <f t="shared" si="10"/>
        <v>否</v>
      </c>
    </row>
    <row r="110" spans="1:13" ht="18.75">
      <c r="A110" s="193">
        <v>2011004</v>
      </c>
      <c r="B110" s="194" t="s">
        <v>303</v>
      </c>
      <c r="C110" s="195">
        <v>19</v>
      </c>
      <c r="D110" s="195"/>
      <c r="E110" s="195">
        <v>0</v>
      </c>
      <c r="F110" s="195">
        <v>0</v>
      </c>
      <c r="G110" s="195">
        <v>0</v>
      </c>
      <c r="H110" s="195">
        <f t="shared" si="11"/>
        <v>19</v>
      </c>
      <c r="I110" s="197">
        <f t="shared" si="12"/>
        <v>0</v>
      </c>
      <c r="J110" s="204" t="s">
        <v>304</v>
      </c>
      <c r="K110" s="202" t="s">
        <v>303</v>
      </c>
      <c r="L110" s="207"/>
      <c r="M110" s="201" t="str">
        <f t="shared" si="10"/>
        <v>是</v>
      </c>
    </row>
    <row r="111" spans="1:13" ht="37.5" hidden="1">
      <c r="A111" s="193">
        <v>2011005</v>
      </c>
      <c r="B111" s="194" t="s">
        <v>305</v>
      </c>
      <c r="C111" s="195">
        <v>0</v>
      </c>
      <c r="D111" s="195"/>
      <c r="E111" s="195">
        <v>0</v>
      </c>
      <c r="F111" s="195">
        <v>0</v>
      </c>
      <c r="G111" s="195">
        <v>0</v>
      </c>
      <c r="H111" s="195">
        <f t="shared" si="11"/>
        <v>0</v>
      </c>
      <c r="I111" s="197">
        <f t="shared" si="12"/>
        <v>0</v>
      </c>
      <c r="J111" s="204" t="s">
        <v>306</v>
      </c>
      <c r="K111" s="202" t="s">
        <v>305</v>
      </c>
      <c r="L111" s="207"/>
      <c r="M111" s="201" t="str">
        <f t="shared" si="10"/>
        <v>否</v>
      </c>
    </row>
    <row r="112" spans="1:13" ht="18.75" hidden="1">
      <c r="A112" s="193">
        <v>2011007</v>
      </c>
      <c r="B112" s="194" t="s">
        <v>307</v>
      </c>
      <c r="C112" s="195">
        <v>0</v>
      </c>
      <c r="D112" s="195"/>
      <c r="E112" s="195">
        <v>0</v>
      </c>
      <c r="F112" s="195">
        <v>0</v>
      </c>
      <c r="G112" s="195">
        <v>0</v>
      </c>
      <c r="H112" s="195">
        <f t="shared" si="11"/>
        <v>0</v>
      </c>
      <c r="I112" s="197">
        <f t="shared" si="12"/>
        <v>0</v>
      </c>
      <c r="J112" s="204" t="s">
        <v>308</v>
      </c>
      <c r="K112" s="202" t="s">
        <v>307</v>
      </c>
      <c r="L112" s="207"/>
      <c r="M112" s="201" t="str">
        <f t="shared" si="10"/>
        <v>否</v>
      </c>
    </row>
    <row r="113" spans="1:13" ht="18.75" hidden="1">
      <c r="A113" s="193">
        <v>2011008</v>
      </c>
      <c r="B113" s="194" t="s">
        <v>309</v>
      </c>
      <c r="C113" s="195">
        <v>0</v>
      </c>
      <c r="D113" s="195"/>
      <c r="E113" s="195">
        <v>0</v>
      </c>
      <c r="F113" s="195">
        <v>0</v>
      </c>
      <c r="G113" s="195">
        <v>0</v>
      </c>
      <c r="H113" s="195">
        <f t="shared" si="11"/>
        <v>0</v>
      </c>
      <c r="I113" s="197">
        <f t="shared" si="12"/>
        <v>0</v>
      </c>
      <c r="J113" s="204" t="s">
        <v>310</v>
      </c>
      <c r="K113" s="202" t="s">
        <v>309</v>
      </c>
      <c r="L113" s="207"/>
      <c r="M113" s="201" t="str">
        <f t="shared" si="10"/>
        <v>否</v>
      </c>
    </row>
    <row r="114" spans="1:13" ht="18.75" hidden="1">
      <c r="A114" s="193">
        <v>2011050</v>
      </c>
      <c r="B114" s="194" t="s">
        <v>155</v>
      </c>
      <c r="C114" s="195">
        <v>0</v>
      </c>
      <c r="D114" s="195"/>
      <c r="E114" s="195">
        <v>0</v>
      </c>
      <c r="F114" s="195">
        <v>0</v>
      </c>
      <c r="G114" s="195">
        <v>0</v>
      </c>
      <c r="H114" s="195">
        <f t="shared" si="11"/>
        <v>0</v>
      </c>
      <c r="I114" s="197">
        <f t="shared" si="12"/>
        <v>0</v>
      </c>
      <c r="J114" s="204" t="s">
        <v>311</v>
      </c>
      <c r="K114" s="202" t="s">
        <v>155</v>
      </c>
      <c r="L114" s="207"/>
      <c r="M114" s="201" t="str">
        <f t="shared" si="10"/>
        <v>否</v>
      </c>
    </row>
    <row r="115" spans="1:13" ht="37.5" hidden="1">
      <c r="A115" s="193">
        <v>2011099</v>
      </c>
      <c r="B115" s="196" t="s">
        <v>312</v>
      </c>
      <c r="C115" s="195">
        <v>0</v>
      </c>
      <c r="D115" s="195"/>
      <c r="E115" s="195">
        <v>0</v>
      </c>
      <c r="F115" s="195">
        <v>0</v>
      </c>
      <c r="G115" s="195">
        <v>0</v>
      </c>
      <c r="H115" s="195">
        <f t="shared" si="11"/>
        <v>0</v>
      </c>
      <c r="I115" s="197">
        <f t="shared" si="12"/>
        <v>0</v>
      </c>
      <c r="J115" s="204" t="s">
        <v>313</v>
      </c>
      <c r="K115" s="208" t="s">
        <v>312</v>
      </c>
      <c r="L115" s="209"/>
      <c r="M115" s="201" t="str">
        <f t="shared" si="10"/>
        <v>否</v>
      </c>
    </row>
    <row r="116" spans="1:13" ht="18.75">
      <c r="A116" s="193">
        <v>20111</v>
      </c>
      <c r="B116" s="194" t="s">
        <v>314</v>
      </c>
      <c r="C116" s="195">
        <f t="shared" ref="C116:G116" si="17">SUM(C117:C124)</f>
        <v>2879</v>
      </c>
      <c r="D116" s="195">
        <f t="shared" si="17"/>
        <v>0</v>
      </c>
      <c r="E116" s="195">
        <f t="shared" si="17"/>
        <v>750</v>
      </c>
      <c r="F116" s="195">
        <f t="shared" si="17"/>
        <v>750</v>
      </c>
      <c r="G116" s="195">
        <f t="shared" si="17"/>
        <v>0</v>
      </c>
      <c r="H116" s="195">
        <f t="shared" si="11"/>
        <v>3629</v>
      </c>
      <c r="I116" s="197">
        <f t="shared" si="12"/>
        <v>750</v>
      </c>
      <c r="J116" s="198" t="s">
        <v>315</v>
      </c>
      <c r="K116" s="202" t="s">
        <v>314</v>
      </c>
      <c r="L116" s="210">
        <f>SUM(L117:L124)</f>
        <v>0</v>
      </c>
      <c r="M116" s="201" t="str">
        <f t="shared" si="10"/>
        <v>是</v>
      </c>
    </row>
    <row r="117" spans="1:13" ht="18.75">
      <c r="A117" s="193">
        <v>2011101</v>
      </c>
      <c r="B117" s="194" t="s">
        <v>137</v>
      </c>
      <c r="C117" s="195">
        <v>2689</v>
      </c>
      <c r="D117" s="195"/>
      <c r="E117" s="195">
        <v>0</v>
      </c>
      <c r="F117" s="195">
        <v>0</v>
      </c>
      <c r="G117" s="195">
        <v>0</v>
      </c>
      <c r="H117" s="195">
        <f t="shared" si="11"/>
        <v>2689</v>
      </c>
      <c r="I117" s="197">
        <f t="shared" si="12"/>
        <v>0</v>
      </c>
      <c r="J117" s="204" t="s">
        <v>316</v>
      </c>
      <c r="K117" s="205" t="s">
        <v>137</v>
      </c>
      <c r="L117" s="206"/>
      <c r="M117" s="201" t="str">
        <f t="shared" si="10"/>
        <v>是</v>
      </c>
    </row>
    <row r="118" spans="1:13" ht="32.25" customHeight="1">
      <c r="A118" s="193">
        <v>2011102</v>
      </c>
      <c r="B118" s="194" t="s">
        <v>139</v>
      </c>
      <c r="C118" s="195">
        <v>190</v>
      </c>
      <c r="D118" s="195"/>
      <c r="E118" s="195">
        <v>750</v>
      </c>
      <c r="F118" s="195">
        <v>750</v>
      </c>
      <c r="G118" s="195">
        <v>0</v>
      </c>
      <c r="H118" s="195">
        <f t="shared" si="11"/>
        <v>940</v>
      </c>
      <c r="I118" s="197">
        <f t="shared" si="12"/>
        <v>750</v>
      </c>
      <c r="J118" s="204" t="s">
        <v>317</v>
      </c>
      <c r="K118" s="202" t="s">
        <v>139</v>
      </c>
      <c r="L118" s="203"/>
      <c r="M118" s="201" t="str">
        <f t="shared" si="10"/>
        <v>是</v>
      </c>
    </row>
    <row r="119" spans="1:13" ht="18.75" hidden="1">
      <c r="A119" s="193">
        <v>2011103</v>
      </c>
      <c r="B119" s="194" t="s">
        <v>141</v>
      </c>
      <c r="C119" s="195">
        <v>0</v>
      </c>
      <c r="D119" s="195"/>
      <c r="E119" s="195">
        <v>0</v>
      </c>
      <c r="F119" s="195">
        <v>0</v>
      </c>
      <c r="G119" s="195">
        <v>0</v>
      </c>
      <c r="H119" s="195">
        <f t="shared" si="11"/>
        <v>0</v>
      </c>
      <c r="I119" s="197">
        <f t="shared" si="12"/>
        <v>0</v>
      </c>
      <c r="J119" s="204" t="s">
        <v>318</v>
      </c>
      <c r="K119" s="202" t="s">
        <v>141</v>
      </c>
      <c r="L119" s="207"/>
      <c r="M119" s="201" t="str">
        <f t="shared" si="10"/>
        <v>否</v>
      </c>
    </row>
    <row r="120" spans="1:13" ht="18.75" hidden="1">
      <c r="A120" s="193">
        <v>2011104</v>
      </c>
      <c r="B120" s="194" t="s">
        <v>319</v>
      </c>
      <c r="C120" s="195">
        <v>0</v>
      </c>
      <c r="D120" s="195"/>
      <c r="E120" s="195">
        <v>0</v>
      </c>
      <c r="F120" s="195">
        <v>0</v>
      </c>
      <c r="G120" s="195">
        <v>0</v>
      </c>
      <c r="H120" s="195">
        <f t="shared" si="11"/>
        <v>0</v>
      </c>
      <c r="I120" s="197">
        <f t="shared" si="12"/>
        <v>0</v>
      </c>
      <c r="J120" s="204" t="s">
        <v>320</v>
      </c>
      <c r="K120" s="202" t="s">
        <v>319</v>
      </c>
      <c r="L120" s="207"/>
      <c r="M120" s="201" t="str">
        <f t="shared" si="10"/>
        <v>否</v>
      </c>
    </row>
    <row r="121" spans="1:13" ht="18.75" hidden="1">
      <c r="A121" s="193">
        <v>2011105</v>
      </c>
      <c r="B121" s="194" t="s">
        <v>321</v>
      </c>
      <c r="C121" s="195">
        <v>0</v>
      </c>
      <c r="D121" s="195"/>
      <c r="E121" s="195">
        <v>0</v>
      </c>
      <c r="F121" s="195">
        <v>0</v>
      </c>
      <c r="G121" s="195">
        <v>0</v>
      </c>
      <c r="H121" s="195">
        <f t="shared" si="11"/>
        <v>0</v>
      </c>
      <c r="I121" s="197">
        <f t="shared" si="12"/>
        <v>0</v>
      </c>
      <c r="J121" s="204" t="s">
        <v>322</v>
      </c>
      <c r="K121" s="202" t="s">
        <v>321</v>
      </c>
      <c r="L121" s="207"/>
      <c r="M121" s="201" t="str">
        <f t="shared" si="10"/>
        <v>否</v>
      </c>
    </row>
    <row r="122" spans="1:13" ht="18.75" hidden="1">
      <c r="A122" s="193">
        <v>2011106</v>
      </c>
      <c r="B122" s="194" t="s">
        <v>323</v>
      </c>
      <c r="C122" s="195">
        <v>0</v>
      </c>
      <c r="D122" s="195"/>
      <c r="E122" s="195">
        <v>0</v>
      </c>
      <c r="F122" s="195">
        <v>0</v>
      </c>
      <c r="G122" s="195">
        <v>0</v>
      </c>
      <c r="H122" s="195">
        <f t="shared" si="11"/>
        <v>0</v>
      </c>
      <c r="I122" s="197">
        <f t="shared" si="12"/>
        <v>0</v>
      </c>
      <c r="J122" s="204" t="s">
        <v>324</v>
      </c>
      <c r="K122" s="202" t="s">
        <v>323</v>
      </c>
      <c r="L122" s="207"/>
      <c r="M122" s="201" t="str">
        <f t="shared" si="10"/>
        <v>否</v>
      </c>
    </row>
    <row r="123" spans="1:13" ht="18.75" hidden="1">
      <c r="A123" s="193">
        <v>2011150</v>
      </c>
      <c r="B123" s="194" t="s">
        <v>155</v>
      </c>
      <c r="C123" s="195">
        <v>0</v>
      </c>
      <c r="D123" s="195"/>
      <c r="E123" s="195">
        <v>0</v>
      </c>
      <c r="F123" s="195">
        <v>0</v>
      </c>
      <c r="G123" s="195">
        <v>0</v>
      </c>
      <c r="H123" s="195">
        <f t="shared" si="11"/>
        <v>0</v>
      </c>
      <c r="I123" s="197">
        <f t="shared" si="12"/>
        <v>0</v>
      </c>
      <c r="J123" s="204" t="s">
        <v>325</v>
      </c>
      <c r="K123" s="202" t="s">
        <v>155</v>
      </c>
      <c r="L123" s="207"/>
      <c r="M123" s="201" t="str">
        <f t="shared" si="10"/>
        <v>否</v>
      </c>
    </row>
    <row r="124" spans="1:13" ht="37.5" hidden="1">
      <c r="A124" s="193">
        <v>2011199</v>
      </c>
      <c r="B124" s="194" t="s">
        <v>326</v>
      </c>
      <c r="C124" s="195">
        <v>0</v>
      </c>
      <c r="D124" s="195"/>
      <c r="E124" s="195">
        <v>0</v>
      </c>
      <c r="F124" s="195">
        <v>0</v>
      </c>
      <c r="G124" s="195">
        <v>0</v>
      </c>
      <c r="H124" s="195">
        <f t="shared" si="11"/>
        <v>0</v>
      </c>
      <c r="I124" s="197">
        <f t="shared" si="12"/>
        <v>0</v>
      </c>
      <c r="J124" s="204" t="s">
        <v>327</v>
      </c>
      <c r="K124" s="214" t="s">
        <v>326</v>
      </c>
      <c r="L124" s="209"/>
      <c r="M124" s="201" t="str">
        <f t="shared" si="10"/>
        <v>否</v>
      </c>
    </row>
    <row r="125" spans="1:13" ht="18.75">
      <c r="A125" s="193">
        <v>20113</v>
      </c>
      <c r="B125" s="194" t="s">
        <v>328</v>
      </c>
      <c r="C125" s="195">
        <f t="shared" ref="C125:G125" si="18">SUM(C126:C135)</f>
        <v>2488</v>
      </c>
      <c r="D125" s="195">
        <f t="shared" si="18"/>
        <v>0</v>
      </c>
      <c r="E125" s="195">
        <f t="shared" si="18"/>
        <v>0</v>
      </c>
      <c r="F125" s="195">
        <f t="shared" si="18"/>
        <v>0</v>
      </c>
      <c r="G125" s="195">
        <f t="shared" si="18"/>
        <v>0</v>
      </c>
      <c r="H125" s="195">
        <f t="shared" si="11"/>
        <v>2488</v>
      </c>
      <c r="I125" s="197">
        <f t="shared" si="12"/>
        <v>0</v>
      </c>
      <c r="J125" s="198" t="s">
        <v>329</v>
      </c>
      <c r="K125" s="202" t="s">
        <v>328</v>
      </c>
      <c r="L125" s="210">
        <f>SUM(L126:L135)</f>
        <v>0</v>
      </c>
      <c r="M125" s="201" t="str">
        <f t="shared" si="10"/>
        <v>是</v>
      </c>
    </row>
    <row r="126" spans="1:13" ht="18.75">
      <c r="A126" s="193">
        <v>2011301</v>
      </c>
      <c r="B126" s="194" t="s">
        <v>137</v>
      </c>
      <c r="C126" s="195">
        <v>1515</v>
      </c>
      <c r="D126" s="195"/>
      <c r="E126" s="195">
        <v>0</v>
      </c>
      <c r="F126" s="195">
        <v>0</v>
      </c>
      <c r="G126" s="195">
        <v>0</v>
      </c>
      <c r="H126" s="195">
        <f t="shared" si="11"/>
        <v>1515</v>
      </c>
      <c r="I126" s="197">
        <f t="shared" si="12"/>
        <v>0</v>
      </c>
      <c r="J126" s="204" t="s">
        <v>330</v>
      </c>
      <c r="K126" s="205" t="s">
        <v>137</v>
      </c>
      <c r="L126" s="206"/>
      <c r="M126" s="201" t="str">
        <f t="shared" si="10"/>
        <v>是</v>
      </c>
    </row>
    <row r="127" spans="1:13" ht="37.5">
      <c r="A127" s="193">
        <v>2011302</v>
      </c>
      <c r="B127" s="194" t="s">
        <v>139</v>
      </c>
      <c r="C127" s="195">
        <v>423</v>
      </c>
      <c r="D127" s="195"/>
      <c r="E127" s="195">
        <v>0</v>
      </c>
      <c r="F127" s="195">
        <v>0</v>
      </c>
      <c r="G127" s="195">
        <v>0</v>
      </c>
      <c r="H127" s="195">
        <f t="shared" si="11"/>
        <v>423</v>
      </c>
      <c r="I127" s="197">
        <f t="shared" si="12"/>
        <v>0</v>
      </c>
      <c r="J127" s="204" t="s">
        <v>331</v>
      </c>
      <c r="K127" s="202" t="s">
        <v>139</v>
      </c>
      <c r="L127" s="203"/>
      <c r="M127" s="201" t="str">
        <f t="shared" si="10"/>
        <v>是</v>
      </c>
    </row>
    <row r="128" spans="1:13" ht="18.75" hidden="1">
      <c r="A128" s="193">
        <v>2011303</v>
      </c>
      <c r="B128" s="194" t="s">
        <v>141</v>
      </c>
      <c r="C128" s="195">
        <v>0</v>
      </c>
      <c r="D128" s="195"/>
      <c r="E128" s="195">
        <v>0</v>
      </c>
      <c r="F128" s="195">
        <v>0</v>
      </c>
      <c r="G128" s="195">
        <v>0</v>
      </c>
      <c r="H128" s="195">
        <f t="shared" si="11"/>
        <v>0</v>
      </c>
      <c r="I128" s="197">
        <f t="shared" si="12"/>
        <v>0</v>
      </c>
      <c r="J128" s="204" t="s">
        <v>332</v>
      </c>
      <c r="K128" s="202" t="s">
        <v>141</v>
      </c>
      <c r="L128" s="207"/>
      <c r="M128" s="201" t="str">
        <f t="shared" si="10"/>
        <v>否</v>
      </c>
    </row>
    <row r="129" spans="1:13" ht="18.75" hidden="1">
      <c r="A129" s="193">
        <v>2011304</v>
      </c>
      <c r="B129" s="194" t="s">
        <v>333</v>
      </c>
      <c r="C129" s="195">
        <v>0</v>
      </c>
      <c r="D129" s="195"/>
      <c r="E129" s="195">
        <v>0</v>
      </c>
      <c r="F129" s="195">
        <v>0</v>
      </c>
      <c r="G129" s="195">
        <v>0</v>
      </c>
      <c r="H129" s="195">
        <f t="shared" si="11"/>
        <v>0</v>
      </c>
      <c r="I129" s="197">
        <f t="shared" si="12"/>
        <v>0</v>
      </c>
      <c r="J129" s="204" t="s">
        <v>334</v>
      </c>
      <c r="K129" s="202" t="s">
        <v>333</v>
      </c>
      <c r="L129" s="207"/>
      <c r="M129" s="201" t="str">
        <f t="shared" si="10"/>
        <v>否</v>
      </c>
    </row>
    <row r="130" spans="1:13" ht="18.75">
      <c r="A130" s="193">
        <v>2011305</v>
      </c>
      <c r="B130" s="194" t="s">
        <v>335</v>
      </c>
      <c r="C130" s="195">
        <v>50</v>
      </c>
      <c r="D130" s="195"/>
      <c r="E130" s="195">
        <v>0</v>
      </c>
      <c r="F130" s="195">
        <v>0</v>
      </c>
      <c r="G130" s="195">
        <v>0</v>
      </c>
      <c r="H130" s="195">
        <f t="shared" si="11"/>
        <v>50</v>
      </c>
      <c r="I130" s="197">
        <f t="shared" si="12"/>
        <v>0</v>
      </c>
      <c r="J130" s="204" t="s">
        <v>336</v>
      </c>
      <c r="K130" s="202" t="s">
        <v>335</v>
      </c>
      <c r="L130" s="207"/>
      <c r="M130" s="201" t="str">
        <f t="shared" si="10"/>
        <v>是</v>
      </c>
    </row>
    <row r="131" spans="1:13" ht="18.75" hidden="1">
      <c r="A131" s="193">
        <v>2011306</v>
      </c>
      <c r="B131" s="194" t="s">
        <v>337</v>
      </c>
      <c r="C131" s="195">
        <v>0</v>
      </c>
      <c r="D131" s="195"/>
      <c r="E131" s="195">
        <v>0</v>
      </c>
      <c r="F131" s="195">
        <v>0</v>
      </c>
      <c r="G131" s="195">
        <v>0</v>
      </c>
      <c r="H131" s="195">
        <f t="shared" si="11"/>
        <v>0</v>
      </c>
      <c r="I131" s="197">
        <f t="shared" si="12"/>
        <v>0</v>
      </c>
      <c r="J131" s="204" t="s">
        <v>338</v>
      </c>
      <c r="K131" s="202" t="s">
        <v>337</v>
      </c>
      <c r="L131" s="207"/>
      <c r="M131" s="201" t="str">
        <f t="shared" si="10"/>
        <v>否</v>
      </c>
    </row>
    <row r="132" spans="1:13" ht="18.75" hidden="1">
      <c r="A132" s="193">
        <v>2011307</v>
      </c>
      <c r="B132" s="194" t="s">
        <v>339</v>
      </c>
      <c r="C132" s="195">
        <v>0</v>
      </c>
      <c r="D132" s="195"/>
      <c r="E132" s="195">
        <v>0</v>
      </c>
      <c r="F132" s="195">
        <v>0</v>
      </c>
      <c r="G132" s="195">
        <v>0</v>
      </c>
      <c r="H132" s="195">
        <f t="shared" si="11"/>
        <v>0</v>
      </c>
      <c r="I132" s="197">
        <f t="shared" si="12"/>
        <v>0</v>
      </c>
      <c r="J132" s="204" t="s">
        <v>340</v>
      </c>
      <c r="K132" s="202" t="s">
        <v>339</v>
      </c>
      <c r="L132" s="207"/>
      <c r="M132" s="201" t="str">
        <f t="shared" si="10"/>
        <v>否</v>
      </c>
    </row>
    <row r="133" spans="1:13" ht="18.75">
      <c r="A133" s="193">
        <v>2011308</v>
      </c>
      <c r="B133" s="194" t="s">
        <v>341</v>
      </c>
      <c r="C133" s="195">
        <v>280</v>
      </c>
      <c r="D133" s="195"/>
      <c r="E133" s="195">
        <v>0</v>
      </c>
      <c r="F133" s="195">
        <v>0</v>
      </c>
      <c r="G133" s="195">
        <v>0</v>
      </c>
      <c r="H133" s="195">
        <f t="shared" si="11"/>
        <v>280</v>
      </c>
      <c r="I133" s="197">
        <f t="shared" si="12"/>
        <v>0</v>
      </c>
      <c r="J133" s="204" t="s">
        <v>342</v>
      </c>
      <c r="K133" s="202" t="s">
        <v>341</v>
      </c>
      <c r="L133" s="207"/>
      <c r="M133" s="201" t="str">
        <f t="shared" si="10"/>
        <v>是</v>
      </c>
    </row>
    <row r="134" spans="1:13" ht="18.75" hidden="1">
      <c r="A134" s="193">
        <v>2011350</v>
      </c>
      <c r="B134" s="194" t="s">
        <v>155</v>
      </c>
      <c r="C134" s="195">
        <v>0</v>
      </c>
      <c r="D134" s="195"/>
      <c r="E134" s="195">
        <v>0</v>
      </c>
      <c r="F134" s="195">
        <v>0</v>
      </c>
      <c r="G134" s="195">
        <v>0</v>
      </c>
      <c r="H134" s="195">
        <f t="shared" si="11"/>
        <v>0</v>
      </c>
      <c r="I134" s="197">
        <f t="shared" si="12"/>
        <v>0</v>
      </c>
      <c r="J134" s="204" t="s">
        <v>343</v>
      </c>
      <c r="K134" s="202" t="s">
        <v>155</v>
      </c>
      <c r="L134" s="207"/>
      <c r="M134" s="201" t="str">
        <f t="shared" ref="M134:M197" si="19">IF(LEN(F134)=3,"是",IF(G134&lt;&gt;"",IF(SUM(H134:J134)&lt;&gt;0,"是","否"),"是"))</f>
        <v>否</v>
      </c>
    </row>
    <row r="135" spans="1:13" ht="30" customHeight="1">
      <c r="A135" s="193">
        <v>2011399</v>
      </c>
      <c r="B135" s="194" t="s">
        <v>344</v>
      </c>
      <c r="C135" s="195">
        <v>220</v>
      </c>
      <c r="D135" s="195"/>
      <c r="E135" s="195">
        <v>0</v>
      </c>
      <c r="F135" s="195">
        <v>0</v>
      </c>
      <c r="G135" s="195">
        <v>0</v>
      </c>
      <c r="H135" s="195">
        <f t="shared" ref="H135:H198" si="20">SUM(C135:E135)</f>
        <v>220</v>
      </c>
      <c r="I135" s="197">
        <f t="shared" ref="I135:I198" si="21">F135+G135</f>
        <v>0</v>
      </c>
      <c r="J135" s="204" t="s">
        <v>345</v>
      </c>
      <c r="K135" s="208" t="s">
        <v>344</v>
      </c>
      <c r="L135" s="209"/>
      <c r="M135" s="201" t="str">
        <f t="shared" si="19"/>
        <v>是</v>
      </c>
    </row>
    <row r="136" spans="1:13" ht="18.75" hidden="1">
      <c r="A136" s="193">
        <v>20114</v>
      </c>
      <c r="B136" s="194" t="s">
        <v>346</v>
      </c>
      <c r="C136" s="195">
        <f t="shared" ref="C136:G136" si="22">SUM(C137:C148)</f>
        <v>0</v>
      </c>
      <c r="D136" s="195">
        <f t="shared" si="22"/>
        <v>0</v>
      </c>
      <c r="E136" s="195">
        <f t="shared" si="22"/>
        <v>0</v>
      </c>
      <c r="F136" s="195">
        <f t="shared" si="22"/>
        <v>0</v>
      </c>
      <c r="G136" s="195">
        <f t="shared" si="22"/>
        <v>0</v>
      </c>
      <c r="H136" s="195">
        <f t="shared" si="20"/>
        <v>0</v>
      </c>
      <c r="I136" s="197">
        <f t="shared" si="21"/>
        <v>0</v>
      </c>
      <c r="J136" s="198" t="s">
        <v>347</v>
      </c>
      <c r="K136" s="202" t="s">
        <v>346</v>
      </c>
      <c r="L136" s="210">
        <f>SUM(L137:L148)</f>
        <v>0</v>
      </c>
      <c r="M136" s="201" t="str">
        <f t="shared" si="19"/>
        <v>否</v>
      </c>
    </row>
    <row r="137" spans="1:13" ht="18.75" hidden="1">
      <c r="A137" s="193">
        <v>2011401</v>
      </c>
      <c r="B137" s="212" t="s">
        <v>137</v>
      </c>
      <c r="C137" s="195">
        <v>0</v>
      </c>
      <c r="D137" s="195"/>
      <c r="E137" s="195">
        <v>0</v>
      </c>
      <c r="F137" s="195">
        <v>0</v>
      </c>
      <c r="G137" s="195">
        <v>0</v>
      </c>
      <c r="H137" s="195">
        <f t="shared" si="20"/>
        <v>0</v>
      </c>
      <c r="I137" s="197">
        <f t="shared" si="21"/>
        <v>0</v>
      </c>
      <c r="J137" s="204" t="s">
        <v>348</v>
      </c>
      <c r="K137" s="205" t="s">
        <v>137</v>
      </c>
      <c r="L137" s="206"/>
      <c r="M137" s="201" t="str">
        <f t="shared" si="19"/>
        <v>否</v>
      </c>
    </row>
    <row r="138" spans="1:13" ht="37.5" hidden="1">
      <c r="A138" s="193">
        <v>2011402</v>
      </c>
      <c r="B138" s="194" t="s">
        <v>139</v>
      </c>
      <c r="C138" s="195">
        <v>0</v>
      </c>
      <c r="D138" s="195"/>
      <c r="E138" s="195">
        <v>0</v>
      </c>
      <c r="F138" s="195">
        <v>0</v>
      </c>
      <c r="G138" s="195">
        <v>0</v>
      </c>
      <c r="H138" s="195">
        <f t="shared" si="20"/>
        <v>0</v>
      </c>
      <c r="I138" s="197">
        <f t="shared" si="21"/>
        <v>0</v>
      </c>
      <c r="J138" s="204" t="s">
        <v>349</v>
      </c>
      <c r="K138" s="202" t="s">
        <v>139</v>
      </c>
      <c r="L138" s="203"/>
      <c r="M138" s="201" t="str">
        <f t="shared" si="19"/>
        <v>否</v>
      </c>
    </row>
    <row r="139" spans="1:13" ht="18.75" hidden="1">
      <c r="A139" s="193">
        <v>2011403</v>
      </c>
      <c r="B139" s="194" t="s">
        <v>141</v>
      </c>
      <c r="C139" s="195">
        <v>0</v>
      </c>
      <c r="D139" s="195"/>
      <c r="E139" s="195">
        <v>0</v>
      </c>
      <c r="F139" s="195">
        <v>0</v>
      </c>
      <c r="G139" s="195">
        <v>0</v>
      </c>
      <c r="H139" s="195">
        <f t="shared" si="20"/>
        <v>0</v>
      </c>
      <c r="I139" s="197">
        <f t="shared" si="21"/>
        <v>0</v>
      </c>
      <c r="J139" s="204" t="s">
        <v>350</v>
      </c>
      <c r="K139" s="202" t="s">
        <v>141</v>
      </c>
      <c r="L139" s="207"/>
      <c r="M139" s="201" t="str">
        <f t="shared" si="19"/>
        <v>否</v>
      </c>
    </row>
    <row r="140" spans="1:13" ht="18.75" hidden="1">
      <c r="A140" s="193">
        <v>2011404</v>
      </c>
      <c r="B140" s="194" t="s">
        <v>351</v>
      </c>
      <c r="C140" s="195">
        <v>0</v>
      </c>
      <c r="D140" s="195"/>
      <c r="E140" s="195">
        <v>0</v>
      </c>
      <c r="F140" s="195">
        <v>0</v>
      </c>
      <c r="G140" s="195">
        <v>0</v>
      </c>
      <c r="H140" s="195">
        <f t="shared" si="20"/>
        <v>0</v>
      </c>
      <c r="I140" s="197">
        <f t="shared" si="21"/>
        <v>0</v>
      </c>
      <c r="J140" s="204" t="s">
        <v>352</v>
      </c>
      <c r="K140" s="202" t="s">
        <v>351</v>
      </c>
      <c r="L140" s="207"/>
      <c r="M140" s="201" t="str">
        <f t="shared" si="19"/>
        <v>否</v>
      </c>
    </row>
    <row r="141" spans="1:13" ht="37.5" hidden="1">
      <c r="A141" s="193">
        <v>2011405</v>
      </c>
      <c r="B141" s="194" t="s">
        <v>353</v>
      </c>
      <c r="C141" s="195">
        <v>0</v>
      </c>
      <c r="D141" s="195"/>
      <c r="E141" s="195">
        <v>0</v>
      </c>
      <c r="F141" s="195">
        <v>0</v>
      </c>
      <c r="G141" s="195">
        <v>0</v>
      </c>
      <c r="H141" s="195">
        <f t="shared" si="20"/>
        <v>0</v>
      </c>
      <c r="I141" s="197">
        <f t="shared" si="21"/>
        <v>0</v>
      </c>
      <c r="J141" s="204" t="s">
        <v>354</v>
      </c>
      <c r="K141" s="213" t="s">
        <v>353</v>
      </c>
      <c r="L141" s="207"/>
      <c r="M141" s="201" t="str">
        <f t="shared" si="19"/>
        <v>否</v>
      </c>
    </row>
    <row r="142" spans="1:13" ht="37.5" hidden="1">
      <c r="A142" s="193">
        <v>2011406</v>
      </c>
      <c r="B142" s="194" t="s">
        <v>355</v>
      </c>
      <c r="C142" s="195">
        <v>0</v>
      </c>
      <c r="D142" s="195"/>
      <c r="E142" s="195">
        <v>0</v>
      </c>
      <c r="F142" s="195">
        <v>0</v>
      </c>
      <c r="G142" s="195">
        <v>0</v>
      </c>
      <c r="H142" s="195">
        <f t="shared" si="20"/>
        <v>0</v>
      </c>
      <c r="I142" s="197">
        <f t="shared" si="21"/>
        <v>0</v>
      </c>
      <c r="J142" s="204" t="s">
        <v>356</v>
      </c>
      <c r="K142" s="213" t="s">
        <v>355</v>
      </c>
      <c r="L142" s="207"/>
      <c r="M142" s="201" t="str">
        <f t="shared" si="19"/>
        <v>否</v>
      </c>
    </row>
    <row r="143" spans="1:13" ht="37.5" hidden="1">
      <c r="A143" s="193">
        <v>2011408</v>
      </c>
      <c r="B143" s="194" t="s">
        <v>357</v>
      </c>
      <c r="C143" s="195">
        <v>0</v>
      </c>
      <c r="D143" s="195"/>
      <c r="E143" s="195">
        <v>0</v>
      </c>
      <c r="F143" s="195">
        <v>0</v>
      </c>
      <c r="G143" s="195">
        <v>0</v>
      </c>
      <c r="H143" s="195">
        <f t="shared" si="20"/>
        <v>0</v>
      </c>
      <c r="I143" s="197">
        <f t="shared" si="21"/>
        <v>0</v>
      </c>
      <c r="J143" s="204" t="s">
        <v>358</v>
      </c>
      <c r="K143" s="202" t="s">
        <v>357</v>
      </c>
      <c r="L143" s="207"/>
      <c r="M143" s="201" t="str">
        <f t="shared" si="19"/>
        <v>否</v>
      </c>
    </row>
    <row r="144" spans="1:13" ht="37.5" hidden="1">
      <c r="A144" s="193">
        <v>2011409</v>
      </c>
      <c r="B144" s="194" t="s">
        <v>359</v>
      </c>
      <c r="C144" s="195">
        <v>0</v>
      </c>
      <c r="D144" s="195"/>
      <c r="E144" s="195">
        <v>0</v>
      </c>
      <c r="F144" s="195">
        <v>0</v>
      </c>
      <c r="G144" s="195">
        <v>0</v>
      </c>
      <c r="H144" s="195">
        <f t="shared" si="20"/>
        <v>0</v>
      </c>
      <c r="I144" s="197">
        <f t="shared" si="21"/>
        <v>0</v>
      </c>
      <c r="J144" s="204" t="s">
        <v>360</v>
      </c>
      <c r="K144" s="202" t="s">
        <v>359</v>
      </c>
      <c r="L144" s="207"/>
      <c r="M144" s="201" t="str">
        <f t="shared" si="19"/>
        <v>否</v>
      </c>
    </row>
    <row r="145" spans="1:13" ht="18.75" hidden="1">
      <c r="A145" s="193">
        <v>2011410</v>
      </c>
      <c r="B145" s="194" t="s">
        <v>361</v>
      </c>
      <c r="C145" s="195">
        <v>0</v>
      </c>
      <c r="D145" s="195"/>
      <c r="E145" s="195">
        <v>0</v>
      </c>
      <c r="F145" s="195">
        <v>0</v>
      </c>
      <c r="G145" s="195">
        <v>0</v>
      </c>
      <c r="H145" s="195">
        <f t="shared" si="20"/>
        <v>0</v>
      </c>
      <c r="I145" s="197">
        <f t="shared" si="21"/>
        <v>0</v>
      </c>
      <c r="J145" s="204" t="s">
        <v>362</v>
      </c>
      <c r="K145" s="213" t="s">
        <v>361</v>
      </c>
      <c r="L145" s="207"/>
      <c r="M145" s="201" t="str">
        <f t="shared" si="19"/>
        <v>否</v>
      </c>
    </row>
    <row r="146" spans="1:13" ht="37.5" hidden="1">
      <c r="A146" s="193">
        <v>2011411</v>
      </c>
      <c r="B146" s="194" t="s">
        <v>363</v>
      </c>
      <c r="C146" s="195">
        <v>0</v>
      </c>
      <c r="D146" s="195"/>
      <c r="E146" s="195">
        <v>0</v>
      </c>
      <c r="F146" s="195">
        <v>0</v>
      </c>
      <c r="G146" s="195">
        <v>0</v>
      </c>
      <c r="H146" s="195">
        <f t="shared" si="20"/>
        <v>0</v>
      </c>
      <c r="I146" s="197">
        <f t="shared" si="21"/>
        <v>0</v>
      </c>
      <c r="J146" s="204" t="s">
        <v>364</v>
      </c>
      <c r="K146" s="202" t="s">
        <v>363</v>
      </c>
      <c r="L146" s="207"/>
      <c r="M146" s="201" t="str">
        <f t="shared" si="19"/>
        <v>否</v>
      </c>
    </row>
    <row r="147" spans="1:13" ht="18.75" hidden="1">
      <c r="A147" s="193">
        <v>2011450</v>
      </c>
      <c r="B147" s="194" t="s">
        <v>155</v>
      </c>
      <c r="C147" s="195">
        <v>0</v>
      </c>
      <c r="D147" s="195"/>
      <c r="E147" s="195">
        <v>0</v>
      </c>
      <c r="F147" s="195">
        <v>0</v>
      </c>
      <c r="G147" s="195">
        <v>0</v>
      </c>
      <c r="H147" s="195">
        <f t="shared" si="20"/>
        <v>0</v>
      </c>
      <c r="I147" s="197">
        <f t="shared" si="21"/>
        <v>0</v>
      </c>
      <c r="J147" s="204" t="s">
        <v>365</v>
      </c>
      <c r="K147" s="202" t="s">
        <v>155</v>
      </c>
      <c r="L147" s="207"/>
      <c r="M147" s="201" t="str">
        <f t="shared" si="19"/>
        <v>否</v>
      </c>
    </row>
    <row r="148" spans="1:13" ht="37.5" hidden="1">
      <c r="A148" s="193">
        <v>2011499</v>
      </c>
      <c r="B148" s="196" t="s">
        <v>366</v>
      </c>
      <c r="C148" s="195">
        <v>0</v>
      </c>
      <c r="D148" s="195"/>
      <c r="E148" s="195">
        <v>0</v>
      </c>
      <c r="F148" s="195">
        <v>0</v>
      </c>
      <c r="G148" s="195">
        <v>0</v>
      </c>
      <c r="H148" s="195">
        <f t="shared" si="20"/>
        <v>0</v>
      </c>
      <c r="I148" s="197">
        <f t="shared" si="21"/>
        <v>0</v>
      </c>
      <c r="J148" s="204" t="s">
        <v>367</v>
      </c>
      <c r="K148" s="208" t="s">
        <v>366</v>
      </c>
      <c r="L148" s="209"/>
      <c r="M148" s="201" t="str">
        <f t="shared" si="19"/>
        <v>否</v>
      </c>
    </row>
    <row r="149" spans="1:13" ht="18.75">
      <c r="A149" s="193">
        <v>20123</v>
      </c>
      <c r="B149" s="194" t="s">
        <v>368</v>
      </c>
      <c r="C149" s="195">
        <f t="shared" ref="C149:G149" si="23">SUM(C150:C155)</f>
        <v>1463</v>
      </c>
      <c r="D149" s="195">
        <f t="shared" si="23"/>
        <v>0</v>
      </c>
      <c r="E149" s="195">
        <f t="shared" si="23"/>
        <v>0</v>
      </c>
      <c r="F149" s="195">
        <f t="shared" si="23"/>
        <v>0</v>
      </c>
      <c r="G149" s="195">
        <f t="shared" si="23"/>
        <v>0</v>
      </c>
      <c r="H149" s="195">
        <f t="shared" si="20"/>
        <v>1463</v>
      </c>
      <c r="I149" s="197">
        <f t="shared" si="21"/>
        <v>0</v>
      </c>
      <c r="J149" s="198" t="s">
        <v>369</v>
      </c>
      <c r="K149" s="202" t="s">
        <v>368</v>
      </c>
      <c r="L149" s="203">
        <f>SUM(L150:L155)</f>
        <v>0</v>
      </c>
      <c r="M149" s="201" t="str">
        <f t="shared" si="19"/>
        <v>是</v>
      </c>
    </row>
    <row r="150" spans="1:13" ht="18.75">
      <c r="A150" s="193">
        <v>2012301</v>
      </c>
      <c r="B150" s="194" t="s">
        <v>137</v>
      </c>
      <c r="C150" s="195">
        <v>463</v>
      </c>
      <c r="D150" s="195"/>
      <c r="E150" s="195">
        <v>0</v>
      </c>
      <c r="F150" s="195">
        <v>0</v>
      </c>
      <c r="G150" s="195">
        <v>0</v>
      </c>
      <c r="H150" s="195">
        <f t="shared" si="20"/>
        <v>463</v>
      </c>
      <c r="I150" s="197">
        <f t="shared" si="21"/>
        <v>0</v>
      </c>
      <c r="J150" s="204" t="s">
        <v>370</v>
      </c>
      <c r="K150" s="205" t="s">
        <v>137</v>
      </c>
      <c r="L150" s="206"/>
      <c r="M150" s="201" t="str">
        <f t="shared" si="19"/>
        <v>是</v>
      </c>
    </row>
    <row r="151" spans="1:13" ht="37.5" hidden="1">
      <c r="A151" s="193">
        <v>2012302</v>
      </c>
      <c r="B151" s="194" t="s">
        <v>139</v>
      </c>
      <c r="C151" s="195">
        <v>0</v>
      </c>
      <c r="D151" s="195"/>
      <c r="E151" s="195">
        <v>0</v>
      </c>
      <c r="F151" s="195">
        <v>0</v>
      </c>
      <c r="G151" s="195">
        <v>0</v>
      </c>
      <c r="H151" s="195">
        <f t="shared" si="20"/>
        <v>0</v>
      </c>
      <c r="I151" s="197">
        <f t="shared" si="21"/>
        <v>0</v>
      </c>
      <c r="J151" s="204" t="s">
        <v>371</v>
      </c>
      <c r="K151" s="202" t="s">
        <v>139</v>
      </c>
      <c r="L151" s="207"/>
      <c r="M151" s="201" t="str">
        <f t="shared" si="19"/>
        <v>否</v>
      </c>
    </row>
    <row r="152" spans="1:13" ht="18.75" hidden="1">
      <c r="A152" s="193">
        <v>2012303</v>
      </c>
      <c r="B152" s="194" t="s">
        <v>141</v>
      </c>
      <c r="C152" s="195">
        <v>0</v>
      </c>
      <c r="D152" s="195"/>
      <c r="E152" s="195">
        <v>0</v>
      </c>
      <c r="F152" s="195">
        <v>0</v>
      </c>
      <c r="G152" s="195">
        <v>0</v>
      </c>
      <c r="H152" s="195">
        <f t="shared" si="20"/>
        <v>0</v>
      </c>
      <c r="I152" s="197">
        <f t="shared" si="21"/>
        <v>0</v>
      </c>
      <c r="J152" s="204" t="s">
        <v>372</v>
      </c>
      <c r="K152" s="202" t="s">
        <v>141</v>
      </c>
      <c r="L152" s="207"/>
      <c r="M152" s="201" t="str">
        <f t="shared" si="19"/>
        <v>否</v>
      </c>
    </row>
    <row r="153" spans="1:13" ht="18.75" hidden="1">
      <c r="A153" s="193">
        <v>2012304</v>
      </c>
      <c r="B153" s="194" t="s">
        <v>373</v>
      </c>
      <c r="C153" s="195">
        <v>0</v>
      </c>
      <c r="D153" s="195"/>
      <c r="E153" s="195">
        <v>0</v>
      </c>
      <c r="F153" s="195">
        <v>0</v>
      </c>
      <c r="G153" s="195">
        <v>0</v>
      </c>
      <c r="H153" s="195">
        <f t="shared" si="20"/>
        <v>0</v>
      </c>
      <c r="I153" s="197">
        <f t="shared" si="21"/>
        <v>0</v>
      </c>
      <c r="J153" s="204" t="s">
        <v>374</v>
      </c>
      <c r="K153" s="202" t="s">
        <v>373</v>
      </c>
      <c r="L153" s="207"/>
      <c r="M153" s="201" t="str">
        <f t="shared" si="19"/>
        <v>否</v>
      </c>
    </row>
    <row r="154" spans="1:13" ht="18.75" hidden="1">
      <c r="A154" s="193">
        <v>2012350</v>
      </c>
      <c r="B154" s="194" t="s">
        <v>155</v>
      </c>
      <c r="C154" s="195">
        <v>0</v>
      </c>
      <c r="D154" s="195"/>
      <c r="E154" s="195">
        <v>0</v>
      </c>
      <c r="F154" s="195">
        <v>0</v>
      </c>
      <c r="G154" s="195">
        <v>0</v>
      </c>
      <c r="H154" s="195">
        <f t="shared" si="20"/>
        <v>0</v>
      </c>
      <c r="I154" s="197">
        <f t="shared" si="21"/>
        <v>0</v>
      </c>
      <c r="J154" s="204" t="s">
        <v>375</v>
      </c>
      <c r="K154" s="202" t="s">
        <v>155</v>
      </c>
      <c r="L154" s="207"/>
      <c r="M154" s="201" t="str">
        <f t="shared" si="19"/>
        <v>否</v>
      </c>
    </row>
    <row r="155" spans="1:13" ht="37.5">
      <c r="A155" s="193">
        <v>2012399</v>
      </c>
      <c r="B155" s="194" t="s">
        <v>376</v>
      </c>
      <c r="C155" s="195">
        <v>1000</v>
      </c>
      <c r="D155" s="195"/>
      <c r="E155" s="195">
        <v>0</v>
      </c>
      <c r="F155" s="195">
        <v>0</v>
      </c>
      <c r="G155" s="195">
        <v>0</v>
      </c>
      <c r="H155" s="195">
        <f t="shared" si="20"/>
        <v>1000</v>
      </c>
      <c r="I155" s="197">
        <f t="shared" si="21"/>
        <v>0</v>
      </c>
      <c r="J155" s="204" t="s">
        <v>377</v>
      </c>
      <c r="K155" s="208" t="s">
        <v>376</v>
      </c>
      <c r="L155" s="209"/>
      <c r="M155" s="201" t="str">
        <f t="shared" si="19"/>
        <v>是</v>
      </c>
    </row>
    <row r="156" spans="1:13" ht="18.75">
      <c r="A156" s="193">
        <v>20125</v>
      </c>
      <c r="B156" s="194" t="s">
        <v>378</v>
      </c>
      <c r="C156" s="195">
        <f t="shared" ref="C156:G156" si="24">SUM(C157:C163)</f>
        <v>55</v>
      </c>
      <c r="D156" s="195">
        <f t="shared" si="24"/>
        <v>0</v>
      </c>
      <c r="E156" s="195">
        <f t="shared" si="24"/>
        <v>0</v>
      </c>
      <c r="F156" s="195">
        <f t="shared" si="24"/>
        <v>0</v>
      </c>
      <c r="G156" s="195">
        <f t="shared" si="24"/>
        <v>0</v>
      </c>
      <c r="H156" s="195">
        <f t="shared" si="20"/>
        <v>55</v>
      </c>
      <c r="I156" s="197">
        <f t="shared" si="21"/>
        <v>0</v>
      </c>
      <c r="J156" s="198" t="s">
        <v>379</v>
      </c>
      <c r="K156" s="202" t="s">
        <v>378</v>
      </c>
      <c r="L156" s="210">
        <f>SUM(L157:L163)</f>
        <v>0</v>
      </c>
      <c r="M156" s="201" t="str">
        <f t="shared" si="19"/>
        <v>是</v>
      </c>
    </row>
    <row r="157" spans="1:13" ht="18.75" hidden="1">
      <c r="A157" s="193">
        <v>2012501</v>
      </c>
      <c r="B157" s="212" t="s">
        <v>137</v>
      </c>
      <c r="C157" s="195">
        <v>0</v>
      </c>
      <c r="D157" s="195"/>
      <c r="E157" s="195">
        <v>0</v>
      </c>
      <c r="F157" s="195">
        <v>0</v>
      </c>
      <c r="G157" s="195">
        <v>0</v>
      </c>
      <c r="H157" s="195">
        <f t="shared" si="20"/>
        <v>0</v>
      </c>
      <c r="I157" s="197">
        <f t="shared" si="21"/>
        <v>0</v>
      </c>
      <c r="J157" s="204" t="s">
        <v>380</v>
      </c>
      <c r="K157" s="205" t="s">
        <v>137</v>
      </c>
      <c r="L157" s="206"/>
      <c r="M157" s="201" t="str">
        <f t="shared" si="19"/>
        <v>否</v>
      </c>
    </row>
    <row r="158" spans="1:13" ht="37.5" hidden="1">
      <c r="A158" s="193">
        <v>2012502</v>
      </c>
      <c r="B158" s="194" t="s">
        <v>139</v>
      </c>
      <c r="C158" s="195">
        <v>0</v>
      </c>
      <c r="D158" s="195"/>
      <c r="E158" s="195">
        <v>0</v>
      </c>
      <c r="F158" s="195">
        <v>0</v>
      </c>
      <c r="G158" s="195">
        <v>0</v>
      </c>
      <c r="H158" s="195">
        <f t="shared" si="20"/>
        <v>0</v>
      </c>
      <c r="I158" s="197">
        <f t="shared" si="21"/>
        <v>0</v>
      </c>
      <c r="J158" s="204" t="s">
        <v>381</v>
      </c>
      <c r="K158" s="202" t="s">
        <v>139</v>
      </c>
      <c r="L158" s="207"/>
      <c r="M158" s="201" t="str">
        <f t="shared" si="19"/>
        <v>否</v>
      </c>
    </row>
    <row r="159" spans="1:13" ht="18.75" hidden="1">
      <c r="A159" s="193">
        <v>2012503</v>
      </c>
      <c r="B159" s="194" t="s">
        <v>141</v>
      </c>
      <c r="C159" s="195">
        <v>0</v>
      </c>
      <c r="D159" s="195"/>
      <c r="E159" s="195">
        <v>0</v>
      </c>
      <c r="F159" s="195">
        <v>0</v>
      </c>
      <c r="G159" s="195">
        <v>0</v>
      </c>
      <c r="H159" s="195">
        <f t="shared" si="20"/>
        <v>0</v>
      </c>
      <c r="I159" s="197">
        <f t="shared" si="21"/>
        <v>0</v>
      </c>
      <c r="J159" s="204" t="s">
        <v>382</v>
      </c>
      <c r="K159" s="202" t="s">
        <v>141</v>
      </c>
      <c r="L159" s="203"/>
      <c r="M159" s="201" t="str">
        <f t="shared" si="19"/>
        <v>否</v>
      </c>
    </row>
    <row r="160" spans="1:13" ht="18.75" hidden="1">
      <c r="A160" s="193">
        <v>2012504</v>
      </c>
      <c r="B160" s="194" t="s">
        <v>383</v>
      </c>
      <c r="C160" s="195">
        <v>0</v>
      </c>
      <c r="D160" s="195"/>
      <c r="E160" s="195">
        <v>0</v>
      </c>
      <c r="F160" s="195">
        <v>0</v>
      </c>
      <c r="G160" s="195">
        <v>0</v>
      </c>
      <c r="H160" s="195">
        <f t="shared" si="20"/>
        <v>0</v>
      </c>
      <c r="I160" s="197">
        <f t="shared" si="21"/>
        <v>0</v>
      </c>
      <c r="J160" s="204" t="s">
        <v>384</v>
      </c>
      <c r="K160" s="202" t="s">
        <v>383</v>
      </c>
      <c r="L160" s="207"/>
      <c r="M160" s="201" t="str">
        <f t="shared" si="19"/>
        <v>否</v>
      </c>
    </row>
    <row r="161" spans="1:13" ht="18.75" hidden="1">
      <c r="A161" s="193">
        <v>2012505</v>
      </c>
      <c r="B161" s="194" t="s">
        <v>385</v>
      </c>
      <c r="C161" s="195">
        <v>0</v>
      </c>
      <c r="D161" s="195"/>
      <c r="E161" s="195">
        <v>0</v>
      </c>
      <c r="F161" s="195">
        <v>0</v>
      </c>
      <c r="G161" s="195">
        <v>0</v>
      </c>
      <c r="H161" s="195">
        <f t="shared" si="20"/>
        <v>0</v>
      </c>
      <c r="I161" s="197">
        <f t="shared" si="21"/>
        <v>0</v>
      </c>
      <c r="J161" s="204" t="s">
        <v>386</v>
      </c>
      <c r="K161" s="202" t="s">
        <v>385</v>
      </c>
      <c r="L161" s="207"/>
      <c r="M161" s="201" t="str">
        <f t="shared" si="19"/>
        <v>否</v>
      </c>
    </row>
    <row r="162" spans="1:13" ht="18.75" hidden="1">
      <c r="A162" s="193">
        <v>2012550</v>
      </c>
      <c r="B162" s="194" t="s">
        <v>155</v>
      </c>
      <c r="C162" s="195">
        <v>0</v>
      </c>
      <c r="D162" s="195"/>
      <c r="E162" s="195">
        <v>0</v>
      </c>
      <c r="F162" s="195">
        <v>0</v>
      </c>
      <c r="G162" s="195">
        <v>0</v>
      </c>
      <c r="H162" s="195">
        <f t="shared" si="20"/>
        <v>0</v>
      </c>
      <c r="I162" s="197">
        <f t="shared" si="21"/>
        <v>0</v>
      </c>
      <c r="J162" s="204" t="s">
        <v>387</v>
      </c>
      <c r="K162" s="202" t="s">
        <v>155</v>
      </c>
      <c r="L162" s="207"/>
      <c r="M162" s="201" t="str">
        <f t="shared" si="19"/>
        <v>否</v>
      </c>
    </row>
    <row r="163" spans="1:13" ht="31.5" customHeight="1">
      <c r="A163" s="193">
        <v>2012599</v>
      </c>
      <c r="B163" s="194" t="s">
        <v>388</v>
      </c>
      <c r="C163" s="195">
        <v>55</v>
      </c>
      <c r="D163" s="195"/>
      <c r="E163" s="195">
        <v>0</v>
      </c>
      <c r="F163" s="195">
        <v>0</v>
      </c>
      <c r="G163" s="195">
        <v>0</v>
      </c>
      <c r="H163" s="195">
        <f t="shared" si="20"/>
        <v>55</v>
      </c>
      <c r="I163" s="197">
        <f t="shared" si="21"/>
        <v>0</v>
      </c>
      <c r="J163" s="204" t="s">
        <v>389</v>
      </c>
      <c r="K163" s="208" t="s">
        <v>388</v>
      </c>
      <c r="L163" s="209"/>
      <c r="M163" s="201" t="str">
        <f t="shared" si="19"/>
        <v>是</v>
      </c>
    </row>
    <row r="164" spans="1:13" ht="18.75">
      <c r="A164" s="193">
        <v>20126</v>
      </c>
      <c r="B164" s="194" t="s">
        <v>390</v>
      </c>
      <c r="C164" s="195">
        <f t="shared" ref="C164:G164" si="25">SUM(C165:C169)</f>
        <v>386</v>
      </c>
      <c r="D164" s="195">
        <f t="shared" si="25"/>
        <v>0</v>
      </c>
      <c r="E164" s="195">
        <f t="shared" si="25"/>
        <v>0</v>
      </c>
      <c r="F164" s="195">
        <f t="shared" si="25"/>
        <v>0</v>
      </c>
      <c r="G164" s="195">
        <f t="shared" si="25"/>
        <v>0</v>
      </c>
      <c r="H164" s="195">
        <f t="shared" si="20"/>
        <v>386</v>
      </c>
      <c r="I164" s="197">
        <f t="shared" si="21"/>
        <v>0</v>
      </c>
      <c r="J164" s="198" t="s">
        <v>391</v>
      </c>
      <c r="K164" s="202" t="s">
        <v>390</v>
      </c>
      <c r="L164" s="210">
        <f>SUM(L165:L169)</f>
        <v>0</v>
      </c>
      <c r="M164" s="201" t="str">
        <f t="shared" si="19"/>
        <v>是</v>
      </c>
    </row>
    <row r="165" spans="1:13" ht="18.75">
      <c r="A165" s="193">
        <v>2012601</v>
      </c>
      <c r="B165" s="194" t="s">
        <v>137</v>
      </c>
      <c r="C165" s="195">
        <v>296</v>
      </c>
      <c r="D165" s="195"/>
      <c r="E165" s="195">
        <v>0</v>
      </c>
      <c r="F165" s="195">
        <v>0</v>
      </c>
      <c r="G165" s="195">
        <v>0</v>
      </c>
      <c r="H165" s="195">
        <f t="shared" si="20"/>
        <v>296</v>
      </c>
      <c r="I165" s="197">
        <f t="shared" si="21"/>
        <v>0</v>
      </c>
      <c r="J165" s="204" t="s">
        <v>392</v>
      </c>
      <c r="K165" s="205" t="s">
        <v>137</v>
      </c>
      <c r="L165" s="206"/>
      <c r="M165" s="201" t="str">
        <f t="shared" si="19"/>
        <v>是</v>
      </c>
    </row>
    <row r="166" spans="1:13" ht="37.5" hidden="1">
      <c r="A166" s="193">
        <v>2012602</v>
      </c>
      <c r="B166" s="194" t="s">
        <v>139</v>
      </c>
      <c r="C166" s="195">
        <v>0</v>
      </c>
      <c r="D166" s="195"/>
      <c r="E166" s="195">
        <v>0</v>
      </c>
      <c r="F166" s="195">
        <v>0</v>
      </c>
      <c r="G166" s="195">
        <v>0</v>
      </c>
      <c r="H166" s="195">
        <f t="shared" si="20"/>
        <v>0</v>
      </c>
      <c r="I166" s="197">
        <f t="shared" si="21"/>
        <v>0</v>
      </c>
      <c r="J166" s="204" t="s">
        <v>393</v>
      </c>
      <c r="K166" s="202" t="s">
        <v>139</v>
      </c>
      <c r="L166" s="207"/>
      <c r="M166" s="201" t="str">
        <f t="shared" si="19"/>
        <v>否</v>
      </c>
    </row>
    <row r="167" spans="1:13" ht="18.75" hidden="1">
      <c r="A167" s="193">
        <v>2012603</v>
      </c>
      <c r="B167" s="194" t="s">
        <v>141</v>
      </c>
      <c r="C167" s="195">
        <v>0</v>
      </c>
      <c r="D167" s="195"/>
      <c r="E167" s="195">
        <v>0</v>
      </c>
      <c r="F167" s="195">
        <v>0</v>
      </c>
      <c r="G167" s="195">
        <v>0</v>
      </c>
      <c r="H167" s="195">
        <f t="shared" si="20"/>
        <v>0</v>
      </c>
      <c r="I167" s="197">
        <f t="shared" si="21"/>
        <v>0</v>
      </c>
      <c r="J167" s="204" t="s">
        <v>394</v>
      </c>
      <c r="K167" s="202" t="s">
        <v>141</v>
      </c>
      <c r="L167" s="207"/>
      <c r="M167" s="201" t="str">
        <f t="shared" si="19"/>
        <v>否</v>
      </c>
    </row>
    <row r="168" spans="1:13" ht="18.75">
      <c r="A168" s="193">
        <v>2012604</v>
      </c>
      <c r="B168" s="194" t="s">
        <v>395</v>
      </c>
      <c r="C168" s="195">
        <v>90</v>
      </c>
      <c r="D168" s="195"/>
      <c r="E168" s="195">
        <v>0</v>
      </c>
      <c r="F168" s="195">
        <v>0</v>
      </c>
      <c r="G168" s="195">
        <v>0</v>
      </c>
      <c r="H168" s="195">
        <f t="shared" si="20"/>
        <v>90</v>
      </c>
      <c r="I168" s="197">
        <f t="shared" si="21"/>
        <v>0</v>
      </c>
      <c r="J168" s="204" t="s">
        <v>396</v>
      </c>
      <c r="K168" s="202" t="s">
        <v>395</v>
      </c>
      <c r="L168" s="207"/>
      <c r="M168" s="201" t="str">
        <f t="shared" si="19"/>
        <v>是</v>
      </c>
    </row>
    <row r="169" spans="1:13" ht="37.5" hidden="1">
      <c r="A169" s="193">
        <v>2012699</v>
      </c>
      <c r="B169" s="196" t="s">
        <v>397</v>
      </c>
      <c r="C169" s="195">
        <v>0</v>
      </c>
      <c r="D169" s="195"/>
      <c r="E169" s="195">
        <v>0</v>
      </c>
      <c r="F169" s="195">
        <v>0</v>
      </c>
      <c r="G169" s="195">
        <v>0</v>
      </c>
      <c r="H169" s="195">
        <f t="shared" si="20"/>
        <v>0</v>
      </c>
      <c r="I169" s="197">
        <f t="shared" si="21"/>
        <v>0</v>
      </c>
      <c r="J169" s="204" t="s">
        <v>398</v>
      </c>
      <c r="K169" s="208" t="s">
        <v>397</v>
      </c>
      <c r="L169" s="209"/>
      <c r="M169" s="201" t="str">
        <f t="shared" si="19"/>
        <v>否</v>
      </c>
    </row>
    <row r="170" spans="1:13" ht="37.5">
      <c r="A170" s="193">
        <v>20128</v>
      </c>
      <c r="B170" s="194" t="s">
        <v>399</v>
      </c>
      <c r="C170" s="195">
        <f t="shared" ref="C170:G170" si="26">SUM(C171:C176)</f>
        <v>144</v>
      </c>
      <c r="D170" s="195">
        <f t="shared" si="26"/>
        <v>0</v>
      </c>
      <c r="E170" s="195">
        <f t="shared" si="26"/>
        <v>0</v>
      </c>
      <c r="F170" s="195">
        <f t="shared" si="26"/>
        <v>0</v>
      </c>
      <c r="G170" s="195">
        <f t="shared" si="26"/>
        <v>0</v>
      </c>
      <c r="H170" s="195">
        <f t="shared" si="20"/>
        <v>144</v>
      </c>
      <c r="I170" s="197">
        <f t="shared" si="21"/>
        <v>0</v>
      </c>
      <c r="J170" s="198" t="s">
        <v>400</v>
      </c>
      <c r="K170" s="202" t="s">
        <v>399</v>
      </c>
      <c r="L170" s="210">
        <f>SUM(L171:L176)</f>
        <v>0</v>
      </c>
      <c r="M170" s="201" t="str">
        <f t="shared" si="19"/>
        <v>是</v>
      </c>
    </row>
    <row r="171" spans="1:13" ht="18.75">
      <c r="A171" s="193">
        <v>2012801</v>
      </c>
      <c r="B171" s="194" t="s">
        <v>137</v>
      </c>
      <c r="C171" s="195">
        <v>118</v>
      </c>
      <c r="D171" s="195"/>
      <c r="E171" s="195">
        <v>0</v>
      </c>
      <c r="F171" s="195">
        <v>0</v>
      </c>
      <c r="G171" s="195">
        <v>0</v>
      </c>
      <c r="H171" s="195">
        <f t="shared" si="20"/>
        <v>118</v>
      </c>
      <c r="I171" s="197">
        <f t="shared" si="21"/>
        <v>0</v>
      </c>
      <c r="J171" s="204" t="s">
        <v>401</v>
      </c>
      <c r="K171" s="205" t="s">
        <v>137</v>
      </c>
      <c r="L171" s="206"/>
      <c r="M171" s="201" t="str">
        <f t="shared" si="19"/>
        <v>是</v>
      </c>
    </row>
    <row r="172" spans="1:13" ht="37.5">
      <c r="A172" s="193">
        <v>2012802</v>
      </c>
      <c r="B172" s="194" t="s">
        <v>139</v>
      </c>
      <c r="C172" s="195">
        <v>11</v>
      </c>
      <c r="D172" s="195"/>
      <c r="E172" s="195">
        <v>0</v>
      </c>
      <c r="F172" s="195">
        <v>0</v>
      </c>
      <c r="G172" s="195">
        <v>0</v>
      </c>
      <c r="H172" s="195">
        <f t="shared" si="20"/>
        <v>11</v>
      </c>
      <c r="I172" s="197">
        <f t="shared" si="21"/>
        <v>0</v>
      </c>
      <c r="J172" s="204" t="s">
        <v>402</v>
      </c>
      <c r="K172" s="202" t="s">
        <v>139</v>
      </c>
      <c r="L172" s="203"/>
      <c r="M172" s="201" t="str">
        <f t="shared" si="19"/>
        <v>是</v>
      </c>
    </row>
    <row r="173" spans="1:13" ht="18.75">
      <c r="A173" s="193">
        <v>2012803</v>
      </c>
      <c r="B173" s="194" t="s">
        <v>141</v>
      </c>
      <c r="C173" s="195">
        <v>10</v>
      </c>
      <c r="D173" s="195"/>
      <c r="E173" s="195">
        <v>0</v>
      </c>
      <c r="F173" s="195">
        <v>0</v>
      </c>
      <c r="G173" s="195">
        <v>0</v>
      </c>
      <c r="H173" s="195">
        <f t="shared" si="20"/>
        <v>10</v>
      </c>
      <c r="I173" s="197">
        <f t="shared" si="21"/>
        <v>0</v>
      </c>
      <c r="J173" s="204" t="s">
        <v>403</v>
      </c>
      <c r="K173" s="202" t="s">
        <v>141</v>
      </c>
      <c r="L173" s="207"/>
      <c r="M173" s="201" t="str">
        <f t="shared" si="19"/>
        <v>是</v>
      </c>
    </row>
    <row r="174" spans="1:13" ht="18.75">
      <c r="A174" s="193">
        <v>2012804</v>
      </c>
      <c r="B174" s="194" t="s">
        <v>168</v>
      </c>
      <c r="C174" s="195">
        <v>5</v>
      </c>
      <c r="D174" s="195"/>
      <c r="E174" s="195">
        <v>0</v>
      </c>
      <c r="F174" s="195">
        <v>0</v>
      </c>
      <c r="G174" s="195">
        <v>0</v>
      </c>
      <c r="H174" s="195">
        <f t="shared" si="20"/>
        <v>5</v>
      </c>
      <c r="I174" s="197">
        <f t="shared" si="21"/>
        <v>0</v>
      </c>
      <c r="J174" s="204" t="s">
        <v>404</v>
      </c>
      <c r="K174" s="202" t="s">
        <v>168</v>
      </c>
      <c r="L174" s="207"/>
      <c r="M174" s="201" t="str">
        <f t="shared" si="19"/>
        <v>是</v>
      </c>
    </row>
    <row r="175" spans="1:13" ht="18.75" hidden="1">
      <c r="A175" s="193">
        <v>2012850</v>
      </c>
      <c r="B175" s="194" t="s">
        <v>155</v>
      </c>
      <c r="C175" s="195">
        <v>0</v>
      </c>
      <c r="D175" s="195"/>
      <c r="E175" s="195">
        <v>0</v>
      </c>
      <c r="F175" s="195">
        <v>0</v>
      </c>
      <c r="G175" s="195">
        <v>0</v>
      </c>
      <c r="H175" s="195">
        <f t="shared" si="20"/>
        <v>0</v>
      </c>
      <c r="I175" s="197">
        <f t="shared" si="21"/>
        <v>0</v>
      </c>
      <c r="J175" s="204" t="s">
        <v>405</v>
      </c>
      <c r="K175" s="202" t="s">
        <v>155</v>
      </c>
      <c r="L175" s="207"/>
      <c r="M175" s="201" t="str">
        <f t="shared" si="19"/>
        <v>否</v>
      </c>
    </row>
    <row r="176" spans="1:13" ht="37.5" hidden="1">
      <c r="A176" s="193">
        <v>2012899</v>
      </c>
      <c r="B176" s="196" t="s">
        <v>406</v>
      </c>
      <c r="C176" s="195">
        <v>0</v>
      </c>
      <c r="D176" s="195"/>
      <c r="E176" s="195">
        <v>0</v>
      </c>
      <c r="F176" s="195">
        <v>0</v>
      </c>
      <c r="G176" s="195">
        <v>0</v>
      </c>
      <c r="H176" s="195">
        <f t="shared" si="20"/>
        <v>0</v>
      </c>
      <c r="I176" s="197">
        <f t="shared" si="21"/>
        <v>0</v>
      </c>
      <c r="J176" s="204" t="s">
        <v>407</v>
      </c>
      <c r="K176" s="208" t="s">
        <v>406</v>
      </c>
      <c r="L176" s="209"/>
      <c r="M176" s="201" t="str">
        <f t="shared" si="19"/>
        <v>否</v>
      </c>
    </row>
    <row r="177" spans="1:13" ht="18.75">
      <c r="A177" s="193">
        <v>20129</v>
      </c>
      <c r="B177" s="194" t="s">
        <v>408</v>
      </c>
      <c r="C177" s="195">
        <f t="shared" ref="C177:G177" si="27">SUM(C178:C183)</f>
        <v>1381</v>
      </c>
      <c r="D177" s="195">
        <f t="shared" si="27"/>
        <v>0</v>
      </c>
      <c r="E177" s="195">
        <f t="shared" si="27"/>
        <v>30</v>
      </c>
      <c r="F177" s="195">
        <f t="shared" si="27"/>
        <v>30</v>
      </c>
      <c r="G177" s="195">
        <f t="shared" si="27"/>
        <v>0</v>
      </c>
      <c r="H177" s="195">
        <f t="shared" si="20"/>
        <v>1411</v>
      </c>
      <c r="I177" s="197">
        <f t="shared" si="21"/>
        <v>30</v>
      </c>
      <c r="J177" s="198" t="s">
        <v>409</v>
      </c>
      <c r="K177" s="202" t="s">
        <v>408</v>
      </c>
      <c r="L177" s="210">
        <f>SUM(L178:L183)</f>
        <v>0</v>
      </c>
      <c r="M177" s="201" t="str">
        <f t="shared" si="19"/>
        <v>是</v>
      </c>
    </row>
    <row r="178" spans="1:13" ht="18.75">
      <c r="A178" s="193">
        <v>2012901</v>
      </c>
      <c r="B178" s="194" t="s">
        <v>137</v>
      </c>
      <c r="C178" s="195">
        <v>535</v>
      </c>
      <c r="D178" s="195"/>
      <c r="E178" s="195">
        <v>0</v>
      </c>
      <c r="F178" s="195">
        <v>0</v>
      </c>
      <c r="G178" s="195">
        <v>0</v>
      </c>
      <c r="H178" s="195">
        <f t="shared" si="20"/>
        <v>535</v>
      </c>
      <c r="I178" s="197">
        <f t="shared" si="21"/>
        <v>0</v>
      </c>
      <c r="J178" s="204" t="s">
        <v>410</v>
      </c>
      <c r="K178" s="205" t="s">
        <v>137</v>
      </c>
      <c r="L178" s="206"/>
      <c r="M178" s="201" t="str">
        <f t="shared" si="19"/>
        <v>是</v>
      </c>
    </row>
    <row r="179" spans="1:13" ht="37.5">
      <c r="A179" s="193">
        <v>2012902</v>
      </c>
      <c r="B179" s="194" t="s">
        <v>139</v>
      </c>
      <c r="C179" s="195">
        <v>801</v>
      </c>
      <c r="D179" s="195"/>
      <c r="E179" s="195">
        <v>0</v>
      </c>
      <c r="F179" s="195">
        <v>0</v>
      </c>
      <c r="G179" s="195">
        <v>0</v>
      </c>
      <c r="H179" s="195">
        <f t="shared" si="20"/>
        <v>801</v>
      </c>
      <c r="I179" s="197">
        <f t="shared" si="21"/>
        <v>0</v>
      </c>
      <c r="J179" s="204" t="s">
        <v>411</v>
      </c>
      <c r="K179" s="202" t="s">
        <v>139</v>
      </c>
      <c r="L179" s="203"/>
      <c r="M179" s="201" t="str">
        <f t="shared" si="19"/>
        <v>是</v>
      </c>
    </row>
    <row r="180" spans="1:13" ht="18.75" hidden="1">
      <c r="A180" s="193">
        <v>2012903</v>
      </c>
      <c r="B180" s="194" t="s">
        <v>141</v>
      </c>
      <c r="C180" s="195">
        <v>0</v>
      </c>
      <c r="D180" s="195"/>
      <c r="E180" s="195">
        <v>0</v>
      </c>
      <c r="F180" s="195">
        <v>0</v>
      </c>
      <c r="G180" s="195">
        <v>0</v>
      </c>
      <c r="H180" s="195">
        <f t="shared" si="20"/>
        <v>0</v>
      </c>
      <c r="I180" s="197">
        <f t="shared" si="21"/>
        <v>0</v>
      </c>
      <c r="J180" s="204" t="s">
        <v>412</v>
      </c>
      <c r="K180" s="202" t="s">
        <v>141</v>
      </c>
      <c r="L180" s="207"/>
      <c r="M180" s="201" t="str">
        <f t="shared" si="19"/>
        <v>否</v>
      </c>
    </row>
    <row r="181" spans="1:13" ht="18.75">
      <c r="A181" s="204">
        <v>2012906</v>
      </c>
      <c r="B181" s="194" t="s">
        <v>413</v>
      </c>
      <c r="C181" s="195">
        <v>0</v>
      </c>
      <c r="D181" s="195"/>
      <c r="E181" s="195">
        <v>0</v>
      </c>
      <c r="F181" s="195">
        <v>0</v>
      </c>
      <c r="G181" s="195">
        <v>0</v>
      </c>
      <c r="H181" s="195">
        <f t="shared" si="20"/>
        <v>0</v>
      </c>
      <c r="I181" s="197">
        <f t="shared" si="21"/>
        <v>0</v>
      </c>
      <c r="J181" s="204">
        <v>2012906</v>
      </c>
      <c r="K181" s="202" t="s">
        <v>413</v>
      </c>
      <c r="L181" s="207"/>
      <c r="M181" s="201" t="str">
        <f t="shared" si="19"/>
        <v>是</v>
      </c>
    </row>
    <row r="182" spans="1:13" ht="18.75" hidden="1">
      <c r="A182" s="193">
        <v>2012950</v>
      </c>
      <c r="B182" s="194" t="s">
        <v>155</v>
      </c>
      <c r="C182" s="195">
        <v>0</v>
      </c>
      <c r="D182" s="195"/>
      <c r="E182" s="195">
        <v>0</v>
      </c>
      <c r="F182" s="195">
        <v>0</v>
      </c>
      <c r="G182" s="195">
        <v>0</v>
      </c>
      <c r="H182" s="195">
        <f t="shared" si="20"/>
        <v>0</v>
      </c>
      <c r="I182" s="197">
        <f t="shared" si="21"/>
        <v>0</v>
      </c>
      <c r="J182" s="204" t="s">
        <v>414</v>
      </c>
      <c r="K182" s="202" t="s">
        <v>155</v>
      </c>
      <c r="L182" s="207"/>
      <c r="M182" s="201" t="str">
        <f t="shared" si="19"/>
        <v>否</v>
      </c>
    </row>
    <row r="183" spans="1:13" ht="37.5">
      <c r="A183" s="193">
        <v>2012999</v>
      </c>
      <c r="B183" s="194" t="s">
        <v>415</v>
      </c>
      <c r="C183" s="195">
        <v>45</v>
      </c>
      <c r="D183" s="195"/>
      <c r="E183" s="195">
        <v>30</v>
      </c>
      <c r="F183" s="195">
        <v>30</v>
      </c>
      <c r="G183" s="195">
        <v>0</v>
      </c>
      <c r="H183" s="195">
        <f t="shared" si="20"/>
        <v>75</v>
      </c>
      <c r="I183" s="197">
        <f t="shared" si="21"/>
        <v>30</v>
      </c>
      <c r="J183" s="204" t="s">
        <v>416</v>
      </c>
      <c r="K183" s="208" t="s">
        <v>415</v>
      </c>
      <c r="L183" s="209"/>
      <c r="M183" s="201" t="str">
        <f t="shared" si="19"/>
        <v>是</v>
      </c>
    </row>
    <row r="184" spans="1:13" ht="37.5">
      <c r="A184" s="193">
        <v>20131</v>
      </c>
      <c r="B184" s="194" t="s">
        <v>417</v>
      </c>
      <c r="C184" s="195">
        <f t="shared" ref="C184:G184" si="28">SUM(C185:C190)</f>
        <v>3009</v>
      </c>
      <c r="D184" s="195">
        <f t="shared" si="28"/>
        <v>600</v>
      </c>
      <c r="E184" s="195">
        <f t="shared" si="28"/>
        <v>990</v>
      </c>
      <c r="F184" s="195">
        <f t="shared" si="28"/>
        <v>990</v>
      </c>
      <c r="G184" s="195">
        <f t="shared" si="28"/>
        <v>0</v>
      </c>
      <c r="H184" s="195">
        <f t="shared" si="20"/>
        <v>4599</v>
      </c>
      <c r="I184" s="197">
        <f t="shared" si="21"/>
        <v>990</v>
      </c>
      <c r="J184" s="198" t="s">
        <v>418</v>
      </c>
      <c r="K184" s="202" t="s">
        <v>417</v>
      </c>
      <c r="L184" s="210">
        <f>SUM(L185:L190)</f>
        <v>0</v>
      </c>
      <c r="M184" s="201" t="str">
        <f t="shared" si="19"/>
        <v>是</v>
      </c>
    </row>
    <row r="185" spans="1:13" ht="18.75">
      <c r="A185" s="193">
        <v>2013101</v>
      </c>
      <c r="B185" s="194" t="s">
        <v>137</v>
      </c>
      <c r="C185" s="195">
        <v>2205</v>
      </c>
      <c r="D185" s="195"/>
      <c r="E185" s="195">
        <v>12</v>
      </c>
      <c r="F185" s="195">
        <v>12</v>
      </c>
      <c r="G185" s="195">
        <v>0</v>
      </c>
      <c r="H185" s="195">
        <f t="shared" si="20"/>
        <v>2217</v>
      </c>
      <c r="I185" s="197">
        <f t="shared" si="21"/>
        <v>12</v>
      </c>
      <c r="J185" s="204" t="s">
        <v>419</v>
      </c>
      <c r="K185" s="205" t="s">
        <v>137</v>
      </c>
      <c r="L185" s="206"/>
      <c r="M185" s="201" t="str">
        <f t="shared" si="19"/>
        <v>是</v>
      </c>
    </row>
    <row r="186" spans="1:13" ht="37.5">
      <c r="A186" s="193">
        <v>2013102</v>
      </c>
      <c r="B186" s="194" t="s">
        <v>139</v>
      </c>
      <c r="C186" s="195">
        <v>804</v>
      </c>
      <c r="D186" s="195">
        <v>600</v>
      </c>
      <c r="E186" s="195">
        <v>978</v>
      </c>
      <c r="F186" s="195">
        <f>978</f>
        <v>978</v>
      </c>
      <c r="G186" s="195">
        <v>0</v>
      </c>
      <c r="H186" s="195">
        <f t="shared" si="20"/>
        <v>2382</v>
      </c>
      <c r="I186" s="197">
        <f t="shared" si="21"/>
        <v>978</v>
      </c>
      <c r="J186" s="204" t="s">
        <v>420</v>
      </c>
      <c r="K186" s="202" t="s">
        <v>139</v>
      </c>
      <c r="L186" s="203"/>
      <c r="M186" s="201" t="str">
        <f t="shared" si="19"/>
        <v>是</v>
      </c>
    </row>
    <row r="187" spans="1:13" ht="18.75" hidden="1">
      <c r="A187" s="193">
        <v>2013103</v>
      </c>
      <c r="B187" s="194" t="s">
        <v>141</v>
      </c>
      <c r="C187" s="195">
        <v>0</v>
      </c>
      <c r="D187" s="195"/>
      <c r="E187" s="195">
        <v>0</v>
      </c>
      <c r="F187" s="195">
        <v>0</v>
      </c>
      <c r="G187" s="195">
        <v>0</v>
      </c>
      <c r="H187" s="195">
        <f t="shared" si="20"/>
        <v>0</v>
      </c>
      <c r="I187" s="197">
        <f t="shared" si="21"/>
        <v>0</v>
      </c>
      <c r="J187" s="204" t="s">
        <v>421</v>
      </c>
      <c r="K187" s="202" t="s">
        <v>141</v>
      </c>
      <c r="L187" s="207"/>
      <c r="M187" s="201" t="str">
        <f t="shared" si="19"/>
        <v>否</v>
      </c>
    </row>
    <row r="188" spans="1:13" ht="18.75" hidden="1">
      <c r="A188" s="193">
        <v>2013105</v>
      </c>
      <c r="B188" s="194" t="s">
        <v>422</v>
      </c>
      <c r="C188" s="195">
        <v>0</v>
      </c>
      <c r="D188" s="195"/>
      <c r="E188" s="195">
        <v>0</v>
      </c>
      <c r="F188" s="195">
        <v>0</v>
      </c>
      <c r="G188" s="195">
        <v>0</v>
      </c>
      <c r="H188" s="195">
        <f t="shared" si="20"/>
        <v>0</v>
      </c>
      <c r="I188" s="197">
        <f t="shared" si="21"/>
        <v>0</v>
      </c>
      <c r="J188" s="204" t="s">
        <v>423</v>
      </c>
      <c r="K188" s="202" t="s">
        <v>422</v>
      </c>
      <c r="L188" s="207"/>
      <c r="M188" s="201" t="str">
        <f t="shared" si="19"/>
        <v>否</v>
      </c>
    </row>
    <row r="189" spans="1:13" ht="18.75" hidden="1">
      <c r="A189" s="193">
        <v>2013150</v>
      </c>
      <c r="B189" s="194" t="s">
        <v>155</v>
      </c>
      <c r="C189" s="195">
        <v>0</v>
      </c>
      <c r="D189" s="195"/>
      <c r="E189" s="195">
        <v>0</v>
      </c>
      <c r="F189" s="195">
        <v>0</v>
      </c>
      <c r="G189" s="195">
        <v>0</v>
      </c>
      <c r="H189" s="195">
        <f t="shared" si="20"/>
        <v>0</v>
      </c>
      <c r="I189" s="197">
        <f t="shared" si="21"/>
        <v>0</v>
      </c>
      <c r="J189" s="204" t="s">
        <v>424</v>
      </c>
      <c r="K189" s="202" t="s">
        <v>155</v>
      </c>
      <c r="L189" s="207"/>
      <c r="M189" s="201" t="str">
        <f t="shared" si="19"/>
        <v>否</v>
      </c>
    </row>
    <row r="190" spans="1:13" ht="56.25" hidden="1">
      <c r="A190" s="193">
        <v>2013199</v>
      </c>
      <c r="B190" s="196" t="s">
        <v>425</v>
      </c>
      <c r="C190" s="195">
        <v>0</v>
      </c>
      <c r="D190" s="195"/>
      <c r="E190" s="195">
        <v>0</v>
      </c>
      <c r="F190" s="195">
        <v>0</v>
      </c>
      <c r="G190" s="195">
        <v>0</v>
      </c>
      <c r="H190" s="195">
        <f t="shared" si="20"/>
        <v>0</v>
      </c>
      <c r="I190" s="197">
        <f t="shared" si="21"/>
        <v>0</v>
      </c>
      <c r="J190" s="204" t="s">
        <v>426</v>
      </c>
      <c r="K190" s="208" t="s">
        <v>425</v>
      </c>
      <c r="L190" s="209"/>
      <c r="M190" s="201" t="str">
        <f t="shared" si="19"/>
        <v>否</v>
      </c>
    </row>
    <row r="191" spans="1:13" ht="18.75">
      <c r="A191" s="193">
        <v>20132</v>
      </c>
      <c r="B191" s="194" t="s">
        <v>427</v>
      </c>
      <c r="C191" s="195">
        <f t="shared" ref="C191:G191" si="29">SUM(C192:C197)</f>
        <v>975</v>
      </c>
      <c r="D191" s="195">
        <f t="shared" si="29"/>
        <v>0</v>
      </c>
      <c r="E191" s="195">
        <f t="shared" si="29"/>
        <v>206</v>
      </c>
      <c r="F191" s="195">
        <f t="shared" si="29"/>
        <v>206</v>
      </c>
      <c r="G191" s="195">
        <f t="shared" si="29"/>
        <v>0</v>
      </c>
      <c r="H191" s="195">
        <f t="shared" si="20"/>
        <v>1181</v>
      </c>
      <c r="I191" s="197">
        <f t="shared" si="21"/>
        <v>206</v>
      </c>
      <c r="J191" s="198" t="s">
        <v>428</v>
      </c>
      <c r="K191" s="202" t="s">
        <v>427</v>
      </c>
      <c r="L191" s="210">
        <f>SUM(L192:L197)</f>
        <v>0</v>
      </c>
      <c r="M191" s="201" t="str">
        <f t="shared" si="19"/>
        <v>是</v>
      </c>
    </row>
    <row r="192" spans="1:13" ht="18.75">
      <c r="A192" s="193">
        <v>2013201</v>
      </c>
      <c r="B192" s="194" t="s">
        <v>137</v>
      </c>
      <c r="C192" s="195">
        <v>577</v>
      </c>
      <c r="D192" s="195"/>
      <c r="E192" s="195">
        <v>0</v>
      </c>
      <c r="F192" s="195">
        <v>0</v>
      </c>
      <c r="G192" s="195">
        <v>0</v>
      </c>
      <c r="H192" s="195">
        <f t="shared" si="20"/>
        <v>577</v>
      </c>
      <c r="I192" s="197">
        <f t="shared" si="21"/>
        <v>0</v>
      </c>
      <c r="J192" s="204" t="s">
        <v>429</v>
      </c>
      <c r="K192" s="205" t="s">
        <v>137</v>
      </c>
      <c r="L192" s="206"/>
      <c r="M192" s="201" t="str">
        <f t="shared" si="19"/>
        <v>是</v>
      </c>
    </row>
    <row r="193" spans="1:13" ht="37.5">
      <c r="A193" s="193">
        <v>2013202</v>
      </c>
      <c r="B193" s="194" t="s">
        <v>139</v>
      </c>
      <c r="C193" s="195">
        <v>398</v>
      </c>
      <c r="D193" s="195"/>
      <c r="E193" s="195">
        <v>206</v>
      </c>
      <c r="F193" s="195">
        <v>206</v>
      </c>
      <c r="G193" s="195">
        <v>0</v>
      </c>
      <c r="H193" s="195">
        <f t="shared" si="20"/>
        <v>604</v>
      </c>
      <c r="I193" s="197">
        <f t="shared" si="21"/>
        <v>206</v>
      </c>
      <c r="J193" s="204" t="s">
        <v>430</v>
      </c>
      <c r="K193" s="202" t="s">
        <v>139</v>
      </c>
      <c r="L193" s="207"/>
      <c r="M193" s="201" t="str">
        <f t="shared" si="19"/>
        <v>是</v>
      </c>
    </row>
    <row r="194" spans="1:13" ht="18.75" hidden="1">
      <c r="A194" s="193">
        <v>2013203</v>
      </c>
      <c r="B194" s="194" t="s">
        <v>141</v>
      </c>
      <c r="C194" s="195">
        <v>0</v>
      </c>
      <c r="D194" s="195"/>
      <c r="E194" s="195">
        <v>0</v>
      </c>
      <c r="F194" s="195">
        <v>0</v>
      </c>
      <c r="G194" s="195">
        <v>0</v>
      </c>
      <c r="H194" s="195">
        <f t="shared" si="20"/>
        <v>0</v>
      </c>
      <c r="I194" s="197">
        <f t="shared" si="21"/>
        <v>0</v>
      </c>
      <c r="J194" s="204" t="s">
        <v>431</v>
      </c>
      <c r="K194" s="202" t="s">
        <v>141</v>
      </c>
      <c r="L194" s="207"/>
      <c r="M194" s="201" t="str">
        <f t="shared" si="19"/>
        <v>否</v>
      </c>
    </row>
    <row r="195" spans="1:13" ht="18.75" hidden="1">
      <c r="A195" s="193">
        <v>2013204</v>
      </c>
      <c r="B195" s="194" t="s">
        <v>432</v>
      </c>
      <c r="C195" s="195">
        <v>0</v>
      </c>
      <c r="D195" s="195"/>
      <c r="E195" s="195">
        <v>0</v>
      </c>
      <c r="F195" s="195">
        <v>0</v>
      </c>
      <c r="G195" s="195">
        <v>0</v>
      </c>
      <c r="H195" s="195">
        <f t="shared" si="20"/>
        <v>0</v>
      </c>
      <c r="I195" s="197">
        <f t="shared" si="21"/>
        <v>0</v>
      </c>
      <c r="J195" s="204" t="s">
        <v>433</v>
      </c>
      <c r="K195" s="202" t="s">
        <v>432</v>
      </c>
      <c r="L195" s="203"/>
      <c r="M195" s="201" t="str">
        <f t="shared" si="19"/>
        <v>否</v>
      </c>
    </row>
    <row r="196" spans="1:13" ht="18.75" hidden="1">
      <c r="A196" s="193">
        <v>2013250</v>
      </c>
      <c r="B196" s="194" t="s">
        <v>155</v>
      </c>
      <c r="C196" s="195">
        <v>0</v>
      </c>
      <c r="D196" s="195"/>
      <c r="E196" s="195">
        <v>0</v>
      </c>
      <c r="F196" s="195">
        <v>0</v>
      </c>
      <c r="G196" s="195">
        <v>0</v>
      </c>
      <c r="H196" s="195">
        <f t="shared" si="20"/>
        <v>0</v>
      </c>
      <c r="I196" s="197">
        <f t="shared" si="21"/>
        <v>0</v>
      </c>
      <c r="J196" s="204" t="s">
        <v>434</v>
      </c>
      <c r="K196" s="202" t="s">
        <v>155</v>
      </c>
      <c r="L196" s="207"/>
      <c r="M196" s="201" t="str">
        <f t="shared" si="19"/>
        <v>否</v>
      </c>
    </row>
    <row r="197" spans="1:13" ht="37.5" hidden="1">
      <c r="A197" s="193">
        <v>2013299</v>
      </c>
      <c r="B197" s="196" t="s">
        <v>435</v>
      </c>
      <c r="C197" s="195">
        <v>0</v>
      </c>
      <c r="D197" s="195"/>
      <c r="E197" s="195">
        <v>0</v>
      </c>
      <c r="F197" s="195">
        <v>0</v>
      </c>
      <c r="G197" s="195">
        <v>0</v>
      </c>
      <c r="H197" s="195">
        <f t="shared" si="20"/>
        <v>0</v>
      </c>
      <c r="I197" s="197">
        <f t="shared" si="21"/>
        <v>0</v>
      </c>
      <c r="J197" s="204" t="s">
        <v>436</v>
      </c>
      <c r="K197" s="208" t="s">
        <v>435</v>
      </c>
      <c r="L197" s="209"/>
      <c r="M197" s="201" t="str">
        <f t="shared" si="19"/>
        <v>否</v>
      </c>
    </row>
    <row r="198" spans="1:13" ht="18.75">
      <c r="A198" s="193">
        <v>20133</v>
      </c>
      <c r="B198" s="194" t="s">
        <v>437</v>
      </c>
      <c r="C198" s="195">
        <f t="shared" ref="C198:G198" si="30">SUM(C199:C204)</f>
        <v>1694</v>
      </c>
      <c r="D198" s="195">
        <f t="shared" si="30"/>
        <v>0</v>
      </c>
      <c r="E198" s="195">
        <f t="shared" si="30"/>
        <v>67</v>
      </c>
      <c r="F198" s="195">
        <f t="shared" si="30"/>
        <v>67</v>
      </c>
      <c r="G198" s="195">
        <f t="shared" si="30"/>
        <v>0</v>
      </c>
      <c r="H198" s="195">
        <f t="shared" si="20"/>
        <v>1761</v>
      </c>
      <c r="I198" s="197">
        <f t="shared" si="21"/>
        <v>67</v>
      </c>
      <c r="J198" s="198" t="s">
        <v>438</v>
      </c>
      <c r="K198" s="213" t="s">
        <v>437</v>
      </c>
      <c r="L198" s="210">
        <f>SUM(L199:L204)</f>
        <v>0</v>
      </c>
      <c r="M198" s="201" t="str">
        <f t="shared" ref="M198:M261" si="31">IF(LEN(F198)=3,"是",IF(G198&lt;&gt;"",IF(SUM(H198:J198)&lt;&gt;0,"是","否"),"是"))</f>
        <v>是</v>
      </c>
    </row>
    <row r="199" spans="1:13" ht="18.75">
      <c r="A199" s="193">
        <v>2013301</v>
      </c>
      <c r="B199" s="194" t="s">
        <v>137</v>
      </c>
      <c r="C199" s="195">
        <v>899</v>
      </c>
      <c r="D199" s="195"/>
      <c r="E199" s="195">
        <v>32</v>
      </c>
      <c r="F199" s="195">
        <v>32</v>
      </c>
      <c r="G199" s="195">
        <v>0</v>
      </c>
      <c r="H199" s="195">
        <f t="shared" ref="H199:H262" si="32">SUM(C199:E199)</f>
        <v>931</v>
      </c>
      <c r="I199" s="197">
        <f t="shared" ref="I199:I262" si="33">F199+G199</f>
        <v>32</v>
      </c>
      <c r="J199" s="204" t="s">
        <v>439</v>
      </c>
      <c r="K199" s="205" t="s">
        <v>137</v>
      </c>
      <c r="L199" s="206"/>
      <c r="M199" s="201" t="str">
        <f t="shared" si="31"/>
        <v>是</v>
      </c>
    </row>
    <row r="200" spans="1:13" ht="37.5">
      <c r="A200" s="193">
        <v>2013302</v>
      </c>
      <c r="B200" s="194" t="s">
        <v>139</v>
      </c>
      <c r="C200" s="195">
        <v>795</v>
      </c>
      <c r="D200" s="195"/>
      <c r="E200" s="195">
        <v>35</v>
      </c>
      <c r="F200" s="195">
        <v>35</v>
      </c>
      <c r="G200" s="195">
        <v>0</v>
      </c>
      <c r="H200" s="195">
        <f t="shared" si="32"/>
        <v>830</v>
      </c>
      <c r="I200" s="197">
        <f t="shared" si="33"/>
        <v>35</v>
      </c>
      <c r="J200" s="204" t="s">
        <v>440</v>
      </c>
      <c r="K200" s="202" t="s">
        <v>139</v>
      </c>
      <c r="L200" s="207"/>
      <c r="M200" s="201" t="str">
        <f t="shared" si="31"/>
        <v>是</v>
      </c>
    </row>
    <row r="201" spans="1:13" ht="18.75" hidden="1">
      <c r="A201" s="193">
        <v>2013303</v>
      </c>
      <c r="B201" s="194" t="s">
        <v>141</v>
      </c>
      <c r="C201" s="195">
        <v>0</v>
      </c>
      <c r="D201" s="195"/>
      <c r="E201" s="195">
        <v>0</v>
      </c>
      <c r="F201" s="195">
        <v>0</v>
      </c>
      <c r="G201" s="195">
        <v>0</v>
      </c>
      <c r="H201" s="195">
        <f t="shared" si="32"/>
        <v>0</v>
      </c>
      <c r="I201" s="197">
        <f t="shared" si="33"/>
        <v>0</v>
      </c>
      <c r="J201" s="204" t="s">
        <v>441</v>
      </c>
      <c r="K201" s="202" t="s">
        <v>141</v>
      </c>
      <c r="L201" s="203"/>
      <c r="M201" s="201" t="str">
        <f t="shared" si="31"/>
        <v>否</v>
      </c>
    </row>
    <row r="202" spans="1:13" ht="18.75" hidden="1">
      <c r="A202" s="193">
        <v>2013304</v>
      </c>
      <c r="B202" s="194" t="s">
        <v>442</v>
      </c>
      <c r="C202" s="195">
        <v>0</v>
      </c>
      <c r="D202" s="195"/>
      <c r="E202" s="195">
        <v>0</v>
      </c>
      <c r="F202" s="195">
        <v>0</v>
      </c>
      <c r="G202" s="195">
        <v>0</v>
      </c>
      <c r="H202" s="195">
        <f t="shared" si="32"/>
        <v>0</v>
      </c>
      <c r="I202" s="197">
        <f t="shared" si="33"/>
        <v>0</v>
      </c>
      <c r="J202" s="215" t="s">
        <v>443</v>
      </c>
      <c r="K202" s="216" t="s">
        <v>442</v>
      </c>
      <c r="L202" s="217"/>
      <c r="M202" s="201" t="str">
        <f t="shared" si="31"/>
        <v>否</v>
      </c>
    </row>
    <row r="203" spans="1:13" ht="18.75" hidden="1">
      <c r="A203" s="193">
        <v>2013350</v>
      </c>
      <c r="B203" s="194" t="s">
        <v>155</v>
      </c>
      <c r="C203" s="195">
        <v>0</v>
      </c>
      <c r="D203" s="195"/>
      <c r="E203" s="195">
        <v>0</v>
      </c>
      <c r="F203" s="195">
        <v>0</v>
      </c>
      <c r="G203" s="195">
        <v>0</v>
      </c>
      <c r="H203" s="195">
        <f t="shared" si="32"/>
        <v>0</v>
      </c>
      <c r="I203" s="197">
        <f t="shared" si="33"/>
        <v>0</v>
      </c>
      <c r="J203" s="204" t="s">
        <v>444</v>
      </c>
      <c r="K203" s="202" t="s">
        <v>155</v>
      </c>
      <c r="L203" s="207"/>
      <c r="M203" s="201" t="str">
        <f t="shared" si="31"/>
        <v>否</v>
      </c>
    </row>
    <row r="204" spans="1:13" ht="37.5" hidden="1">
      <c r="A204" s="193">
        <v>2013399</v>
      </c>
      <c r="B204" s="196" t="s">
        <v>445</v>
      </c>
      <c r="C204" s="195">
        <v>0</v>
      </c>
      <c r="D204" s="195"/>
      <c r="E204" s="195">
        <v>0</v>
      </c>
      <c r="F204" s="195">
        <v>0</v>
      </c>
      <c r="G204" s="195">
        <v>0</v>
      </c>
      <c r="H204" s="195">
        <f t="shared" si="32"/>
        <v>0</v>
      </c>
      <c r="I204" s="197">
        <f t="shared" si="33"/>
        <v>0</v>
      </c>
      <c r="J204" s="204" t="s">
        <v>446</v>
      </c>
      <c r="K204" s="208" t="s">
        <v>445</v>
      </c>
      <c r="L204" s="209"/>
      <c r="M204" s="201" t="str">
        <f t="shared" si="31"/>
        <v>否</v>
      </c>
    </row>
    <row r="205" spans="1:13" ht="18.75">
      <c r="A205" s="193">
        <v>20134</v>
      </c>
      <c r="B205" s="194" t="s">
        <v>447</v>
      </c>
      <c r="C205" s="195">
        <f t="shared" ref="C205:G205" si="34">SUM(C206:C212)</f>
        <v>514</v>
      </c>
      <c r="D205" s="195">
        <f t="shared" si="34"/>
        <v>0</v>
      </c>
      <c r="E205" s="195">
        <f t="shared" si="34"/>
        <v>60</v>
      </c>
      <c r="F205" s="195">
        <f t="shared" si="34"/>
        <v>60</v>
      </c>
      <c r="G205" s="195">
        <f t="shared" si="34"/>
        <v>0</v>
      </c>
      <c r="H205" s="195">
        <f t="shared" si="32"/>
        <v>574</v>
      </c>
      <c r="I205" s="197">
        <f t="shared" si="33"/>
        <v>60</v>
      </c>
      <c r="J205" s="198" t="s">
        <v>448</v>
      </c>
      <c r="K205" s="202" t="s">
        <v>447</v>
      </c>
      <c r="L205" s="210">
        <f>SUM(L206:L212)</f>
        <v>0</v>
      </c>
      <c r="M205" s="201" t="str">
        <f t="shared" si="31"/>
        <v>是</v>
      </c>
    </row>
    <row r="206" spans="1:13" ht="18.75">
      <c r="A206" s="193">
        <v>2013401</v>
      </c>
      <c r="B206" s="194" t="s">
        <v>137</v>
      </c>
      <c r="C206" s="195">
        <v>319</v>
      </c>
      <c r="D206" s="195"/>
      <c r="E206" s="195">
        <v>0</v>
      </c>
      <c r="F206" s="195">
        <v>0</v>
      </c>
      <c r="G206" s="195">
        <v>0</v>
      </c>
      <c r="H206" s="195">
        <f t="shared" si="32"/>
        <v>319</v>
      </c>
      <c r="I206" s="197">
        <f t="shared" si="33"/>
        <v>0</v>
      </c>
      <c r="J206" s="204" t="s">
        <v>449</v>
      </c>
      <c r="K206" s="205" t="s">
        <v>137</v>
      </c>
      <c r="L206" s="206"/>
      <c r="M206" s="201" t="str">
        <f t="shared" si="31"/>
        <v>是</v>
      </c>
    </row>
    <row r="207" spans="1:13" ht="37.5">
      <c r="A207" s="193">
        <v>2013402</v>
      </c>
      <c r="B207" s="194" t="s">
        <v>139</v>
      </c>
      <c r="C207" s="195">
        <v>58</v>
      </c>
      <c r="D207" s="195"/>
      <c r="E207" s="195">
        <v>0</v>
      </c>
      <c r="F207" s="195">
        <v>0</v>
      </c>
      <c r="G207" s="195">
        <v>0</v>
      </c>
      <c r="H207" s="195">
        <f t="shared" si="32"/>
        <v>58</v>
      </c>
      <c r="I207" s="197">
        <f t="shared" si="33"/>
        <v>0</v>
      </c>
      <c r="J207" s="204" t="s">
        <v>450</v>
      </c>
      <c r="K207" s="202" t="s">
        <v>139</v>
      </c>
      <c r="L207" s="207"/>
      <c r="M207" s="201" t="str">
        <f t="shared" si="31"/>
        <v>是</v>
      </c>
    </row>
    <row r="208" spans="1:13" ht="18.75" hidden="1">
      <c r="A208" s="193">
        <v>2013403</v>
      </c>
      <c r="B208" s="194" t="s">
        <v>141</v>
      </c>
      <c r="C208" s="195">
        <v>0</v>
      </c>
      <c r="D208" s="195"/>
      <c r="E208" s="195">
        <v>0</v>
      </c>
      <c r="F208" s="195">
        <v>0</v>
      </c>
      <c r="G208" s="195">
        <v>0</v>
      </c>
      <c r="H208" s="195">
        <f t="shared" si="32"/>
        <v>0</v>
      </c>
      <c r="I208" s="197">
        <f t="shared" si="33"/>
        <v>0</v>
      </c>
      <c r="J208" s="204" t="s">
        <v>451</v>
      </c>
      <c r="K208" s="202" t="s">
        <v>141</v>
      </c>
      <c r="L208" s="207"/>
      <c r="M208" s="201" t="str">
        <f t="shared" si="31"/>
        <v>否</v>
      </c>
    </row>
    <row r="209" spans="1:13" ht="18.75" hidden="1">
      <c r="A209" s="193">
        <v>2013404</v>
      </c>
      <c r="B209" s="194" t="s">
        <v>452</v>
      </c>
      <c r="C209" s="195">
        <v>0</v>
      </c>
      <c r="D209" s="195"/>
      <c r="E209" s="195">
        <v>0</v>
      </c>
      <c r="F209" s="195">
        <v>0</v>
      </c>
      <c r="G209" s="195">
        <v>0</v>
      </c>
      <c r="H209" s="195">
        <f t="shared" si="32"/>
        <v>0</v>
      </c>
      <c r="I209" s="197">
        <f t="shared" si="33"/>
        <v>0</v>
      </c>
      <c r="J209" s="204" t="s">
        <v>453</v>
      </c>
      <c r="K209" s="202" t="s">
        <v>452</v>
      </c>
      <c r="L209" s="203"/>
      <c r="M209" s="201" t="str">
        <f t="shared" si="31"/>
        <v>否</v>
      </c>
    </row>
    <row r="210" spans="1:13" ht="18.75">
      <c r="A210" s="193">
        <v>2013405</v>
      </c>
      <c r="B210" s="194" t="s">
        <v>454</v>
      </c>
      <c r="C210" s="195">
        <v>137</v>
      </c>
      <c r="D210" s="195"/>
      <c r="E210" s="195">
        <v>30</v>
      </c>
      <c r="F210" s="195">
        <v>30</v>
      </c>
      <c r="G210" s="195">
        <v>0</v>
      </c>
      <c r="H210" s="195">
        <f t="shared" si="32"/>
        <v>167</v>
      </c>
      <c r="I210" s="197">
        <f t="shared" si="33"/>
        <v>30</v>
      </c>
      <c r="J210" s="204" t="s">
        <v>455</v>
      </c>
      <c r="K210" s="202" t="s">
        <v>454</v>
      </c>
      <c r="L210" s="207"/>
      <c r="M210" s="201" t="str">
        <f t="shared" si="31"/>
        <v>是</v>
      </c>
    </row>
    <row r="211" spans="1:13" ht="18.75" hidden="1">
      <c r="A211" s="193">
        <v>2013450</v>
      </c>
      <c r="B211" s="194" t="s">
        <v>155</v>
      </c>
      <c r="C211" s="195">
        <v>0</v>
      </c>
      <c r="D211" s="195"/>
      <c r="E211" s="195">
        <v>0</v>
      </c>
      <c r="F211" s="195">
        <v>0</v>
      </c>
      <c r="G211" s="195">
        <v>0</v>
      </c>
      <c r="H211" s="195">
        <f t="shared" si="32"/>
        <v>0</v>
      </c>
      <c r="I211" s="197">
        <f t="shared" si="33"/>
        <v>0</v>
      </c>
      <c r="J211" s="204" t="s">
        <v>456</v>
      </c>
      <c r="K211" s="202" t="s">
        <v>155</v>
      </c>
      <c r="L211" s="207"/>
      <c r="M211" s="201" t="str">
        <f t="shared" si="31"/>
        <v>否</v>
      </c>
    </row>
    <row r="212" spans="1:13" ht="37.5">
      <c r="A212" s="193">
        <v>2013499</v>
      </c>
      <c r="B212" s="194" t="s">
        <v>457</v>
      </c>
      <c r="C212" s="195">
        <v>0</v>
      </c>
      <c r="D212" s="195"/>
      <c r="E212" s="195">
        <v>30</v>
      </c>
      <c r="F212" s="195">
        <v>30</v>
      </c>
      <c r="G212" s="195">
        <v>0</v>
      </c>
      <c r="H212" s="195">
        <f t="shared" si="32"/>
        <v>30</v>
      </c>
      <c r="I212" s="197">
        <f t="shared" si="33"/>
        <v>30</v>
      </c>
      <c r="J212" s="204" t="s">
        <v>458</v>
      </c>
      <c r="K212" s="208" t="s">
        <v>457</v>
      </c>
      <c r="L212" s="209"/>
      <c r="M212" s="201" t="str">
        <f t="shared" si="31"/>
        <v>是</v>
      </c>
    </row>
    <row r="213" spans="1:13" ht="18.75" hidden="1">
      <c r="A213" s="193">
        <v>20135</v>
      </c>
      <c r="B213" s="194" t="s">
        <v>459</v>
      </c>
      <c r="C213" s="195">
        <f t="shared" ref="C213:G213" si="35">SUM(C214:C218)</f>
        <v>0</v>
      </c>
      <c r="D213" s="195">
        <f t="shared" si="35"/>
        <v>0</v>
      </c>
      <c r="E213" s="195">
        <f t="shared" si="35"/>
        <v>0</v>
      </c>
      <c r="F213" s="195">
        <f t="shared" si="35"/>
        <v>0</v>
      </c>
      <c r="G213" s="195">
        <f t="shared" si="35"/>
        <v>0</v>
      </c>
      <c r="H213" s="195">
        <f t="shared" si="32"/>
        <v>0</v>
      </c>
      <c r="I213" s="197">
        <f t="shared" si="33"/>
        <v>0</v>
      </c>
      <c r="J213" s="198" t="s">
        <v>460</v>
      </c>
      <c r="K213" s="202" t="s">
        <v>459</v>
      </c>
      <c r="L213" s="210">
        <f>SUM(L214:L218)</f>
        <v>0</v>
      </c>
      <c r="M213" s="201" t="str">
        <f t="shared" si="31"/>
        <v>否</v>
      </c>
    </row>
    <row r="214" spans="1:13" ht="18.75" hidden="1">
      <c r="A214" s="193">
        <v>2013501</v>
      </c>
      <c r="B214" s="212" t="s">
        <v>137</v>
      </c>
      <c r="C214" s="195">
        <v>0</v>
      </c>
      <c r="D214" s="195"/>
      <c r="E214" s="195">
        <v>0</v>
      </c>
      <c r="F214" s="195">
        <v>0</v>
      </c>
      <c r="G214" s="195">
        <v>0</v>
      </c>
      <c r="H214" s="195">
        <f t="shared" si="32"/>
        <v>0</v>
      </c>
      <c r="I214" s="197">
        <f t="shared" si="33"/>
        <v>0</v>
      </c>
      <c r="J214" s="204" t="s">
        <v>461</v>
      </c>
      <c r="K214" s="205" t="s">
        <v>137</v>
      </c>
      <c r="L214" s="206"/>
      <c r="M214" s="201" t="str">
        <f t="shared" si="31"/>
        <v>否</v>
      </c>
    </row>
    <row r="215" spans="1:13" ht="37.5" hidden="1">
      <c r="A215" s="193">
        <v>2013502</v>
      </c>
      <c r="B215" s="194" t="s">
        <v>139</v>
      </c>
      <c r="C215" s="195">
        <v>0</v>
      </c>
      <c r="D215" s="195"/>
      <c r="E215" s="195">
        <v>0</v>
      </c>
      <c r="F215" s="195">
        <v>0</v>
      </c>
      <c r="G215" s="195">
        <v>0</v>
      </c>
      <c r="H215" s="195">
        <f t="shared" si="32"/>
        <v>0</v>
      </c>
      <c r="I215" s="197">
        <f t="shared" si="33"/>
        <v>0</v>
      </c>
      <c r="J215" s="204" t="s">
        <v>462</v>
      </c>
      <c r="K215" s="202" t="s">
        <v>139</v>
      </c>
      <c r="L215" s="207"/>
      <c r="M215" s="201" t="str">
        <f t="shared" si="31"/>
        <v>否</v>
      </c>
    </row>
    <row r="216" spans="1:13" ht="18.75" hidden="1">
      <c r="A216" s="193">
        <v>2013503</v>
      </c>
      <c r="B216" s="194" t="s">
        <v>141</v>
      </c>
      <c r="C216" s="195">
        <v>0</v>
      </c>
      <c r="D216" s="195"/>
      <c r="E216" s="195">
        <v>0</v>
      </c>
      <c r="F216" s="195">
        <v>0</v>
      </c>
      <c r="G216" s="195">
        <v>0</v>
      </c>
      <c r="H216" s="195">
        <f t="shared" si="32"/>
        <v>0</v>
      </c>
      <c r="I216" s="197">
        <f t="shared" si="33"/>
        <v>0</v>
      </c>
      <c r="J216" s="204" t="s">
        <v>463</v>
      </c>
      <c r="K216" s="202" t="s">
        <v>141</v>
      </c>
      <c r="L216" s="207"/>
      <c r="M216" s="201" t="str">
        <f t="shared" si="31"/>
        <v>否</v>
      </c>
    </row>
    <row r="217" spans="1:13" ht="18.75" hidden="1">
      <c r="A217" s="193">
        <v>2013550</v>
      </c>
      <c r="B217" s="194" t="s">
        <v>155</v>
      </c>
      <c r="C217" s="195">
        <v>0</v>
      </c>
      <c r="D217" s="195"/>
      <c r="E217" s="195">
        <v>0</v>
      </c>
      <c r="F217" s="195">
        <v>0</v>
      </c>
      <c r="G217" s="195">
        <v>0</v>
      </c>
      <c r="H217" s="195">
        <f t="shared" si="32"/>
        <v>0</v>
      </c>
      <c r="I217" s="197">
        <f t="shared" si="33"/>
        <v>0</v>
      </c>
      <c r="J217" s="204" t="s">
        <v>464</v>
      </c>
      <c r="K217" s="202" t="s">
        <v>155</v>
      </c>
      <c r="L217" s="203"/>
      <c r="M217" s="201" t="str">
        <f t="shared" si="31"/>
        <v>否</v>
      </c>
    </row>
    <row r="218" spans="1:13" ht="37.5" hidden="1">
      <c r="A218" s="193">
        <v>2013599</v>
      </c>
      <c r="B218" s="196" t="s">
        <v>465</v>
      </c>
      <c r="C218" s="195">
        <v>0</v>
      </c>
      <c r="D218" s="195"/>
      <c r="E218" s="195">
        <v>0</v>
      </c>
      <c r="F218" s="195">
        <v>0</v>
      </c>
      <c r="G218" s="195">
        <v>0</v>
      </c>
      <c r="H218" s="195">
        <f t="shared" si="32"/>
        <v>0</v>
      </c>
      <c r="I218" s="197">
        <f t="shared" si="33"/>
        <v>0</v>
      </c>
      <c r="J218" s="204" t="s">
        <v>466</v>
      </c>
      <c r="K218" s="208" t="s">
        <v>465</v>
      </c>
      <c r="L218" s="209"/>
      <c r="M218" s="201" t="str">
        <f t="shared" si="31"/>
        <v>否</v>
      </c>
    </row>
    <row r="219" spans="1:13" ht="37.5">
      <c r="A219" s="193">
        <v>20136</v>
      </c>
      <c r="B219" s="194" t="s">
        <v>467</v>
      </c>
      <c r="C219" s="195">
        <f t="shared" ref="C219:G219" si="36">SUM(C220:C224)</f>
        <v>267</v>
      </c>
      <c r="D219" s="195">
        <f t="shared" si="36"/>
        <v>0</v>
      </c>
      <c r="E219" s="195">
        <f t="shared" si="36"/>
        <v>0</v>
      </c>
      <c r="F219" s="195">
        <f t="shared" si="36"/>
        <v>0</v>
      </c>
      <c r="G219" s="195">
        <f t="shared" si="36"/>
        <v>0</v>
      </c>
      <c r="H219" s="195">
        <f t="shared" si="32"/>
        <v>267</v>
      </c>
      <c r="I219" s="197">
        <f t="shared" si="33"/>
        <v>0</v>
      </c>
      <c r="J219" s="198" t="s">
        <v>468</v>
      </c>
      <c r="K219" s="202" t="s">
        <v>467</v>
      </c>
      <c r="L219" s="210">
        <f>SUM(L220:L224)</f>
        <v>0</v>
      </c>
      <c r="M219" s="201" t="str">
        <f t="shared" si="31"/>
        <v>是</v>
      </c>
    </row>
    <row r="220" spans="1:13" ht="18.75">
      <c r="A220" s="193">
        <v>2013601</v>
      </c>
      <c r="B220" s="194" t="s">
        <v>137</v>
      </c>
      <c r="C220" s="195">
        <v>242</v>
      </c>
      <c r="D220" s="195"/>
      <c r="E220" s="195">
        <v>0</v>
      </c>
      <c r="F220" s="195">
        <v>0</v>
      </c>
      <c r="G220" s="195">
        <v>0</v>
      </c>
      <c r="H220" s="195">
        <f t="shared" si="32"/>
        <v>242</v>
      </c>
      <c r="I220" s="197">
        <f t="shared" si="33"/>
        <v>0</v>
      </c>
      <c r="J220" s="204" t="s">
        <v>469</v>
      </c>
      <c r="K220" s="205" t="s">
        <v>137</v>
      </c>
      <c r="L220" s="206"/>
      <c r="M220" s="201" t="str">
        <f t="shared" si="31"/>
        <v>是</v>
      </c>
    </row>
    <row r="221" spans="1:13" ht="37.5">
      <c r="A221" s="193">
        <v>2013602</v>
      </c>
      <c r="B221" s="194" t="s">
        <v>139</v>
      </c>
      <c r="C221" s="195">
        <v>25</v>
      </c>
      <c r="D221" s="195"/>
      <c r="E221" s="195">
        <v>0</v>
      </c>
      <c r="F221" s="195">
        <v>0</v>
      </c>
      <c r="G221" s="195">
        <v>0</v>
      </c>
      <c r="H221" s="195">
        <f t="shared" si="32"/>
        <v>25</v>
      </c>
      <c r="I221" s="197">
        <f t="shared" si="33"/>
        <v>0</v>
      </c>
      <c r="J221" s="204" t="s">
        <v>470</v>
      </c>
      <c r="K221" s="202" t="s">
        <v>139</v>
      </c>
      <c r="L221" s="207"/>
      <c r="M221" s="201" t="str">
        <f t="shared" si="31"/>
        <v>是</v>
      </c>
    </row>
    <row r="222" spans="1:13" ht="18.75" hidden="1">
      <c r="A222" s="193">
        <v>2013603</v>
      </c>
      <c r="B222" s="194" t="s">
        <v>141</v>
      </c>
      <c r="C222" s="195">
        <v>0</v>
      </c>
      <c r="D222" s="195"/>
      <c r="E222" s="195">
        <v>0</v>
      </c>
      <c r="F222" s="195">
        <v>0</v>
      </c>
      <c r="G222" s="195">
        <v>0</v>
      </c>
      <c r="H222" s="195">
        <f t="shared" si="32"/>
        <v>0</v>
      </c>
      <c r="I222" s="197">
        <f t="shared" si="33"/>
        <v>0</v>
      </c>
      <c r="J222" s="204" t="s">
        <v>471</v>
      </c>
      <c r="K222" s="202" t="s">
        <v>141</v>
      </c>
      <c r="L222" s="207"/>
      <c r="M222" s="201" t="str">
        <f t="shared" si="31"/>
        <v>否</v>
      </c>
    </row>
    <row r="223" spans="1:13" ht="18.75" hidden="1">
      <c r="A223" s="193">
        <v>2013650</v>
      </c>
      <c r="B223" s="194" t="s">
        <v>155</v>
      </c>
      <c r="C223" s="195">
        <v>0</v>
      </c>
      <c r="D223" s="195"/>
      <c r="E223" s="195">
        <v>0</v>
      </c>
      <c r="F223" s="195">
        <v>0</v>
      </c>
      <c r="G223" s="195">
        <v>0</v>
      </c>
      <c r="H223" s="195">
        <f t="shared" si="32"/>
        <v>0</v>
      </c>
      <c r="I223" s="197">
        <f t="shared" si="33"/>
        <v>0</v>
      </c>
      <c r="J223" s="204" t="s">
        <v>472</v>
      </c>
      <c r="K223" s="202" t="s">
        <v>155</v>
      </c>
      <c r="L223" s="207"/>
      <c r="M223" s="201" t="str">
        <f t="shared" si="31"/>
        <v>否</v>
      </c>
    </row>
    <row r="224" spans="1:13" ht="37.5" hidden="1">
      <c r="A224" s="193">
        <v>2013699</v>
      </c>
      <c r="B224" s="194" t="s">
        <v>473</v>
      </c>
      <c r="C224" s="195">
        <v>0</v>
      </c>
      <c r="D224" s="195"/>
      <c r="E224" s="195">
        <v>0</v>
      </c>
      <c r="F224" s="195">
        <v>0</v>
      </c>
      <c r="G224" s="195">
        <v>0</v>
      </c>
      <c r="H224" s="195">
        <f t="shared" si="32"/>
        <v>0</v>
      </c>
      <c r="I224" s="197">
        <f t="shared" si="33"/>
        <v>0</v>
      </c>
      <c r="J224" s="204" t="s">
        <v>474</v>
      </c>
      <c r="K224" s="202" t="s">
        <v>473</v>
      </c>
      <c r="L224" s="203"/>
      <c r="M224" s="201" t="str">
        <f t="shared" si="31"/>
        <v>否</v>
      </c>
    </row>
    <row r="225" spans="1:13" ht="18.75">
      <c r="A225" s="193">
        <v>20137</v>
      </c>
      <c r="B225" s="194" t="s">
        <v>475</v>
      </c>
      <c r="C225" s="195">
        <f t="shared" ref="C225:G225" si="37">SUM(C226:C231)</f>
        <v>234</v>
      </c>
      <c r="D225" s="195">
        <f t="shared" si="37"/>
        <v>0</v>
      </c>
      <c r="E225" s="195">
        <f t="shared" si="37"/>
        <v>0</v>
      </c>
      <c r="F225" s="195">
        <f t="shared" si="37"/>
        <v>0</v>
      </c>
      <c r="G225" s="195">
        <f t="shared" si="37"/>
        <v>0</v>
      </c>
      <c r="H225" s="195">
        <f t="shared" si="32"/>
        <v>234</v>
      </c>
      <c r="I225" s="197">
        <f t="shared" si="33"/>
        <v>0</v>
      </c>
      <c r="J225" s="198" t="s">
        <v>476</v>
      </c>
      <c r="K225" s="202" t="s">
        <v>475</v>
      </c>
      <c r="L225" s="210">
        <f>SUM(L226:L231)</f>
        <v>0</v>
      </c>
      <c r="M225" s="201" t="str">
        <f t="shared" si="31"/>
        <v>是</v>
      </c>
    </row>
    <row r="226" spans="1:13" ht="18.75">
      <c r="A226" s="193">
        <v>2013701</v>
      </c>
      <c r="B226" s="194" t="s">
        <v>137</v>
      </c>
      <c r="C226" s="195">
        <v>175</v>
      </c>
      <c r="D226" s="195"/>
      <c r="E226" s="195">
        <v>0</v>
      </c>
      <c r="F226" s="195">
        <v>0</v>
      </c>
      <c r="G226" s="195">
        <v>0</v>
      </c>
      <c r="H226" s="195">
        <f t="shared" si="32"/>
        <v>175</v>
      </c>
      <c r="I226" s="197">
        <f t="shared" si="33"/>
        <v>0</v>
      </c>
      <c r="J226" s="204" t="s">
        <v>477</v>
      </c>
      <c r="K226" s="202" t="s">
        <v>137</v>
      </c>
      <c r="L226" s="207"/>
      <c r="M226" s="201" t="str">
        <f t="shared" si="31"/>
        <v>是</v>
      </c>
    </row>
    <row r="227" spans="1:13" ht="37.5">
      <c r="A227" s="193">
        <v>2013702</v>
      </c>
      <c r="B227" s="194" t="s">
        <v>139</v>
      </c>
      <c r="C227" s="195">
        <v>49</v>
      </c>
      <c r="D227" s="195"/>
      <c r="E227" s="195">
        <v>0</v>
      </c>
      <c r="F227" s="195">
        <v>0</v>
      </c>
      <c r="G227" s="195">
        <v>0</v>
      </c>
      <c r="H227" s="195">
        <f t="shared" si="32"/>
        <v>49</v>
      </c>
      <c r="I227" s="197">
        <f t="shared" si="33"/>
        <v>0</v>
      </c>
      <c r="J227" s="204" t="s">
        <v>478</v>
      </c>
      <c r="K227" s="202" t="s">
        <v>139</v>
      </c>
      <c r="L227" s="207"/>
      <c r="M227" s="201" t="str">
        <f t="shared" si="31"/>
        <v>是</v>
      </c>
    </row>
    <row r="228" spans="1:13" ht="18.75" hidden="1">
      <c r="A228" s="193">
        <v>2013703</v>
      </c>
      <c r="B228" s="194" t="s">
        <v>141</v>
      </c>
      <c r="C228" s="195">
        <v>0</v>
      </c>
      <c r="D228" s="195"/>
      <c r="E228" s="195">
        <v>0</v>
      </c>
      <c r="F228" s="195">
        <v>0</v>
      </c>
      <c r="G228" s="195">
        <v>0</v>
      </c>
      <c r="H228" s="195">
        <f t="shared" si="32"/>
        <v>0</v>
      </c>
      <c r="I228" s="197">
        <f t="shared" si="33"/>
        <v>0</v>
      </c>
      <c r="J228" s="204" t="s">
        <v>479</v>
      </c>
      <c r="K228" s="202" t="s">
        <v>141</v>
      </c>
      <c r="L228" s="207"/>
      <c r="M228" s="201" t="str">
        <f t="shared" si="31"/>
        <v>否</v>
      </c>
    </row>
    <row r="229" spans="1:13" ht="18.75">
      <c r="A229" s="193">
        <v>2013704</v>
      </c>
      <c r="B229" s="194" t="s">
        <v>480</v>
      </c>
      <c r="C229" s="195">
        <v>10</v>
      </c>
      <c r="D229" s="195"/>
      <c r="E229" s="195">
        <v>0</v>
      </c>
      <c r="F229" s="195">
        <v>0</v>
      </c>
      <c r="G229" s="195">
        <v>0</v>
      </c>
      <c r="H229" s="195">
        <f t="shared" si="32"/>
        <v>10</v>
      </c>
      <c r="I229" s="197">
        <f t="shared" si="33"/>
        <v>0</v>
      </c>
      <c r="J229" s="215" t="s">
        <v>481</v>
      </c>
      <c r="K229" s="216" t="s">
        <v>480</v>
      </c>
      <c r="L229" s="218"/>
      <c r="M229" s="201" t="str">
        <f t="shared" si="31"/>
        <v>是</v>
      </c>
    </row>
    <row r="230" spans="1:13" ht="18.75" hidden="1">
      <c r="A230" s="193">
        <v>2013750</v>
      </c>
      <c r="B230" s="194" t="s">
        <v>155</v>
      </c>
      <c r="C230" s="195">
        <v>0</v>
      </c>
      <c r="D230" s="195"/>
      <c r="E230" s="195">
        <v>0</v>
      </c>
      <c r="F230" s="195">
        <v>0</v>
      </c>
      <c r="G230" s="195">
        <v>0</v>
      </c>
      <c r="H230" s="195">
        <f t="shared" si="32"/>
        <v>0</v>
      </c>
      <c r="I230" s="197">
        <f t="shared" si="33"/>
        <v>0</v>
      </c>
      <c r="J230" s="204" t="s">
        <v>482</v>
      </c>
      <c r="K230" s="202" t="s">
        <v>155</v>
      </c>
      <c r="L230" s="207"/>
      <c r="M230" s="201" t="str">
        <f t="shared" si="31"/>
        <v>否</v>
      </c>
    </row>
    <row r="231" spans="1:13" ht="37.5" hidden="1">
      <c r="A231" s="193">
        <v>2013799</v>
      </c>
      <c r="B231" s="196" t="s">
        <v>483</v>
      </c>
      <c r="C231" s="195">
        <v>0</v>
      </c>
      <c r="D231" s="195"/>
      <c r="E231" s="195">
        <v>0</v>
      </c>
      <c r="F231" s="195">
        <v>0</v>
      </c>
      <c r="G231" s="195">
        <v>0</v>
      </c>
      <c r="H231" s="195">
        <f t="shared" si="32"/>
        <v>0</v>
      </c>
      <c r="I231" s="197">
        <f t="shared" si="33"/>
        <v>0</v>
      </c>
      <c r="J231" s="204" t="s">
        <v>484</v>
      </c>
      <c r="K231" s="208" t="s">
        <v>483</v>
      </c>
      <c r="L231" s="219"/>
      <c r="M231" s="201" t="str">
        <f t="shared" si="31"/>
        <v>否</v>
      </c>
    </row>
    <row r="232" spans="1:13" ht="18.75">
      <c r="A232" s="193">
        <v>20138</v>
      </c>
      <c r="B232" s="194" t="s">
        <v>485</v>
      </c>
      <c r="C232" s="195">
        <f t="shared" ref="C232:G232" si="38">SUM(C233:C246)</f>
        <v>2409</v>
      </c>
      <c r="D232" s="195">
        <f t="shared" si="38"/>
        <v>0</v>
      </c>
      <c r="E232" s="195">
        <f t="shared" si="38"/>
        <v>0</v>
      </c>
      <c r="F232" s="195">
        <f t="shared" si="38"/>
        <v>0</v>
      </c>
      <c r="G232" s="195">
        <f t="shared" si="38"/>
        <v>0</v>
      </c>
      <c r="H232" s="195">
        <f t="shared" si="32"/>
        <v>2409</v>
      </c>
      <c r="I232" s="197">
        <f t="shared" si="33"/>
        <v>0</v>
      </c>
      <c r="J232" s="198" t="s">
        <v>486</v>
      </c>
      <c r="K232" s="202" t="s">
        <v>485</v>
      </c>
      <c r="L232" s="210">
        <f>SUM(L233:L246)</f>
        <v>0</v>
      </c>
      <c r="M232" s="201" t="str">
        <f t="shared" si="31"/>
        <v>是</v>
      </c>
    </row>
    <row r="233" spans="1:13" ht="18.75">
      <c r="A233" s="193">
        <v>2013801</v>
      </c>
      <c r="B233" s="194" t="s">
        <v>137</v>
      </c>
      <c r="C233" s="195">
        <v>1831</v>
      </c>
      <c r="D233" s="195"/>
      <c r="E233" s="195">
        <v>0</v>
      </c>
      <c r="F233" s="195">
        <v>0</v>
      </c>
      <c r="G233" s="195">
        <v>0</v>
      </c>
      <c r="H233" s="195">
        <f t="shared" si="32"/>
        <v>1831</v>
      </c>
      <c r="I233" s="197">
        <f t="shared" si="33"/>
        <v>0</v>
      </c>
      <c r="J233" s="204" t="s">
        <v>487</v>
      </c>
      <c r="K233" s="205" t="s">
        <v>137</v>
      </c>
      <c r="L233" s="206"/>
      <c r="M233" s="201" t="str">
        <f t="shared" si="31"/>
        <v>是</v>
      </c>
    </row>
    <row r="234" spans="1:13" ht="37.5" hidden="1">
      <c r="A234" s="193">
        <v>2013802</v>
      </c>
      <c r="B234" s="194" t="s">
        <v>139</v>
      </c>
      <c r="C234" s="195">
        <v>0</v>
      </c>
      <c r="D234" s="195"/>
      <c r="E234" s="195">
        <v>0</v>
      </c>
      <c r="F234" s="195">
        <v>0</v>
      </c>
      <c r="G234" s="195">
        <v>0</v>
      </c>
      <c r="H234" s="195">
        <f t="shared" si="32"/>
        <v>0</v>
      </c>
      <c r="I234" s="197">
        <f t="shared" si="33"/>
        <v>0</v>
      </c>
      <c r="J234" s="204" t="s">
        <v>488</v>
      </c>
      <c r="K234" s="213" t="s">
        <v>139</v>
      </c>
      <c r="L234" s="207"/>
      <c r="M234" s="201" t="str">
        <f t="shared" si="31"/>
        <v>否</v>
      </c>
    </row>
    <row r="235" spans="1:13" ht="18.75" hidden="1">
      <c r="A235" s="193">
        <v>2013803</v>
      </c>
      <c r="B235" s="194" t="s">
        <v>141</v>
      </c>
      <c r="C235" s="195">
        <v>0</v>
      </c>
      <c r="D235" s="195"/>
      <c r="E235" s="195">
        <v>0</v>
      </c>
      <c r="F235" s="195">
        <v>0</v>
      </c>
      <c r="G235" s="195">
        <v>0</v>
      </c>
      <c r="H235" s="195">
        <f t="shared" si="32"/>
        <v>0</v>
      </c>
      <c r="I235" s="197">
        <f t="shared" si="33"/>
        <v>0</v>
      </c>
      <c r="J235" s="204" t="s">
        <v>489</v>
      </c>
      <c r="K235" s="202" t="s">
        <v>141</v>
      </c>
      <c r="L235" s="207"/>
      <c r="M235" s="201" t="str">
        <f t="shared" si="31"/>
        <v>否</v>
      </c>
    </row>
    <row r="236" spans="1:13" ht="18.75">
      <c r="A236" s="193">
        <v>2013804</v>
      </c>
      <c r="B236" s="194" t="s">
        <v>490</v>
      </c>
      <c r="C236" s="195">
        <v>10</v>
      </c>
      <c r="D236" s="195"/>
      <c r="E236" s="195">
        <v>0</v>
      </c>
      <c r="F236" s="195">
        <v>0</v>
      </c>
      <c r="G236" s="195">
        <v>0</v>
      </c>
      <c r="H236" s="195">
        <f t="shared" si="32"/>
        <v>10</v>
      </c>
      <c r="I236" s="197">
        <f t="shared" si="33"/>
        <v>0</v>
      </c>
      <c r="J236" s="204" t="s">
        <v>491</v>
      </c>
      <c r="K236" s="202" t="s">
        <v>490</v>
      </c>
      <c r="L236" s="207"/>
      <c r="M236" s="201" t="str">
        <f t="shared" si="31"/>
        <v>是</v>
      </c>
    </row>
    <row r="237" spans="1:13" ht="18.75">
      <c r="A237" s="193">
        <v>2013805</v>
      </c>
      <c r="B237" s="194" t="s">
        <v>492</v>
      </c>
      <c r="C237" s="195">
        <v>10</v>
      </c>
      <c r="D237" s="195"/>
      <c r="E237" s="195">
        <v>0</v>
      </c>
      <c r="F237" s="195">
        <v>0</v>
      </c>
      <c r="G237" s="195">
        <v>0</v>
      </c>
      <c r="H237" s="195">
        <f t="shared" si="32"/>
        <v>10</v>
      </c>
      <c r="I237" s="197">
        <f t="shared" si="33"/>
        <v>0</v>
      </c>
      <c r="J237" s="204" t="s">
        <v>493</v>
      </c>
      <c r="K237" s="202" t="s">
        <v>492</v>
      </c>
      <c r="L237" s="203"/>
      <c r="M237" s="201" t="str">
        <f t="shared" si="31"/>
        <v>是</v>
      </c>
    </row>
    <row r="238" spans="1:13" ht="18.75" hidden="1">
      <c r="A238" s="193">
        <v>2013808</v>
      </c>
      <c r="B238" s="194" t="s">
        <v>238</v>
      </c>
      <c r="C238" s="195">
        <v>0</v>
      </c>
      <c r="D238" s="195"/>
      <c r="E238" s="195">
        <v>0</v>
      </c>
      <c r="F238" s="195">
        <v>0</v>
      </c>
      <c r="G238" s="195">
        <v>0</v>
      </c>
      <c r="H238" s="195">
        <f t="shared" si="32"/>
        <v>0</v>
      </c>
      <c r="I238" s="197">
        <f t="shared" si="33"/>
        <v>0</v>
      </c>
      <c r="J238" s="204" t="s">
        <v>494</v>
      </c>
      <c r="K238" s="213" t="s">
        <v>238</v>
      </c>
      <c r="L238" s="207"/>
      <c r="M238" s="201" t="str">
        <f t="shared" si="31"/>
        <v>否</v>
      </c>
    </row>
    <row r="239" spans="1:13" ht="18.75">
      <c r="A239" s="193">
        <v>2013810</v>
      </c>
      <c r="B239" s="194" t="s">
        <v>495</v>
      </c>
      <c r="C239" s="195">
        <v>4</v>
      </c>
      <c r="D239" s="195"/>
      <c r="E239" s="195">
        <v>0</v>
      </c>
      <c r="F239" s="195">
        <v>0</v>
      </c>
      <c r="G239" s="195">
        <v>0</v>
      </c>
      <c r="H239" s="195">
        <f t="shared" si="32"/>
        <v>4</v>
      </c>
      <c r="I239" s="197">
        <f t="shared" si="33"/>
        <v>0</v>
      </c>
      <c r="J239" s="204" t="s">
        <v>496</v>
      </c>
      <c r="K239" s="202" t="s">
        <v>495</v>
      </c>
      <c r="L239" s="207"/>
      <c r="M239" s="201" t="str">
        <f t="shared" si="31"/>
        <v>是</v>
      </c>
    </row>
    <row r="240" spans="1:13" ht="18.75">
      <c r="A240" s="193">
        <v>2013812</v>
      </c>
      <c r="B240" s="194" t="s">
        <v>497</v>
      </c>
      <c r="C240" s="195">
        <v>20</v>
      </c>
      <c r="D240" s="195"/>
      <c r="E240" s="195">
        <v>0</v>
      </c>
      <c r="F240" s="195">
        <v>0</v>
      </c>
      <c r="G240" s="195">
        <v>0</v>
      </c>
      <c r="H240" s="195">
        <f t="shared" si="32"/>
        <v>20</v>
      </c>
      <c r="I240" s="197">
        <f t="shared" si="33"/>
        <v>0</v>
      </c>
      <c r="J240" s="204" t="s">
        <v>498</v>
      </c>
      <c r="K240" s="202" t="s">
        <v>497</v>
      </c>
      <c r="L240" s="207"/>
      <c r="M240" s="201" t="str">
        <f t="shared" si="31"/>
        <v>是</v>
      </c>
    </row>
    <row r="241" spans="1:13" ht="18.75">
      <c r="A241" s="193">
        <v>2013813</v>
      </c>
      <c r="B241" s="194" t="s">
        <v>499</v>
      </c>
      <c r="C241" s="195">
        <v>5</v>
      </c>
      <c r="D241" s="195"/>
      <c r="E241" s="195">
        <v>0</v>
      </c>
      <c r="F241" s="195">
        <v>0</v>
      </c>
      <c r="G241" s="195">
        <v>0</v>
      </c>
      <c r="H241" s="195">
        <f t="shared" si="32"/>
        <v>5</v>
      </c>
      <c r="I241" s="197">
        <f t="shared" si="33"/>
        <v>0</v>
      </c>
      <c r="J241" s="204" t="s">
        <v>500</v>
      </c>
      <c r="K241" s="202" t="s">
        <v>499</v>
      </c>
      <c r="L241" s="207"/>
      <c r="M241" s="201" t="str">
        <f t="shared" si="31"/>
        <v>是</v>
      </c>
    </row>
    <row r="242" spans="1:13" ht="18.75">
      <c r="A242" s="193">
        <v>2013814</v>
      </c>
      <c r="B242" s="194" t="s">
        <v>501</v>
      </c>
      <c r="C242" s="195">
        <v>5</v>
      </c>
      <c r="D242" s="195"/>
      <c r="E242" s="195">
        <v>0</v>
      </c>
      <c r="F242" s="195">
        <v>0</v>
      </c>
      <c r="G242" s="195">
        <v>0</v>
      </c>
      <c r="H242" s="195">
        <f t="shared" si="32"/>
        <v>5</v>
      </c>
      <c r="I242" s="197">
        <f t="shared" si="33"/>
        <v>0</v>
      </c>
      <c r="J242" s="204" t="s">
        <v>502</v>
      </c>
      <c r="K242" s="202" t="s">
        <v>501</v>
      </c>
      <c r="L242" s="207"/>
      <c r="M242" s="201" t="str">
        <f t="shared" si="31"/>
        <v>是</v>
      </c>
    </row>
    <row r="243" spans="1:13" ht="18.75">
      <c r="A243" s="193">
        <v>2013815</v>
      </c>
      <c r="B243" s="194" t="s">
        <v>503</v>
      </c>
      <c r="C243" s="195">
        <v>25</v>
      </c>
      <c r="D243" s="195"/>
      <c r="E243" s="195">
        <v>0</v>
      </c>
      <c r="F243" s="195">
        <v>0</v>
      </c>
      <c r="G243" s="195">
        <v>0</v>
      </c>
      <c r="H243" s="195">
        <f t="shared" si="32"/>
        <v>25</v>
      </c>
      <c r="I243" s="197">
        <f t="shared" si="33"/>
        <v>0</v>
      </c>
      <c r="J243" s="215" t="s">
        <v>504</v>
      </c>
      <c r="K243" s="216" t="s">
        <v>503</v>
      </c>
      <c r="L243" s="218"/>
      <c r="M243" s="201" t="str">
        <f t="shared" si="31"/>
        <v>是</v>
      </c>
    </row>
    <row r="244" spans="1:13" ht="18.75">
      <c r="A244" s="193">
        <v>2013816</v>
      </c>
      <c r="B244" s="194" t="s">
        <v>505</v>
      </c>
      <c r="C244" s="195">
        <v>60</v>
      </c>
      <c r="D244" s="195"/>
      <c r="E244" s="195">
        <v>0</v>
      </c>
      <c r="F244" s="195">
        <v>0</v>
      </c>
      <c r="G244" s="195">
        <v>0</v>
      </c>
      <c r="H244" s="195">
        <f t="shared" si="32"/>
        <v>60</v>
      </c>
      <c r="I244" s="197">
        <f t="shared" si="33"/>
        <v>0</v>
      </c>
      <c r="J244" s="215" t="s">
        <v>506</v>
      </c>
      <c r="K244" s="216" t="s">
        <v>505</v>
      </c>
      <c r="L244" s="218"/>
      <c r="M244" s="201" t="str">
        <f t="shared" si="31"/>
        <v>是</v>
      </c>
    </row>
    <row r="245" spans="1:13" ht="18.75">
      <c r="A245" s="193">
        <v>2013850</v>
      </c>
      <c r="B245" s="194" t="s">
        <v>155</v>
      </c>
      <c r="C245" s="195">
        <v>378</v>
      </c>
      <c r="D245" s="195"/>
      <c r="E245" s="195">
        <v>0</v>
      </c>
      <c r="F245" s="195">
        <v>0</v>
      </c>
      <c r="G245" s="195">
        <v>0</v>
      </c>
      <c r="H245" s="195">
        <f t="shared" si="32"/>
        <v>378</v>
      </c>
      <c r="I245" s="197">
        <f t="shared" si="33"/>
        <v>0</v>
      </c>
      <c r="J245" s="204" t="s">
        <v>507</v>
      </c>
      <c r="K245" s="202" t="s">
        <v>155</v>
      </c>
      <c r="L245" s="207"/>
      <c r="M245" s="201" t="str">
        <f t="shared" si="31"/>
        <v>是</v>
      </c>
    </row>
    <row r="246" spans="1:13" ht="37.5">
      <c r="A246" s="193">
        <v>2013899</v>
      </c>
      <c r="B246" s="194" t="s">
        <v>508</v>
      </c>
      <c r="C246" s="195">
        <v>61</v>
      </c>
      <c r="D246" s="195"/>
      <c r="E246" s="195">
        <v>0</v>
      </c>
      <c r="F246" s="195">
        <v>0</v>
      </c>
      <c r="G246" s="195">
        <v>0</v>
      </c>
      <c r="H246" s="195">
        <f t="shared" si="32"/>
        <v>61</v>
      </c>
      <c r="I246" s="197">
        <f t="shared" si="33"/>
        <v>0</v>
      </c>
      <c r="J246" s="204" t="s">
        <v>509</v>
      </c>
      <c r="K246" s="208" t="s">
        <v>508</v>
      </c>
      <c r="L246" s="209"/>
      <c r="M246" s="201" t="str">
        <f t="shared" si="31"/>
        <v>是</v>
      </c>
    </row>
    <row r="247" spans="1:13" ht="37.5">
      <c r="A247" s="193">
        <v>20199</v>
      </c>
      <c r="B247" s="194" t="s">
        <v>510</v>
      </c>
      <c r="C247" s="195">
        <f t="shared" ref="C247:G247" si="39">SUM(C248:C249)</f>
        <v>1979</v>
      </c>
      <c r="D247" s="195">
        <f t="shared" si="39"/>
        <v>0</v>
      </c>
      <c r="E247" s="195">
        <f t="shared" si="39"/>
        <v>60</v>
      </c>
      <c r="F247" s="195">
        <f t="shared" si="39"/>
        <v>60</v>
      </c>
      <c r="G247" s="195">
        <f t="shared" si="39"/>
        <v>0</v>
      </c>
      <c r="H247" s="195">
        <f t="shared" si="32"/>
        <v>2039</v>
      </c>
      <c r="I247" s="197">
        <f t="shared" si="33"/>
        <v>60</v>
      </c>
      <c r="J247" s="198" t="s">
        <v>511</v>
      </c>
      <c r="K247" s="202" t="s">
        <v>510</v>
      </c>
      <c r="L247" s="203">
        <f>SUM(L248:L249)</f>
        <v>0</v>
      </c>
      <c r="M247" s="201" t="str">
        <f t="shared" si="31"/>
        <v>是</v>
      </c>
    </row>
    <row r="248" spans="1:13" ht="37.5" hidden="1">
      <c r="A248" s="193">
        <v>2019901</v>
      </c>
      <c r="B248" s="212" t="s">
        <v>512</v>
      </c>
      <c r="C248" s="195">
        <v>0</v>
      </c>
      <c r="D248" s="195"/>
      <c r="E248" s="195">
        <v>0</v>
      </c>
      <c r="F248" s="195">
        <v>0</v>
      </c>
      <c r="G248" s="195">
        <v>0</v>
      </c>
      <c r="H248" s="195">
        <f t="shared" si="32"/>
        <v>0</v>
      </c>
      <c r="I248" s="197">
        <f t="shared" si="33"/>
        <v>0</v>
      </c>
      <c r="J248" s="204" t="s">
        <v>513</v>
      </c>
      <c r="K248" s="205" t="s">
        <v>512</v>
      </c>
      <c r="L248" s="206"/>
      <c r="M248" s="201" t="str">
        <f t="shared" si="31"/>
        <v>否</v>
      </c>
    </row>
    <row r="249" spans="1:13" ht="37.5">
      <c r="A249" s="193">
        <v>2019999</v>
      </c>
      <c r="B249" s="194" t="s">
        <v>514</v>
      </c>
      <c r="C249" s="195">
        <f>979+1000</f>
        <v>1979</v>
      </c>
      <c r="D249" s="195"/>
      <c r="E249" s="195">
        <v>60</v>
      </c>
      <c r="F249" s="195">
        <v>60</v>
      </c>
      <c r="G249" s="195">
        <v>0</v>
      </c>
      <c r="H249" s="195">
        <f t="shared" si="32"/>
        <v>2039</v>
      </c>
      <c r="I249" s="197">
        <f t="shared" si="33"/>
        <v>60</v>
      </c>
      <c r="J249" s="204" t="s">
        <v>515</v>
      </c>
      <c r="K249" s="202" t="s">
        <v>514</v>
      </c>
      <c r="L249" s="207"/>
      <c r="M249" s="201" t="str">
        <f t="shared" si="31"/>
        <v>是</v>
      </c>
    </row>
    <row r="250" spans="1:13" s="182" customFormat="1" ht="18.75" hidden="1">
      <c r="A250" s="190">
        <v>202</v>
      </c>
      <c r="B250" s="191" t="s">
        <v>66</v>
      </c>
      <c r="C250" s="192">
        <f t="shared" ref="C250:G250" si="40">SUM(C251:C252)</f>
        <v>0</v>
      </c>
      <c r="D250" s="192">
        <f t="shared" si="40"/>
        <v>0</v>
      </c>
      <c r="E250" s="192">
        <f t="shared" si="40"/>
        <v>0</v>
      </c>
      <c r="F250" s="192">
        <f t="shared" si="40"/>
        <v>0</v>
      </c>
      <c r="G250" s="192">
        <f t="shared" si="40"/>
        <v>0</v>
      </c>
      <c r="H250" s="192">
        <f t="shared" si="32"/>
        <v>0</v>
      </c>
      <c r="I250" s="197">
        <f t="shared" si="33"/>
        <v>0</v>
      </c>
      <c r="J250" s="198" t="s">
        <v>65</v>
      </c>
      <c r="K250" s="199" t="s">
        <v>66</v>
      </c>
      <c r="L250" s="220">
        <f>SUM(L251:L252)</f>
        <v>0</v>
      </c>
      <c r="M250" s="201" t="str">
        <f t="shared" si="31"/>
        <v>否</v>
      </c>
    </row>
    <row r="251" spans="1:13" ht="18.75">
      <c r="A251" s="193">
        <v>20205</v>
      </c>
      <c r="B251" s="194" t="s">
        <v>516</v>
      </c>
      <c r="C251" s="195">
        <v>0</v>
      </c>
      <c r="D251" s="195"/>
      <c r="E251" s="195">
        <v>0</v>
      </c>
      <c r="F251" s="195">
        <v>0</v>
      </c>
      <c r="G251" s="195"/>
      <c r="H251" s="195">
        <f t="shared" si="32"/>
        <v>0</v>
      </c>
      <c r="I251" s="197">
        <f t="shared" si="33"/>
        <v>0</v>
      </c>
      <c r="J251" s="204" t="s">
        <v>517</v>
      </c>
      <c r="K251" s="202" t="s">
        <v>516</v>
      </c>
      <c r="L251" s="207"/>
      <c r="M251" s="201" t="str">
        <f t="shared" si="31"/>
        <v>是</v>
      </c>
    </row>
    <row r="252" spans="1:13" ht="18.75">
      <c r="A252" s="193">
        <v>20299</v>
      </c>
      <c r="B252" s="196" t="s">
        <v>518</v>
      </c>
      <c r="C252" s="195">
        <v>0</v>
      </c>
      <c r="D252" s="195"/>
      <c r="E252" s="195">
        <v>0</v>
      </c>
      <c r="F252" s="195">
        <v>0</v>
      </c>
      <c r="G252" s="195"/>
      <c r="H252" s="195">
        <f t="shared" si="32"/>
        <v>0</v>
      </c>
      <c r="I252" s="197">
        <f t="shared" si="33"/>
        <v>0</v>
      </c>
      <c r="J252" s="204" t="s">
        <v>519</v>
      </c>
      <c r="K252" s="208" t="s">
        <v>518</v>
      </c>
      <c r="L252" s="209"/>
      <c r="M252" s="201" t="str">
        <f t="shared" si="31"/>
        <v>是</v>
      </c>
    </row>
    <row r="253" spans="1:13" s="182" customFormat="1" ht="18.75">
      <c r="A253" s="190">
        <v>203</v>
      </c>
      <c r="B253" s="191" t="s">
        <v>68</v>
      </c>
      <c r="C253" s="192">
        <f t="shared" ref="C253:G253" si="41">SUM(C254,C256,C266)</f>
        <v>890</v>
      </c>
      <c r="D253" s="192">
        <f t="shared" si="41"/>
        <v>0</v>
      </c>
      <c r="E253" s="192">
        <f t="shared" si="41"/>
        <v>0</v>
      </c>
      <c r="F253" s="192">
        <f t="shared" si="41"/>
        <v>0</v>
      </c>
      <c r="G253" s="192">
        <f t="shared" si="41"/>
        <v>0</v>
      </c>
      <c r="H253" s="192">
        <f t="shared" si="32"/>
        <v>890</v>
      </c>
      <c r="I253" s="197">
        <f t="shared" si="33"/>
        <v>0</v>
      </c>
      <c r="J253" s="198" t="s">
        <v>67</v>
      </c>
      <c r="K253" s="199" t="s">
        <v>68</v>
      </c>
      <c r="L253" s="200">
        <f>SUM(L254,L256,L266)</f>
        <v>0</v>
      </c>
      <c r="M253" s="201" t="str">
        <f t="shared" si="31"/>
        <v>是</v>
      </c>
    </row>
    <row r="254" spans="1:13" ht="18.75">
      <c r="A254" s="204">
        <v>20301</v>
      </c>
      <c r="B254" s="194" t="s">
        <v>520</v>
      </c>
      <c r="C254" s="195">
        <f t="shared" ref="C254:G254" si="42">C255</f>
        <v>0</v>
      </c>
      <c r="D254" s="195">
        <f t="shared" si="42"/>
        <v>0</v>
      </c>
      <c r="E254" s="195">
        <f t="shared" si="42"/>
        <v>0</v>
      </c>
      <c r="F254" s="195">
        <f t="shared" si="42"/>
        <v>0</v>
      </c>
      <c r="G254" s="195">
        <f t="shared" si="42"/>
        <v>0</v>
      </c>
      <c r="H254" s="195">
        <f t="shared" si="32"/>
        <v>0</v>
      </c>
      <c r="I254" s="197">
        <f t="shared" si="33"/>
        <v>0</v>
      </c>
      <c r="J254" s="204">
        <v>20301</v>
      </c>
      <c r="K254" s="202" t="s">
        <v>520</v>
      </c>
      <c r="L254" s="200">
        <f>L255</f>
        <v>0</v>
      </c>
      <c r="M254" s="201" t="str">
        <f t="shared" si="31"/>
        <v>是</v>
      </c>
    </row>
    <row r="255" spans="1:13" ht="18.75">
      <c r="A255" s="204">
        <v>2030101</v>
      </c>
      <c r="B255" s="194" t="s">
        <v>521</v>
      </c>
      <c r="C255" s="195">
        <v>0</v>
      </c>
      <c r="D255" s="195"/>
      <c r="E255" s="195">
        <v>0</v>
      </c>
      <c r="F255" s="195">
        <v>0</v>
      </c>
      <c r="G255" s="195">
        <v>0</v>
      </c>
      <c r="H255" s="195">
        <f t="shared" si="32"/>
        <v>0</v>
      </c>
      <c r="I255" s="197">
        <f t="shared" si="33"/>
        <v>0</v>
      </c>
      <c r="J255" s="204">
        <v>2030101</v>
      </c>
      <c r="K255" s="202" t="s">
        <v>521</v>
      </c>
      <c r="L255" s="200"/>
      <c r="M255" s="201" t="str">
        <f t="shared" si="31"/>
        <v>是</v>
      </c>
    </row>
    <row r="256" spans="1:13" ht="18.75">
      <c r="A256" s="193">
        <v>20306</v>
      </c>
      <c r="B256" s="194" t="s">
        <v>522</v>
      </c>
      <c r="C256" s="195">
        <f t="shared" ref="C256:G256" si="43">SUM(C257:C265)</f>
        <v>890</v>
      </c>
      <c r="D256" s="195">
        <f t="shared" si="43"/>
        <v>0</v>
      </c>
      <c r="E256" s="195">
        <f t="shared" si="43"/>
        <v>0</v>
      </c>
      <c r="F256" s="195">
        <f t="shared" si="43"/>
        <v>0</v>
      </c>
      <c r="G256" s="195">
        <f t="shared" si="43"/>
        <v>0</v>
      </c>
      <c r="H256" s="195">
        <f t="shared" si="32"/>
        <v>890</v>
      </c>
      <c r="I256" s="197">
        <f t="shared" si="33"/>
        <v>0</v>
      </c>
      <c r="J256" s="198" t="s">
        <v>523</v>
      </c>
      <c r="K256" s="202" t="s">
        <v>522</v>
      </c>
      <c r="L256" s="210">
        <f>SUM(L257:L265)</f>
        <v>0</v>
      </c>
      <c r="M256" s="201" t="str">
        <f t="shared" si="31"/>
        <v>是</v>
      </c>
    </row>
    <row r="257" spans="1:13" ht="18.75">
      <c r="A257" s="193">
        <v>2030601</v>
      </c>
      <c r="B257" s="194" t="s">
        <v>524</v>
      </c>
      <c r="C257" s="195">
        <v>10</v>
      </c>
      <c r="D257" s="195"/>
      <c r="E257" s="195">
        <v>0</v>
      </c>
      <c r="F257" s="195">
        <v>0</v>
      </c>
      <c r="G257" s="195">
        <v>0</v>
      </c>
      <c r="H257" s="195">
        <f t="shared" si="32"/>
        <v>10</v>
      </c>
      <c r="I257" s="197">
        <f t="shared" si="33"/>
        <v>0</v>
      </c>
      <c r="J257" s="204" t="s">
        <v>525</v>
      </c>
      <c r="K257" s="205" t="s">
        <v>524</v>
      </c>
      <c r="L257" s="206"/>
      <c r="M257" s="201" t="str">
        <f t="shared" si="31"/>
        <v>是</v>
      </c>
    </row>
    <row r="258" spans="1:13" ht="18.75" hidden="1">
      <c r="A258" s="193">
        <v>2030602</v>
      </c>
      <c r="B258" s="194" t="s">
        <v>526</v>
      </c>
      <c r="C258" s="195">
        <v>0</v>
      </c>
      <c r="D258" s="195"/>
      <c r="E258" s="195">
        <v>0</v>
      </c>
      <c r="F258" s="195">
        <v>0</v>
      </c>
      <c r="G258" s="195">
        <v>0</v>
      </c>
      <c r="H258" s="195">
        <f t="shared" si="32"/>
        <v>0</v>
      </c>
      <c r="I258" s="197">
        <f t="shared" si="33"/>
        <v>0</v>
      </c>
      <c r="J258" s="204" t="s">
        <v>527</v>
      </c>
      <c r="K258" s="202" t="s">
        <v>526</v>
      </c>
      <c r="L258" s="203"/>
      <c r="M258" s="201" t="str">
        <f t="shared" si="31"/>
        <v>否</v>
      </c>
    </row>
    <row r="259" spans="1:13" ht="18.75" hidden="1">
      <c r="A259" s="193">
        <v>2030603</v>
      </c>
      <c r="B259" s="194" t="s">
        <v>528</v>
      </c>
      <c r="C259" s="195">
        <v>0</v>
      </c>
      <c r="D259" s="195"/>
      <c r="E259" s="195">
        <v>0</v>
      </c>
      <c r="F259" s="195">
        <v>0</v>
      </c>
      <c r="G259" s="195">
        <v>0</v>
      </c>
      <c r="H259" s="195">
        <f t="shared" si="32"/>
        <v>0</v>
      </c>
      <c r="I259" s="197">
        <f t="shared" si="33"/>
        <v>0</v>
      </c>
      <c r="J259" s="204" t="s">
        <v>529</v>
      </c>
      <c r="K259" s="202" t="s">
        <v>528</v>
      </c>
      <c r="L259" s="207"/>
      <c r="M259" s="201" t="str">
        <f t="shared" si="31"/>
        <v>否</v>
      </c>
    </row>
    <row r="260" spans="1:13" ht="18.75" hidden="1">
      <c r="A260" s="193">
        <v>2030604</v>
      </c>
      <c r="B260" s="194" t="s">
        <v>530</v>
      </c>
      <c r="C260" s="195">
        <v>0</v>
      </c>
      <c r="D260" s="195"/>
      <c r="E260" s="195">
        <v>0</v>
      </c>
      <c r="F260" s="195">
        <v>0</v>
      </c>
      <c r="G260" s="195">
        <v>0</v>
      </c>
      <c r="H260" s="195">
        <f t="shared" si="32"/>
        <v>0</v>
      </c>
      <c r="I260" s="197">
        <f t="shared" si="33"/>
        <v>0</v>
      </c>
      <c r="J260" s="204" t="s">
        <v>531</v>
      </c>
      <c r="K260" s="202" t="s">
        <v>530</v>
      </c>
      <c r="L260" s="207"/>
      <c r="M260" s="201" t="str">
        <f t="shared" si="31"/>
        <v>否</v>
      </c>
    </row>
    <row r="261" spans="1:13" ht="18.75" hidden="1">
      <c r="A261" s="193">
        <v>2030605</v>
      </c>
      <c r="B261" s="194" t="s">
        <v>532</v>
      </c>
      <c r="C261" s="195">
        <v>0</v>
      </c>
      <c r="D261" s="195"/>
      <c r="E261" s="195">
        <v>0</v>
      </c>
      <c r="F261" s="195">
        <v>0</v>
      </c>
      <c r="G261" s="195">
        <v>0</v>
      </c>
      <c r="H261" s="195">
        <f t="shared" si="32"/>
        <v>0</v>
      </c>
      <c r="I261" s="197">
        <f t="shared" si="33"/>
        <v>0</v>
      </c>
      <c r="J261" s="204" t="s">
        <v>533</v>
      </c>
      <c r="K261" s="202" t="s">
        <v>532</v>
      </c>
      <c r="L261" s="203"/>
      <c r="M261" s="201" t="str">
        <f t="shared" si="31"/>
        <v>否</v>
      </c>
    </row>
    <row r="262" spans="1:13" ht="18.75" hidden="1">
      <c r="A262" s="193">
        <v>2030606</v>
      </c>
      <c r="B262" s="194" t="s">
        <v>534</v>
      </c>
      <c r="C262" s="195">
        <v>0</v>
      </c>
      <c r="D262" s="195"/>
      <c r="E262" s="195">
        <v>0</v>
      </c>
      <c r="F262" s="195">
        <v>0</v>
      </c>
      <c r="G262" s="195">
        <v>0</v>
      </c>
      <c r="H262" s="195">
        <f t="shared" si="32"/>
        <v>0</v>
      </c>
      <c r="I262" s="197">
        <f t="shared" si="33"/>
        <v>0</v>
      </c>
      <c r="J262" s="204" t="s">
        <v>535</v>
      </c>
      <c r="K262" s="202" t="s">
        <v>534</v>
      </c>
      <c r="L262" s="203"/>
      <c r="M262" s="201" t="str">
        <f t="shared" ref="M262:M325" si="44">IF(LEN(F262)=3,"是",IF(G262&lt;&gt;"",IF(SUM(H262:J262)&lt;&gt;0,"是","否"),"是"))</f>
        <v>否</v>
      </c>
    </row>
    <row r="263" spans="1:13" ht="18.75">
      <c r="A263" s="193">
        <v>2030607</v>
      </c>
      <c r="B263" s="194" t="s">
        <v>536</v>
      </c>
      <c r="C263" s="195">
        <v>680</v>
      </c>
      <c r="D263" s="195"/>
      <c r="E263" s="195">
        <v>0</v>
      </c>
      <c r="F263" s="195">
        <v>0</v>
      </c>
      <c r="G263" s="195">
        <v>0</v>
      </c>
      <c r="H263" s="195">
        <f t="shared" ref="H263:H326" si="45">SUM(C263:E263)</f>
        <v>680</v>
      </c>
      <c r="I263" s="197">
        <f t="shared" ref="I263:I326" si="46">F263+G263</f>
        <v>0</v>
      </c>
      <c r="J263" s="204" t="s">
        <v>537</v>
      </c>
      <c r="K263" s="202" t="s">
        <v>536</v>
      </c>
      <c r="L263" s="207"/>
      <c r="M263" s="201" t="str">
        <f t="shared" si="44"/>
        <v>是</v>
      </c>
    </row>
    <row r="264" spans="1:13" ht="18.75">
      <c r="A264" s="193">
        <v>2030608</v>
      </c>
      <c r="B264" s="194" t="s">
        <v>538</v>
      </c>
      <c r="C264" s="195">
        <v>200</v>
      </c>
      <c r="D264" s="195"/>
      <c r="E264" s="195">
        <v>0</v>
      </c>
      <c r="F264" s="195">
        <v>0</v>
      </c>
      <c r="G264" s="195">
        <v>0</v>
      </c>
      <c r="H264" s="195">
        <f t="shared" si="45"/>
        <v>200</v>
      </c>
      <c r="I264" s="197">
        <f t="shared" si="46"/>
        <v>0</v>
      </c>
      <c r="J264" s="204" t="s">
        <v>539</v>
      </c>
      <c r="K264" s="202" t="s">
        <v>538</v>
      </c>
      <c r="L264" s="207"/>
      <c r="M264" s="201" t="str">
        <f t="shared" si="44"/>
        <v>是</v>
      </c>
    </row>
    <row r="265" spans="1:13" ht="37.5" hidden="1">
      <c r="A265" s="193">
        <v>2030699</v>
      </c>
      <c r="B265" s="194" t="s">
        <v>540</v>
      </c>
      <c r="C265" s="195">
        <v>0</v>
      </c>
      <c r="D265" s="195"/>
      <c r="E265" s="195">
        <v>0</v>
      </c>
      <c r="F265" s="195">
        <v>0</v>
      </c>
      <c r="G265" s="195">
        <v>0</v>
      </c>
      <c r="H265" s="195">
        <f t="shared" si="45"/>
        <v>0</v>
      </c>
      <c r="I265" s="197">
        <f t="shared" si="46"/>
        <v>0</v>
      </c>
      <c r="J265" s="204" t="s">
        <v>541</v>
      </c>
      <c r="K265" s="208" t="s">
        <v>540</v>
      </c>
      <c r="L265" s="209"/>
      <c r="M265" s="201" t="str">
        <f t="shared" si="44"/>
        <v>否</v>
      </c>
    </row>
    <row r="266" spans="1:13" ht="18.75" hidden="1">
      <c r="A266" s="193">
        <v>20399</v>
      </c>
      <c r="B266" s="194" t="s">
        <v>542</v>
      </c>
      <c r="C266" s="195">
        <f t="shared" ref="C266:G266" si="47">SUM(C267)</f>
        <v>0</v>
      </c>
      <c r="D266" s="195">
        <f t="shared" si="47"/>
        <v>0</v>
      </c>
      <c r="E266" s="195">
        <f t="shared" si="47"/>
        <v>0</v>
      </c>
      <c r="F266" s="195">
        <f t="shared" si="47"/>
        <v>0</v>
      </c>
      <c r="G266" s="195">
        <f t="shared" si="47"/>
        <v>0</v>
      </c>
      <c r="H266" s="195">
        <f t="shared" si="45"/>
        <v>0</v>
      </c>
      <c r="I266" s="197">
        <f t="shared" si="46"/>
        <v>0</v>
      </c>
      <c r="J266" s="198" t="s">
        <v>543</v>
      </c>
      <c r="K266" s="199" t="s">
        <v>542</v>
      </c>
      <c r="L266" s="221">
        <f>SUM(L267)</f>
        <v>0</v>
      </c>
      <c r="M266" s="201" t="str">
        <f t="shared" si="44"/>
        <v>否</v>
      </c>
    </row>
    <row r="267" spans="1:13" ht="18.75" hidden="1">
      <c r="A267" s="193">
        <v>2039901</v>
      </c>
      <c r="B267" s="194" t="s">
        <v>544</v>
      </c>
      <c r="C267" s="195">
        <v>0</v>
      </c>
      <c r="D267" s="195"/>
      <c r="E267" s="195">
        <v>0</v>
      </c>
      <c r="F267" s="195">
        <v>0</v>
      </c>
      <c r="G267" s="195">
        <v>0</v>
      </c>
      <c r="H267" s="195">
        <f t="shared" si="45"/>
        <v>0</v>
      </c>
      <c r="I267" s="197">
        <f t="shared" si="46"/>
        <v>0</v>
      </c>
      <c r="J267" s="204" t="s">
        <v>545</v>
      </c>
      <c r="K267" s="202" t="s">
        <v>544</v>
      </c>
      <c r="L267" s="207"/>
      <c r="M267" s="201" t="str">
        <f t="shared" si="44"/>
        <v>否</v>
      </c>
    </row>
    <row r="268" spans="1:13" s="182" customFormat="1" ht="18.75">
      <c r="A268" s="190">
        <v>204</v>
      </c>
      <c r="B268" s="191" t="s">
        <v>70</v>
      </c>
      <c r="C268" s="192">
        <f t="shared" ref="C268:G268" si="48">SUM(C269,C272,C283,C290,C298,C307,C323,C333,C343,C351,C357)</f>
        <v>25519</v>
      </c>
      <c r="D268" s="192">
        <f t="shared" si="48"/>
        <v>555</v>
      </c>
      <c r="E268" s="192">
        <f t="shared" si="48"/>
        <v>3196</v>
      </c>
      <c r="F268" s="192">
        <f t="shared" si="48"/>
        <v>3196</v>
      </c>
      <c r="G268" s="192">
        <f t="shared" si="48"/>
        <v>0</v>
      </c>
      <c r="H268" s="192">
        <f t="shared" si="45"/>
        <v>29270</v>
      </c>
      <c r="I268" s="197">
        <f t="shared" si="46"/>
        <v>3196</v>
      </c>
      <c r="J268" s="198" t="s">
        <v>69</v>
      </c>
      <c r="K268" s="199" t="s">
        <v>70</v>
      </c>
      <c r="L268" s="220">
        <f>SUM(L269,L272,L283,L290,L298,L307,L323,L333,L343,L351,L357)</f>
        <v>0</v>
      </c>
      <c r="M268" s="201" t="str">
        <f t="shared" si="44"/>
        <v>是</v>
      </c>
    </row>
    <row r="269" spans="1:13" ht="18.75">
      <c r="A269" s="193">
        <v>20401</v>
      </c>
      <c r="B269" s="194" t="s">
        <v>546</v>
      </c>
      <c r="C269" s="195">
        <f t="shared" ref="C269:G269" si="49">SUM(C270:C271)</f>
        <v>158</v>
      </c>
      <c r="D269" s="195">
        <f t="shared" si="49"/>
        <v>0</v>
      </c>
      <c r="E269" s="195">
        <f t="shared" si="49"/>
        <v>0</v>
      </c>
      <c r="F269" s="195">
        <f t="shared" si="49"/>
        <v>0</v>
      </c>
      <c r="G269" s="195">
        <f t="shared" si="49"/>
        <v>0</v>
      </c>
      <c r="H269" s="195">
        <f t="shared" si="45"/>
        <v>158</v>
      </c>
      <c r="I269" s="197">
        <f t="shared" si="46"/>
        <v>0</v>
      </c>
      <c r="J269" s="198" t="s">
        <v>547</v>
      </c>
      <c r="K269" s="199" t="s">
        <v>546</v>
      </c>
      <c r="L269" s="220">
        <f>SUM(L270:L271)</f>
        <v>0</v>
      </c>
      <c r="M269" s="201" t="str">
        <f t="shared" si="44"/>
        <v>是</v>
      </c>
    </row>
    <row r="270" spans="1:13" ht="18.75">
      <c r="A270" s="193">
        <v>2040101</v>
      </c>
      <c r="B270" s="194" t="s">
        <v>548</v>
      </c>
      <c r="C270" s="195">
        <v>158</v>
      </c>
      <c r="D270" s="195"/>
      <c r="E270" s="195">
        <v>0</v>
      </c>
      <c r="F270" s="195">
        <v>0</v>
      </c>
      <c r="G270" s="195">
        <v>0</v>
      </c>
      <c r="H270" s="195">
        <f t="shared" si="45"/>
        <v>158</v>
      </c>
      <c r="I270" s="197">
        <f t="shared" si="46"/>
        <v>0</v>
      </c>
      <c r="J270" s="204" t="s">
        <v>549</v>
      </c>
      <c r="K270" s="205" t="s">
        <v>548</v>
      </c>
      <c r="L270" s="206"/>
      <c r="M270" s="201" t="str">
        <f t="shared" si="44"/>
        <v>是</v>
      </c>
    </row>
    <row r="271" spans="1:13" ht="37.5" hidden="1">
      <c r="A271" s="193">
        <v>2040199</v>
      </c>
      <c r="B271" s="196" t="s">
        <v>550</v>
      </c>
      <c r="C271" s="195">
        <v>0</v>
      </c>
      <c r="D271" s="195"/>
      <c r="E271" s="195">
        <v>0</v>
      </c>
      <c r="F271" s="195">
        <v>0</v>
      </c>
      <c r="G271" s="195">
        <v>0</v>
      </c>
      <c r="H271" s="195">
        <f t="shared" si="45"/>
        <v>0</v>
      </c>
      <c r="I271" s="197">
        <f t="shared" si="46"/>
        <v>0</v>
      </c>
      <c r="J271" s="204" t="s">
        <v>551</v>
      </c>
      <c r="K271" s="208" t="s">
        <v>550</v>
      </c>
      <c r="L271" s="209"/>
      <c r="M271" s="201" t="str">
        <f t="shared" si="44"/>
        <v>否</v>
      </c>
    </row>
    <row r="272" spans="1:13" ht="18.75">
      <c r="A272" s="193">
        <v>20402</v>
      </c>
      <c r="B272" s="194" t="s">
        <v>552</v>
      </c>
      <c r="C272" s="195">
        <f t="shared" ref="C272:G272" si="50">SUM(C273:C282)</f>
        <v>23871</v>
      </c>
      <c r="D272" s="195">
        <f t="shared" si="50"/>
        <v>555</v>
      </c>
      <c r="E272" s="195">
        <f t="shared" si="50"/>
        <v>3146</v>
      </c>
      <c r="F272" s="195">
        <f t="shared" si="50"/>
        <v>3146</v>
      </c>
      <c r="G272" s="195">
        <f t="shared" si="50"/>
        <v>0</v>
      </c>
      <c r="H272" s="195">
        <f t="shared" si="45"/>
        <v>27572</v>
      </c>
      <c r="I272" s="197">
        <f t="shared" si="46"/>
        <v>3146</v>
      </c>
      <c r="J272" s="198" t="s">
        <v>553</v>
      </c>
      <c r="K272" s="199" t="s">
        <v>552</v>
      </c>
      <c r="L272" s="220">
        <f>SUM(L273:L282)</f>
        <v>0</v>
      </c>
      <c r="M272" s="201" t="str">
        <f t="shared" si="44"/>
        <v>是</v>
      </c>
    </row>
    <row r="273" spans="1:13" ht="18.75">
      <c r="A273" s="193">
        <v>2040201</v>
      </c>
      <c r="B273" s="194" t="s">
        <v>137</v>
      </c>
      <c r="C273" s="195">
        <f>8262+700</f>
        <v>8962</v>
      </c>
      <c r="D273" s="195"/>
      <c r="E273" s="195">
        <v>0</v>
      </c>
      <c r="F273" s="195">
        <v>0</v>
      </c>
      <c r="G273" s="195">
        <v>0</v>
      </c>
      <c r="H273" s="195">
        <f t="shared" si="45"/>
        <v>8962</v>
      </c>
      <c r="I273" s="197">
        <f t="shared" si="46"/>
        <v>0</v>
      </c>
      <c r="J273" s="204" t="s">
        <v>554</v>
      </c>
      <c r="K273" s="205" t="s">
        <v>137</v>
      </c>
      <c r="L273" s="222"/>
      <c r="M273" s="201" t="str">
        <f t="shared" si="44"/>
        <v>是</v>
      </c>
    </row>
    <row r="274" spans="1:13" ht="37.5">
      <c r="A274" s="193">
        <v>2040202</v>
      </c>
      <c r="B274" s="194" t="s">
        <v>139</v>
      </c>
      <c r="C274" s="195">
        <f>1223+500</f>
        <v>1723</v>
      </c>
      <c r="D274" s="195"/>
      <c r="E274" s="195">
        <v>552</v>
      </c>
      <c r="F274" s="195">
        <v>552</v>
      </c>
      <c r="G274" s="195">
        <v>0</v>
      </c>
      <c r="H274" s="195">
        <f t="shared" si="45"/>
        <v>2275</v>
      </c>
      <c r="I274" s="197">
        <f t="shared" si="46"/>
        <v>552</v>
      </c>
      <c r="J274" s="204" t="s">
        <v>555</v>
      </c>
      <c r="K274" s="202" t="s">
        <v>139</v>
      </c>
      <c r="L274" s="203"/>
      <c r="M274" s="201" t="str">
        <f t="shared" si="44"/>
        <v>是</v>
      </c>
    </row>
    <row r="275" spans="1:13" ht="18.75" hidden="1">
      <c r="A275" s="193">
        <v>2040203</v>
      </c>
      <c r="B275" s="194" t="s">
        <v>141</v>
      </c>
      <c r="C275" s="195">
        <v>0</v>
      </c>
      <c r="D275" s="195"/>
      <c r="E275" s="195">
        <v>0</v>
      </c>
      <c r="F275" s="195">
        <v>0</v>
      </c>
      <c r="G275" s="195">
        <v>0</v>
      </c>
      <c r="H275" s="195">
        <f t="shared" si="45"/>
        <v>0</v>
      </c>
      <c r="I275" s="197">
        <f t="shared" si="46"/>
        <v>0</v>
      </c>
      <c r="J275" s="204" t="s">
        <v>556</v>
      </c>
      <c r="K275" s="202" t="s">
        <v>141</v>
      </c>
      <c r="L275" s="210"/>
      <c r="M275" s="201" t="str">
        <f t="shared" si="44"/>
        <v>否</v>
      </c>
    </row>
    <row r="276" spans="1:13" ht="18.75">
      <c r="A276" s="193">
        <v>2040219</v>
      </c>
      <c r="B276" s="194" t="s">
        <v>238</v>
      </c>
      <c r="C276" s="195">
        <f>4100+900</f>
        <v>5000</v>
      </c>
      <c r="D276" s="195"/>
      <c r="E276" s="195">
        <v>0</v>
      </c>
      <c r="F276" s="195">
        <v>0</v>
      </c>
      <c r="G276" s="195">
        <v>0</v>
      </c>
      <c r="H276" s="195">
        <f t="shared" si="45"/>
        <v>5000</v>
      </c>
      <c r="I276" s="197">
        <f t="shared" si="46"/>
        <v>0</v>
      </c>
      <c r="J276" s="204" t="s">
        <v>557</v>
      </c>
      <c r="K276" s="202" t="s">
        <v>238</v>
      </c>
      <c r="L276" s="207"/>
      <c r="M276" s="201" t="str">
        <f t="shared" si="44"/>
        <v>是</v>
      </c>
    </row>
    <row r="277" spans="1:13" ht="18.75">
      <c r="A277" s="193">
        <v>2040220</v>
      </c>
      <c r="B277" s="194" t="s">
        <v>558</v>
      </c>
      <c r="C277" s="195">
        <v>2686</v>
      </c>
      <c r="D277" s="195"/>
      <c r="E277" s="195">
        <v>150</v>
      </c>
      <c r="F277" s="195">
        <v>150</v>
      </c>
      <c r="G277" s="195">
        <v>0</v>
      </c>
      <c r="H277" s="195">
        <f t="shared" si="45"/>
        <v>2836</v>
      </c>
      <c r="I277" s="197">
        <f t="shared" si="46"/>
        <v>150</v>
      </c>
      <c r="J277" s="204" t="s">
        <v>559</v>
      </c>
      <c r="K277" s="202" t="s">
        <v>558</v>
      </c>
      <c r="L277" s="207"/>
      <c r="M277" s="201" t="str">
        <f t="shared" si="44"/>
        <v>是</v>
      </c>
    </row>
    <row r="278" spans="1:13" ht="18.75" hidden="1">
      <c r="A278" s="193">
        <v>2040221</v>
      </c>
      <c r="B278" s="194" t="s">
        <v>560</v>
      </c>
      <c r="C278" s="195">
        <v>0</v>
      </c>
      <c r="D278" s="195"/>
      <c r="E278" s="195">
        <v>0</v>
      </c>
      <c r="F278" s="195">
        <v>0</v>
      </c>
      <c r="G278" s="195">
        <v>0</v>
      </c>
      <c r="H278" s="195">
        <f t="shared" si="45"/>
        <v>0</v>
      </c>
      <c r="I278" s="197">
        <f t="shared" si="46"/>
        <v>0</v>
      </c>
      <c r="J278" s="204" t="s">
        <v>561</v>
      </c>
      <c r="K278" s="202" t="s">
        <v>560</v>
      </c>
      <c r="L278" s="207"/>
      <c r="M278" s="201" t="str">
        <f t="shared" si="44"/>
        <v>否</v>
      </c>
    </row>
    <row r="279" spans="1:13" ht="18.75" hidden="1">
      <c r="A279" s="193">
        <v>2040222</v>
      </c>
      <c r="B279" s="194" t="s">
        <v>562</v>
      </c>
      <c r="C279" s="195">
        <v>0</v>
      </c>
      <c r="D279" s="195"/>
      <c r="E279" s="195">
        <v>0</v>
      </c>
      <c r="F279" s="195">
        <v>0</v>
      </c>
      <c r="G279" s="195">
        <v>0</v>
      </c>
      <c r="H279" s="195">
        <f t="shared" si="45"/>
        <v>0</v>
      </c>
      <c r="I279" s="197">
        <f t="shared" si="46"/>
        <v>0</v>
      </c>
      <c r="J279" s="215" t="s">
        <v>563</v>
      </c>
      <c r="K279" s="216" t="s">
        <v>562</v>
      </c>
      <c r="L279" s="218"/>
      <c r="M279" s="201" t="str">
        <f t="shared" si="44"/>
        <v>否</v>
      </c>
    </row>
    <row r="280" spans="1:13" ht="18.75" hidden="1">
      <c r="A280" s="193">
        <v>2040223</v>
      </c>
      <c r="B280" s="194" t="s">
        <v>564</v>
      </c>
      <c r="C280" s="195">
        <v>0</v>
      </c>
      <c r="D280" s="195"/>
      <c r="E280" s="195">
        <v>0</v>
      </c>
      <c r="F280" s="195">
        <v>0</v>
      </c>
      <c r="G280" s="195">
        <v>0</v>
      </c>
      <c r="H280" s="195">
        <f t="shared" si="45"/>
        <v>0</v>
      </c>
      <c r="I280" s="197">
        <f t="shared" si="46"/>
        <v>0</v>
      </c>
      <c r="J280" s="215" t="s">
        <v>565</v>
      </c>
      <c r="K280" s="216" t="s">
        <v>564</v>
      </c>
      <c r="L280" s="218"/>
      <c r="M280" s="201" t="str">
        <f t="shared" si="44"/>
        <v>否</v>
      </c>
    </row>
    <row r="281" spans="1:13" ht="18.75" hidden="1">
      <c r="A281" s="193">
        <v>2040250</v>
      </c>
      <c r="B281" s="194" t="s">
        <v>155</v>
      </c>
      <c r="C281" s="195">
        <v>0</v>
      </c>
      <c r="D281" s="195"/>
      <c r="E281" s="195">
        <v>0</v>
      </c>
      <c r="F281" s="195">
        <v>0</v>
      </c>
      <c r="G281" s="195">
        <v>0</v>
      </c>
      <c r="H281" s="195">
        <f t="shared" si="45"/>
        <v>0</v>
      </c>
      <c r="I281" s="197">
        <f t="shared" si="46"/>
        <v>0</v>
      </c>
      <c r="J281" s="204" t="s">
        <v>566</v>
      </c>
      <c r="K281" s="202" t="s">
        <v>155</v>
      </c>
      <c r="L281" s="207"/>
      <c r="M281" s="201" t="str">
        <f t="shared" si="44"/>
        <v>否</v>
      </c>
    </row>
    <row r="282" spans="1:13" ht="18.75">
      <c r="A282" s="193">
        <v>2040299</v>
      </c>
      <c r="B282" s="194" t="s">
        <v>567</v>
      </c>
      <c r="C282" s="195">
        <f>500+5000</f>
        <v>5500</v>
      </c>
      <c r="D282" s="195">
        <v>555</v>
      </c>
      <c r="E282" s="195">
        <v>2444</v>
      </c>
      <c r="F282" s="195">
        <f>2444</f>
        <v>2444</v>
      </c>
      <c r="G282" s="195">
        <v>0</v>
      </c>
      <c r="H282" s="195">
        <f t="shared" si="45"/>
        <v>8499</v>
      </c>
      <c r="I282" s="197">
        <f t="shared" si="46"/>
        <v>2444</v>
      </c>
      <c r="J282" s="204" t="s">
        <v>568</v>
      </c>
      <c r="K282" s="208" t="s">
        <v>567</v>
      </c>
      <c r="L282" s="209"/>
      <c r="M282" s="201" t="str">
        <f t="shared" si="44"/>
        <v>是</v>
      </c>
    </row>
    <row r="283" spans="1:13" ht="18.75">
      <c r="A283" s="193">
        <v>20403</v>
      </c>
      <c r="B283" s="194" t="s">
        <v>569</v>
      </c>
      <c r="C283" s="195">
        <f t="shared" ref="C283:G283" si="51">SUM(C284:C289)</f>
        <v>18</v>
      </c>
      <c r="D283" s="195">
        <f t="shared" si="51"/>
        <v>0</v>
      </c>
      <c r="E283" s="195">
        <f t="shared" si="51"/>
        <v>0</v>
      </c>
      <c r="F283" s="195">
        <f t="shared" si="51"/>
        <v>0</v>
      </c>
      <c r="G283" s="195">
        <f t="shared" si="51"/>
        <v>0</v>
      </c>
      <c r="H283" s="195">
        <f t="shared" si="45"/>
        <v>18</v>
      </c>
      <c r="I283" s="197">
        <f t="shared" si="46"/>
        <v>0</v>
      </c>
      <c r="J283" s="198" t="s">
        <v>570</v>
      </c>
      <c r="K283" s="213" t="s">
        <v>569</v>
      </c>
      <c r="L283" s="210">
        <f>SUM(L284:L289)</f>
        <v>0</v>
      </c>
      <c r="M283" s="201" t="str">
        <f t="shared" si="44"/>
        <v>是</v>
      </c>
    </row>
    <row r="284" spans="1:13" ht="18.75" hidden="1">
      <c r="A284" s="193">
        <v>2040301</v>
      </c>
      <c r="B284" s="194" t="s">
        <v>137</v>
      </c>
      <c r="C284" s="195">
        <v>0</v>
      </c>
      <c r="D284" s="195"/>
      <c r="E284" s="195">
        <v>0</v>
      </c>
      <c r="F284" s="195">
        <v>0</v>
      </c>
      <c r="G284" s="195">
        <v>0</v>
      </c>
      <c r="H284" s="195">
        <f t="shared" si="45"/>
        <v>0</v>
      </c>
      <c r="I284" s="197">
        <f t="shared" si="46"/>
        <v>0</v>
      </c>
      <c r="J284" s="204" t="s">
        <v>571</v>
      </c>
      <c r="K284" s="205" t="s">
        <v>137</v>
      </c>
      <c r="L284" s="206"/>
      <c r="M284" s="201" t="str">
        <f t="shared" si="44"/>
        <v>否</v>
      </c>
    </row>
    <row r="285" spans="1:13" ht="37.5" hidden="1">
      <c r="A285" s="193">
        <v>2040302</v>
      </c>
      <c r="B285" s="194" t="s">
        <v>139</v>
      </c>
      <c r="C285" s="195">
        <v>0</v>
      </c>
      <c r="D285" s="195"/>
      <c r="E285" s="195">
        <v>0</v>
      </c>
      <c r="F285" s="195">
        <v>0</v>
      </c>
      <c r="G285" s="195">
        <v>0</v>
      </c>
      <c r="H285" s="195">
        <f t="shared" si="45"/>
        <v>0</v>
      </c>
      <c r="I285" s="197">
        <f t="shared" si="46"/>
        <v>0</v>
      </c>
      <c r="J285" s="204" t="s">
        <v>572</v>
      </c>
      <c r="K285" s="202" t="s">
        <v>139</v>
      </c>
      <c r="L285" s="207"/>
      <c r="M285" s="201" t="str">
        <f t="shared" si="44"/>
        <v>否</v>
      </c>
    </row>
    <row r="286" spans="1:13" ht="18.75" hidden="1">
      <c r="A286" s="193">
        <v>2040303</v>
      </c>
      <c r="B286" s="194" t="s">
        <v>141</v>
      </c>
      <c r="C286" s="195">
        <v>0</v>
      </c>
      <c r="D286" s="195"/>
      <c r="E286" s="195">
        <v>0</v>
      </c>
      <c r="F286" s="195">
        <v>0</v>
      </c>
      <c r="G286" s="195">
        <v>0</v>
      </c>
      <c r="H286" s="195">
        <f t="shared" si="45"/>
        <v>0</v>
      </c>
      <c r="I286" s="197">
        <f t="shared" si="46"/>
        <v>0</v>
      </c>
      <c r="J286" s="204" t="s">
        <v>573</v>
      </c>
      <c r="K286" s="202" t="s">
        <v>141</v>
      </c>
      <c r="L286" s="223"/>
      <c r="M286" s="201" t="str">
        <f t="shared" si="44"/>
        <v>否</v>
      </c>
    </row>
    <row r="287" spans="1:13" ht="18.75">
      <c r="A287" s="193">
        <v>2040304</v>
      </c>
      <c r="B287" s="194" t="s">
        <v>574</v>
      </c>
      <c r="C287" s="195">
        <v>18</v>
      </c>
      <c r="D287" s="195"/>
      <c r="E287" s="195">
        <v>0</v>
      </c>
      <c r="F287" s="195">
        <v>0</v>
      </c>
      <c r="G287" s="195">
        <v>0</v>
      </c>
      <c r="H287" s="195">
        <f t="shared" si="45"/>
        <v>18</v>
      </c>
      <c r="I287" s="197">
        <f t="shared" si="46"/>
        <v>0</v>
      </c>
      <c r="J287" s="204" t="s">
        <v>575</v>
      </c>
      <c r="K287" s="202" t="s">
        <v>574</v>
      </c>
      <c r="L287" s="210"/>
      <c r="M287" s="201" t="str">
        <f t="shared" si="44"/>
        <v>是</v>
      </c>
    </row>
    <row r="288" spans="1:13" ht="18.75" hidden="1">
      <c r="A288" s="193">
        <v>2040350</v>
      </c>
      <c r="B288" s="194" t="s">
        <v>155</v>
      </c>
      <c r="C288" s="195">
        <v>0</v>
      </c>
      <c r="D288" s="195"/>
      <c r="E288" s="195">
        <v>0</v>
      </c>
      <c r="F288" s="195">
        <v>0</v>
      </c>
      <c r="G288" s="195">
        <v>0</v>
      </c>
      <c r="H288" s="195">
        <f t="shared" si="45"/>
        <v>0</v>
      </c>
      <c r="I288" s="197">
        <f t="shared" si="46"/>
        <v>0</v>
      </c>
      <c r="J288" s="204" t="s">
        <v>576</v>
      </c>
      <c r="K288" s="202" t="s">
        <v>155</v>
      </c>
      <c r="L288" s="207"/>
      <c r="M288" s="201" t="str">
        <f t="shared" si="44"/>
        <v>否</v>
      </c>
    </row>
    <row r="289" spans="1:13" ht="37.5" hidden="1">
      <c r="A289" s="193">
        <v>2040399</v>
      </c>
      <c r="B289" s="196" t="s">
        <v>577</v>
      </c>
      <c r="C289" s="195">
        <v>0</v>
      </c>
      <c r="D289" s="195"/>
      <c r="E289" s="195">
        <v>0</v>
      </c>
      <c r="F289" s="195">
        <v>0</v>
      </c>
      <c r="G289" s="195">
        <v>0</v>
      </c>
      <c r="H289" s="195">
        <f t="shared" si="45"/>
        <v>0</v>
      </c>
      <c r="I289" s="197">
        <f t="shared" si="46"/>
        <v>0</v>
      </c>
      <c r="J289" s="204" t="s">
        <v>578</v>
      </c>
      <c r="K289" s="208" t="s">
        <v>577</v>
      </c>
      <c r="L289" s="209"/>
      <c r="M289" s="201" t="str">
        <f t="shared" si="44"/>
        <v>否</v>
      </c>
    </row>
    <row r="290" spans="1:13" ht="18.75">
      <c r="A290" s="193">
        <v>20404</v>
      </c>
      <c r="B290" s="194" t="s">
        <v>579</v>
      </c>
      <c r="C290" s="195">
        <f t="shared" ref="C290:G290" si="52">SUM(C291:C297)</f>
        <v>100</v>
      </c>
      <c r="D290" s="195">
        <f t="shared" si="52"/>
        <v>0</v>
      </c>
      <c r="E290" s="195">
        <f t="shared" si="52"/>
        <v>50</v>
      </c>
      <c r="F290" s="195">
        <f t="shared" si="52"/>
        <v>50</v>
      </c>
      <c r="G290" s="195">
        <f t="shared" si="52"/>
        <v>0</v>
      </c>
      <c r="H290" s="195">
        <f t="shared" si="45"/>
        <v>150</v>
      </c>
      <c r="I290" s="197">
        <f t="shared" si="46"/>
        <v>50</v>
      </c>
      <c r="J290" s="198" t="s">
        <v>580</v>
      </c>
      <c r="K290" s="202" t="s">
        <v>579</v>
      </c>
      <c r="L290" s="210">
        <f>SUM(L291:L297)</f>
        <v>0</v>
      </c>
      <c r="M290" s="201" t="str">
        <f t="shared" si="44"/>
        <v>是</v>
      </c>
    </row>
    <row r="291" spans="1:13" ht="18.75" hidden="1">
      <c r="A291" s="193">
        <v>2040401</v>
      </c>
      <c r="B291" s="194" t="s">
        <v>137</v>
      </c>
      <c r="C291" s="195">
        <v>0</v>
      </c>
      <c r="D291" s="195"/>
      <c r="E291" s="195">
        <v>0</v>
      </c>
      <c r="F291" s="195">
        <v>0</v>
      </c>
      <c r="G291" s="195">
        <v>0</v>
      </c>
      <c r="H291" s="195">
        <f t="shared" si="45"/>
        <v>0</v>
      </c>
      <c r="I291" s="197">
        <f t="shared" si="46"/>
        <v>0</v>
      </c>
      <c r="J291" s="204" t="s">
        <v>581</v>
      </c>
      <c r="K291" s="205" t="s">
        <v>137</v>
      </c>
      <c r="L291" s="206"/>
      <c r="M291" s="201" t="str">
        <f t="shared" si="44"/>
        <v>否</v>
      </c>
    </row>
    <row r="292" spans="1:13" ht="37.5" hidden="1">
      <c r="A292" s="193">
        <v>2040402</v>
      </c>
      <c r="B292" s="194" t="s">
        <v>139</v>
      </c>
      <c r="C292" s="195">
        <v>0</v>
      </c>
      <c r="D292" s="195"/>
      <c r="E292" s="195">
        <v>0</v>
      </c>
      <c r="F292" s="195">
        <v>0</v>
      </c>
      <c r="G292" s="195">
        <v>0</v>
      </c>
      <c r="H292" s="195">
        <f t="shared" si="45"/>
        <v>0</v>
      </c>
      <c r="I292" s="197">
        <f t="shared" si="46"/>
        <v>0</v>
      </c>
      <c r="J292" s="204" t="s">
        <v>582</v>
      </c>
      <c r="K292" s="202" t="s">
        <v>139</v>
      </c>
      <c r="L292" s="207"/>
      <c r="M292" s="201" t="str">
        <f t="shared" si="44"/>
        <v>否</v>
      </c>
    </row>
    <row r="293" spans="1:13" ht="18.75" hidden="1">
      <c r="A293" s="193">
        <v>2040403</v>
      </c>
      <c r="B293" s="194" t="s">
        <v>141</v>
      </c>
      <c r="C293" s="195">
        <v>0</v>
      </c>
      <c r="D293" s="195"/>
      <c r="E293" s="195">
        <v>0</v>
      </c>
      <c r="F293" s="195">
        <v>0</v>
      </c>
      <c r="G293" s="195">
        <v>0</v>
      </c>
      <c r="H293" s="195">
        <f t="shared" si="45"/>
        <v>0</v>
      </c>
      <c r="I293" s="197">
        <f t="shared" si="46"/>
        <v>0</v>
      </c>
      <c r="J293" s="204" t="s">
        <v>583</v>
      </c>
      <c r="K293" s="202" t="s">
        <v>141</v>
      </c>
      <c r="L293" s="207"/>
      <c r="M293" s="201" t="str">
        <f t="shared" si="44"/>
        <v>否</v>
      </c>
    </row>
    <row r="294" spans="1:13" ht="18.75" hidden="1">
      <c r="A294" s="193">
        <v>2040409</v>
      </c>
      <c r="B294" s="194" t="s">
        <v>584</v>
      </c>
      <c r="C294" s="195">
        <v>0</v>
      </c>
      <c r="D294" s="195"/>
      <c r="E294" s="195">
        <v>0</v>
      </c>
      <c r="F294" s="195">
        <v>0</v>
      </c>
      <c r="G294" s="195">
        <v>0</v>
      </c>
      <c r="H294" s="195">
        <f t="shared" si="45"/>
        <v>0</v>
      </c>
      <c r="I294" s="197">
        <f t="shared" si="46"/>
        <v>0</v>
      </c>
      <c r="J294" s="204" t="s">
        <v>585</v>
      </c>
      <c r="K294" s="202" t="s">
        <v>584</v>
      </c>
      <c r="L294" s="207"/>
      <c r="M294" s="201" t="str">
        <f t="shared" si="44"/>
        <v>否</v>
      </c>
    </row>
    <row r="295" spans="1:13" ht="18.75" hidden="1">
      <c r="A295" s="193">
        <v>2040410</v>
      </c>
      <c r="B295" s="194" t="s">
        <v>586</v>
      </c>
      <c r="C295" s="195">
        <v>0</v>
      </c>
      <c r="D295" s="195"/>
      <c r="E295" s="195">
        <v>0</v>
      </c>
      <c r="F295" s="195">
        <v>0</v>
      </c>
      <c r="G295" s="195">
        <v>0</v>
      </c>
      <c r="H295" s="195">
        <f t="shared" si="45"/>
        <v>0</v>
      </c>
      <c r="I295" s="197">
        <f t="shared" si="46"/>
        <v>0</v>
      </c>
      <c r="J295" s="204" t="s">
        <v>587</v>
      </c>
      <c r="K295" s="202" t="s">
        <v>586</v>
      </c>
      <c r="L295" s="207"/>
      <c r="M295" s="201" t="str">
        <f t="shared" si="44"/>
        <v>否</v>
      </c>
    </row>
    <row r="296" spans="1:13" ht="18.75" hidden="1">
      <c r="A296" s="193">
        <v>2040450</v>
      </c>
      <c r="B296" s="194" t="s">
        <v>155</v>
      </c>
      <c r="C296" s="195">
        <v>0</v>
      </c>
      <c r="D296" s="195"/>
      <c r="E296" s="195">
        <v>0</v>
      </c>
      <c r="F296" s="195">
        <v>0</v>
      </c>
      <c r="G296" s="195">
        <v>0</v>
      </c>
      <c r="H296" s="195">
        <f t="shared" si="45"/>
        <v>0</v>
      </c>
      <c r="I296" s="197">
        <f t="shared" si="46"/>
        <v>0</v>
      </c>
      <c r="J296" s="204" t="s">
        <v>588</v>
      </c>
      <c r="K296" s="202" t="s">
        <v>155</v>
      </c>
      <c r="L296" s="207"/>
      <c r="M296" s="201" t="str">
        <f t="shared" si="44"/>
        <v>否</v>
      </c>
    </row>
    <row r="297" spans="1:13" ht="18.75">
      <c r="A297" s="193">
        <v>2040499</v>
      </c>
      <c r="B297" s="194" t="s">
        <v>589</v>
      </c>
      <c r="C297" s="195">
        <v>100</v>
      </c>
      <c r="D297" s="195"/>
      <c r="E297" s="195">
        <v>50</v>
      </c>
      <c r="F297" s="195">
        <v>50</v>
      </c>
      <c r="G297" s="195">
        <v>0</v>
      </c>
      <c r="H297" s="195">
        <f t="shared" si="45"/>
        <v>150</v>
      </c>
      <c r="I297" s="197">
        <f t="shared" si="46"/>
        <v>50</v>
      </c>
      <c r="J297" s="204" t="s">
        <v>590</v>
      </c>
      <c r="K297" s="208" t="s">
        <v>589</v>
      </c>
      <c r="L297" s="209"/>
      <c r="M297" s="201" t="str">
        <f t="shared" si="44"/>
        <v>是</v>
      </c>
    </row>
    <row r="298" spans="1:13" ht="18.75">
      <c r="A298" s="193">
        <v>20405</v>
      </c>
      <c r="B298" s="194" t="s">
        <v>591</v>
      </c>
      <c r="C298" s="195">
        <f t="shared" ref="C298:G298" si="53">SUM(C299:C306)</f>
        <v>100</v>
      </c>
      <c r="D298" s="195">
        <f t="shared" si="53"/>
        <v>0</v>
      </c>
      <c r="E298" s="195">
        <f t="shared" si="53"/>
        <v>0</v>
      </c>
      <c r="F298" s="195">
        <f t="shared" si="53"/>
        <v>0</v>
      </c>
      <c r="G298" s="195">
        <f t="shared" si="53"/>
        <v>0</v>
      </c>
      <c r="H298" s="195">
        <f t="shared" si="45"/>
        <v>100</v>
      </c>
      <c r="I298" s="197">
        <f t="shared" si="46"/>
        <v>0</v>
      </c>
      <c r="J298" s="198" t="s">
        <v>592</v>
      </c>
      <c r="K298" s="202" t="s">
        <v>591</v>
      </c>
      <c r="L298" s="210">
        <f>SUM(L299:L306)</f>
        <v>0</v>
      </c>
      <c r="M298" s="201" t="str">
        <f t="shared" si="44"/>
        <v>是</v>
      </c>
    </row>
    <row r="299" spans="1:13" ht="18.75" hidden="1">
      <c r="A299" s="193">
        <v>2040501</v>
      </c>
      <c r="B299" s="194" t="s">
        <v>137</v>
      </c>
      <c r="C299" s="195">
        <v>0</v>
      </c>
      <c r="D299" s="195"/>
      <c r="E299" s="195">
        <v>0</v>
      </c>
      <c r="F299" s="195">
        <v>0</v>
      </c>
      <c r="G299" s="195">
        <v>0</v>
      </c>
      <c r="H299" s="195">
        <f t="shared" si="45"/>
        <v>0</v>
      </c>
      <c r="I299" s="197">
        <f t="shared" si="46"/>
        <v>0</v>
      </c>
      <c r="J299" s="204" t="s">
        <v>593</v>
      </c>
      <c r="K299" s="205" t="s">
        <v>137</v>
      </c>
      <c r="L299" s="206"/>
      <c r="M299" s="201" t="str">
        <f t="shared" si="44"/>
        <v>否</v>
      </c>
    </row>
    <row r="300" spans="1:13" ht="37.5" hidden="1">
      <c r="A300" s="193">
        <v>2040502</v>
      </c>
      <c r="B300" s="194" t="s">
        <v>139</v>
      </c>
      <c r="C300" s="195">
        <v>0</v>
      </c>
      <c r="D300" s="195"/>
      <c r="E300" s="195">
        <v>0</v>
      </c>
      <c r="F300" s="195">
        <v>0</v>
      </c>
      <c r="G300" s="195">
        <v>0</v>
      </c>
      <c r="H300" s="195">
        <f t="shared" si="45"/>
        <v>0</v>
      </c>
      <c r="I300" s="197">
        <f t="shared" si="46"/>
        <v>0</v>
      </c>
      <c r="J300" s="204" t="s">
        <v>594</v>
      </c>
      <c r="K300" s="202" t="s">
        <v>139</v>
      </c>
      <c r="L300" s="207"/>
      <c r="M300" s="201" t="str">
        <f t="shared" si="44"/>
        <v>否</v>
      </c>
    </row>
    <row r="301" spans="1:13" ht="18.75" hidden="1">
      <c r="A301" s="193">
        <v>2040503</v>
      </c>
      <c r="B301" s="194" t="s">
        <v>141</v>
      </c>
      <c r="C301" s="195">
        <v>0</v>
      </c>
      <c r="D301" s="195"/>
      <c r="E301" s="195">
        <v>0</v>
      </c>
      <c r="F301" s="195">
        <v>0</v>
      </c>
      <c r="G301" s="195">
        <v>0</v>
      </c>
      <c r="H301" s="195">
        <f t="shared" si="45"/>
        <v>0</v>
      </c>
      <c r="I301" s="197">
        <f t="shared" si="46"/>
        <v>0</v>
      </c>
      <c r="J301" s="204" t="s">
        <v>595</v>
      </c>
      <c r="K301" s="202" t="s">
        <v>141</v>
      </c>
      <c r="L301" s="207"/>
      <c r="M301" s="201" t="str">
        <f t="shared" si="44"/>
        <v>否</v>
      </c>
    </row>
    <row r="302" spans="1:13" ht="18.75" hidden="1">
      <c r="A302" s="193">
        <v>2040504</v>
      </c>
      <c r="B302" s="194" t="s">
        <v>596</v>
      </c>
      <c r="C302" s="195">
        <v>0</v>
      </c>
      <c r="D302" s="195"/>
      <c r="E302" s="195">
        <v>0</v>
      </c>
      <c r="F302" s="195">
        <v>0</v>
      </c>
      <c r="G302" s="195">
        <v>0</v>
      </c>
      <c r="H302" s="195">
        <f t="shared" si="45"/>
        <v>0</v>
      </c>
      <c r="I302" s="197">
        <f t="shared" si="46"/>
        <v>0</v>
      </c>
      <c r="J302" s="204" t="s">
        <v>597</v>
      </c>
      <c r="K302" s="202" t="s">
        <v>596</v>
      </c>
      <c r="L302" s="207"/>
      <c r="M302" s="201" t="str">
        <f t="shared" si="44"/>
        <v>否</v>
      </c>
    </row>
    <row r="303" spans="1:13" ht="18.75" hidden="1">
      <c r="A303" s="193">
        <v>2040505</v>
      </c>
      <c r="B303" s="194" t="s">
        <v>598</v>
      </c>
      <c r="C303" s="195">
        <v>0</v>
      </c>
      <c r="D303" s="195"/>
      <c r="E303" s="195">
        <v>0</v>
      </c>
      <c r="F303" s="195">
        <v>0</v>
      </c>
      <c r="G303" s="195">
        <v>0</v>
      </c>
      <c r="H303" s="195">
        <f t="shared" si="45"/>
        <v>0</v>
      </c>
      <c r="I303" s="197">
        <f t="shared" si="46"/>
        <v>0</v>
      </c>
      <c r="J303" s="204" t="s">
        <v>599</v>
      </c>
      <c r="K303" s="202" t="s">
        <v>598</v>
      </c>
      <c r="L303" s="207"/>
      <c r="M303" s="201" t="str">
        <f t="shared" si="44"/>
        <v>否</v>
      </c>
    </row>
    <row r="304" spans="1:13" ht="18.75" hidden="1">
      <c r="A304" s="193">
        <v>2040506</v>
      </c>
      <c r="B304" s="194" t="s">
        <v>600</v>
      </c>
      <c r="C304" s="195">
        <v>0</v>
      </c>
      <c r="D304" s="195"/>
      <c r="E304" s="195">
        <v>0</v>
      </c>
      <c r="F304" s="195">
        <v>0</v>
      </c>
      <c r="G304" s="195">
        <v>0</v>
      </c>
      <c r="H304" s="195">
        <f t="shared" si="45"/>
        <v>0</v>
      </c>
      <c r="I304" s="197">
        <f t="shared" si="46"/>
        <v>0</v>
      </c>
      <c r="J304" s="204" t="s">
        <v>601</v>
      </c>
      <c r="K304" s="202" t="s">
        <v>600</v>
      </c>
      <c r="L304" s="207"/>
      <c r="M304" s="201" t="str">
        <f t="shared" si="44"/>
        <v>否</v>
      </c>
    </row>
    <row r="305" spans="1:13" ht="18.75" hidden="1">
      <c r="A305" s="193">
        <v>2040550</v>
      </c>
      <c r="B305" s="194" t="s">
        <v>155</v>
      </c>
      <c r="C305" s="195">
        <v>0</v>
      </c>
      <c r="D305" s="195"/>
      <c r="E305" s="195">
        <v>0</v>
      </c>
      <c r="F305" s="195">
        <v>0</v>
      </c>
      <c r="G305" s="195">
        <v>0</v>
      </c>
      <c r="H305" s="195">
        <f t="shared" si="45"/>
        <v>0</v>
      </c>
      <c r="I305" s="197">
        <f t="shared" si="46"/>
        <v>0</v>
      </c>
      <c r="J305" s="204" t="s">
        <v>602</v>
      </c>
      <c r="K305" s="202" t="s">
        <v>155</v>
      </c>
      <c r="L305" s="207"/>
      <c r="M305" s="201" t="str">
        <f t="shared" si="44"/>
        <v>否</v>
      </c>
    </row>
    <row r="306" spans="1:13" ht="18.75">
      <c r="A306" s="193">
        <v>2040599</v>
      </c>
      <c r="B306" s="194" t="s">
        <v>603</v>
      </c>
      <c r="C306" s="195">
        <v>100</v>
      </c>
      <c r="D306" s="195"/>
      <c r="E306" s="195">
        <v>0</v>
      </c>
      <c r="F306" s="195">
        <v>0</v>
      </c>
      <c r="G306" s="195">
        <v>0</v>
      </c>
      <c r="H306" s="195">
        <f t="shared" si="45"/>
        <v>100</v>
      </c>
      <c r="I306" s="197">
        <f t="shared" si="46"/>
        <v>0</v>
      </c>
      <c r="J306" s="204" t="s">
        <v>604</v>
      </c>
      <c r="K306" s="208" t="s">
        <v>603</v>
      </c>
      <c r="L306" s="209"/>
      <c r="M306" s="201" t="str">
        <f t="shared" si="44"/>
        <v>是</v>
      </c>
    </row>
    <row r="307" spans="1:13" ht="18.75">
      <c r="A307" s="193">
        <v>20406</v>
      </c>
      <c r="B307" s="194" t="s">
        <v>605</v>
      </c>
      <c r="C307" s="195">
        <f t="shared" ref="C307:G307" si="54">SUM(C308:C322)</f>
        <v>998</v>
      </c>
      <c r="D307" s="195">
        <f t="shared" si="54"/>
        <v>0</v>
      </c>
      <c r="E307" s="195">
        <f t="shared" si="54"/>
        <v>0</v>
      </c>
      <c r="F307" s="195">
        <f t="shared" si="54"/>
        <v>0</v>
      </c>
      <c r="G307" s="195">
        <f t="shared" si="54"/>
        <v>0</v>
      </c>
      <c r="H307" s="195">
        <f t="shared" si="45"/>
        <v>998</v>
      </c>
      <c r="I307" s="197">
        <f t="shared" si="46"/>
        <v>0</v>
      </c>
      <c r="J307" s="198" t="s">
        <v>606</v>
      </c>
      <c r="K307" s="202" t="s">
        <v>605</v>
      </c>
      <c r="L307" s="210">
        <f>SUM(L308:L322)</f>
        <v>0</v>
      </c>
      <c r="M307" s="201" t="str">
        <f t="shared" si="44"/>
        <v>是</v>
      </c>
    </row>
    <row r="308" spans="1:13" ht="18.75">
      <c r="A308" s="193">
        <v>2040601</v>
      </c>
      <c r="B308" s="194" t="s">
        <v>137</v>
      </c>
      <c r="C308" s="195">
        <v>711</v>
      </c>
      <c r="D308" s="195"/>
      <c r="E308" s="195">
        <v>0</v>
      </c>
      <c r="F308" s="195">
        <v>0</v>
      </c>
      <c r="G308" s="195">
        <v>0</v>
      </c>
      <c r="H308" s="195">
        <f t="shared" si="45"/>
        <v>711</v>
      </c>
      <c r="I308" s="197">
        <f t="shared" si="46"/>
        <v>0</v>
      </c>
      <c r="J308" s="204" t="s">
        <v>607</v>
      </c>
      <c r="K308" s="205" t="s">
        <v>137</v>
      </c>
      <c r="L308" s="222"/>
      <c r="M308" s="201" t="str">
        <f t="shared" si="44"/>
        <v>是</v>
      </c>
    </row>
    <row r="309" spans="1:13" ht="37.5">
      <c r="A309" s="193">
        <v>2040602</v>
      </c>
      <c r="B309" s="194" t="s">
        <v>139</v>
      </c>
      <c r="C309" s="195">
        <v>37</v>
      </c>
      <c r="D309" s="195"/>
      <c r="E309" s="195">
        <v>0</v>
      </c>
      <c r="F309" s="195">
        <v>0</v>
      </c>
      <c r="G309" s="195">
        <v>0</v>
      </c>
      <c r="H309" s="195">
        <f t="shared" si="45"/>
        <v>37</v>
      </c>
      <c r="I309" s="197">
        <f t="shared" si="46"/>
        <v>0</v>
      </c>
      <c r="J309" s="204" t="s">
        <v>608</v>
      </c>
      <c r="K309" s="202" t="s">
        <v>139</v>
      </c>
      <c r="L309" s="210"/>
      <c r="M309" s="201" t="str">
        <f t="shared" si="44"/>
        <v>是</v>
      </c>
    </row>
    <row r="310" spans="1:13" ht="18.75" hidden="1">
      <c r="A310" s="193">
        <v>2040603</v>
      </c>
      <c r="B310" s="194" t="s">
        <v>141</v>
      </c>
      <c r="C310" s="195">
        <v>0</v>
      </c>
      <c r="D310" s="195"/>
      <c r="E310" s="195">
        <v>0</v>
      </c>
      <c r="F310" s="195">
        <v>0</v>
      </c>
      <c r="G310" s="195">
        <v>0</v>
      </c>
      <c r="H310" s="195">
        <f t="shared" si="45"/>
        <v>0</v>
      </c>
      <c r="I310" s="197">
        <f t="shared" si="46"/>
        <v>0</v>
      </c>
      <c r="J310" s="204" t="s">
        <v>609</v>
      </c>
      <c r="K310" s="202" t="s">
        <v>141</v>
      </c>
      <c r="L310" s="207"/>
      <c r="M310" s="201" t="str">
        <f t="shared" si="44"/>
        <v>否</v>
      </c>
    </row>
    <row r="311" spans="1:13" ht="18.75">
      <c r="A311" s="193">
        <v>2040604</v>
      </c>
      <c r="B311" s="194" t="s">
        <v>610</v>
      </c>
      <c r="C311" s="195">
        <v>20</v>
      </c>
      <c r="D311" s="195"/>
      <c r="E311" s="195">
        <v>0</v>
      </c>
      <c r="F311" s="195">
        <v>0</v>
      </c>
      <c r="G311" s="195">
        <v>0</v>
      </c>
      <c r="H311" s="195">
        <f t="shared" si="45"/>
        <v>20</v>
      </c>
      <c r="I311" s="197">
        <f t="shared" si="46"/>
        <v>0</v>
      </c>
      <c r="J311" s="204" t="s">
        <v>611</v>
      </c>
      <c r="K311" s="202" t="s">
        <v>610</v>
      </c>
      <c r="L311" s="207"/>
      <c r="M311" s="201" t="str">
        <f t="shared" si="44"/>
        <v>是</v>
      </c>
    </row>
    <row r="312" spans="1:13" ht="18.75">
      <c r="A312" s="193">
        <v>2040605</v>
      </c>
      <c r="B312" s="194" t="s">
        <v>612</v>
      </c>
      <c r="C312" s="195">
        <v>40</v>
      </c>
      <c r="D312" s="195"/>
      <c r="E312" s="195">
        <v>0</v>
      </c>
      <c r="F312" s="195">
        <v>0</v>
      </c>
      <c r="G312" s="195">
        <v>0</v>
      </c>
      <c r="H312" s="195">
        <f t="shared" si="45"/>
        <v>40</v>
      </c>
      <c r="I312" s="197">
        <f t="shared" si="46"/>
        <v>0</v>
      </c>
      <c r="J312" s="204" t="s">
        <v>613</v>
      </c>
      <c r="K312" s="202" t="s">
        <v>612</v>
      </c>
      <c r="L312" s="207"/>
      <c r="M312" s="201" t="str">
        <f t="shared" si="44"/>
        <v>是</v>
      </c>
    </row>
    <row r="313" spans="1:13" ht="18.75">
      <c r="A313" s="193">
        <v>2040606</v>
      </c>
      <c r="B313" s="194" t="s">
        <v>614</v>
      </c>
      <c r="C313" s="195">
        <v>25</v>
      </c>
      <c r="D313" s="195"/>
      <c r="E313" s="195">
        <v>0</v>
      </c>
      <c r="F313" s="195">
        <v>0</v>
      </c>
      <c r="G313" s="195">
        <v>0</v>
      </c>
      <c r="H313" s="195">
        <f t="shared" si="45"/>
        <v>25</v>
      </c>
      <c r="I313" s="197">
        <f t="shared" si="46"/>
        <v>0</v>
      </c>
      <c r="J313" s="204" t="s">
        <v>615</v>
      </c>
      <c r="K313" s="202" t="s">
        <v>614</v>
      </c>
      <c r="L313" s="207"/>
      <c r="M313" s="201" t="str">
        <f t="shared" si="44"/>
        <v>是</v>
      </c>
    </row>
    <row r="314" spans="1:13" ht="18.75">
      <c r="A314" s="193">
        <v>2040607</v>
      </c>
      <c r="B314" s="194" t="s">
        <v>616</v>
      </c>
      <c r="C314" s="195">
        <v>50</v>
      </c>
      <c r="D314" s="195"/>
      <c r="E314" s="195">
        <v>0</v>
      </c>
      <c r="F314" s="195">
        <v>0</v>
      </c>
      <c r="G314" s="195">
        <v>0</v>
      </c>
      <c r="H314" s="195">
        <f t="shared" si="45"/>
        <v>50</v>
      </c>
      <c r="I314" s="197">
        <f t="shared" si="46"/>
        <v>0</v>
      </c>
      <c r="J314" s="204" t="s">
        <v>617</v>
      </c>
      <c r="K314" s="202" t="s">
        <v>616</v>
      </c>
      <c r="L314" s="207"/>
      <c r="M314" s="201" t="str">
        <f t="shared" si="44"/>
        <v>是</v>
      </c>
    </row>
    <row r="315" spans="1:13" ht="37.5">
      <c r="A315" s="193">
        <v>2040608</v>
      </c>
      <c r="B315" s="194" t="s">
        <v>618</v>
      </c>
      <c r="C315" s="195">
        <v>5</v>
      </c>
      <c r="D315" s="195"/>
      <c r="E315" s="195">
        <v>0</v>
      </c>
      <c r="F315" s="195">
        <v>0</v>
      </c>
      <c r="G315" s="195">
        <v>0</v>
      </c>
      <c r="H315" s="195">
        <f t="shared" si="45"/>
        <v>5</v>
      </c>
      <c r="I315" s="197">
        <f t="shared" si="46"/>
        <v>0</v>
      </c>
      <c r="J315" s="204" t="s">
        <v>619</v>
      </c>
      <c r="K315" s="202" t="s">
        <v>618</v>
      </c>
      <c r="L315" s="223"/>
      <c r="M315" s="201" t="str">
        <f t="shared" si="44"/>
        <v>是</v>
      </c>
    </row>
    <row r="316" spans="1:13" ht="18.75" hidden="1">
      <c r="A316" s="193">
        <v>2040609</v>
      </c>
      <c r="B316" s="194" t="s">
        <v>620</v>
      </c>
      <c r="C316" s="195">
        <v>0</v>
      </c>
      <c r="D316" s="195"/>
      <c r="E316" s="195">
        <v>0</v>
      </c>
      <c r="F316" s="195">
        <v>0</v>
      </c>
      <c r="G316" s="195">
        <v>0</v>
      </c>
      <c r="H316" s="195">
        <f t="shared" si="45"/>
        <v>0</v>
      </c>
      <c r="I316" s="197">
        <f t="shared" si="46"/>
        <v>0</v>
      </c>
      <c r="J316" s="204" t="s">
        <v>621</v>
      </c>
      <c r="K316" s="202" t="s">
        <v>620</v>
      </c>
      <c r="L316" s="210"/>
      <c r="M316" s="201" t="str">
        <f t="shared" si="44"/>
        <v>否</v>
      </c>
    </row>
    <row r="317" spans="1:13" ht="18.75">
      <c r="A317" s="193">
        <v>2040610</v>
      </c>
      <c r="B317" s="194" t="s">
        <v>622</v>
      </c>
      <c r="C317" s="195">
        <v>10</v>
      </c>
      <c r="D317" s="195"/>
      <c r="E317" s="195">
        <v>0</v>
      </c>
      <c r="F317" s="195">
        <v>0</v>
      </c>
      <c r="G317" s="195">
        <v>0</v>
      </c>
      <c r="H317" s="195">
        <f t="shared" si="45"/>
        <v>10</v>
      </c>
      <c r="I317" s="197">
        <f t="shared" si="46"/>
        <v>0</v>
      </c>
      <c r="J317" s="204" t="s">
        <v>623</v>
      </c>
      <c r="K317" s="202" t="s">
        <v>622</v>
      </c>
      <c r="L317" s="207"/>
      <c r="M317" s="201" t="str">
        <f t="shared" si="44"/>
        <v>是</v>
      </c>
    </row>
    <row r="318" spans="1:13" ht="18.75" hidden="1">
      <c r="A318" s="193">
        <v>2040611</v>
      </c>
      <c r="B318" s="194" t="s">
        <v>624</v>
      </c>
      <c r="C318" s="195">
        <v>0</v>
      </c>
      <c r="D318" s="195"/>
      <c r="E318" s="195">
        <v>0</v>
      </c>
      <c r="F318" s="195">
        <v>0</v>
      </c>
      <c r="G318" s="195">
        <v>0</v>
      </c>
      <c r="H318" s="195">
        <f t="shared" si="45"/>
        <v>0</v>
      </c>
      <c r="I318" s="197">
        <f t="shared" si="46"/>
        <v>0</v>
      </c>
      <c r="J318" s="204" t="s">
        <v>625</v>
      </c>
      <c r="K318" s="202" t="s">
        <v>624</v>
      </c>
      <c r="L318" s="207"/>
      <c r="M318" s="201" t="str">
        <f t="shared" si="44"/>
        <v>否</v>
      </c>
    </row>
    <row r="319" spans="1:13" ht="18.75" hidden="1">
      <c r="A319" s="193">
        <v>2040612</v>
      </c>
      <c r="B319" s="194" t="s">
        <v>626</v>
      </c>
      <c r="C319" s="195">
        <v>0</v>
      </c>
      <c r="D319" s="195"/>
      <c r="E319" s="195">
        <v>0</v>
      </c>
      <c r="F319" s="195">
        <v>0</v>
      </c>
      <c r="G319" s="195">
        <v>0</v>
      </c>
      <c r="H319" s="195">
        <f t="shared" si="45"/>
        <v>0</v>
      </c>
      <c r="I319" s="197">
        <f t="shared" si="46"/>
        <v>0</v>
      </c>
      <c r="J319" s="204" t="s">
        <v>627</v>
      </c>
      <c r="K319" s="202" t="s">
        <v>626</v>
      </c>
      <c r="L319" s="207"/>
      <c r="M319" s="201" t="str">
        <f t="shared" si="44"/>
        <v>否</v>
      </c>
    </row>
    <row r="320" spans="1:13" ht="18.75" hidden="1">
      <c r="A320" s="193">
        <v>2040613</v>
      </c>
      <c r="B320" s="194" t="s">
        <v>238</v>
      </c>
      <c r="C320" s="195">
        <v>0</v>
      </c>
      <c r="D320" s="195"/>
      <c r="E320" s="195">
        <v>0</v>
      </c>
      <c r="F320" s="195">
        <v>0</v>
      </c>
      <c r="G320" s="195">
        <v>0</v>
      </c>
      <c r="H320" s="195">
        <f t="shared" si="45"/>
        <v>0</v>
      </c>
      <c r="I320" s="197">
        <f t="shared" si="46"/>
        <v>0</v>
      </c>
      <c r="J320" s="204" t="s">
        <v>628</v>
      </c>
      <c r="K320" s="202" t="s">
        <v>238</v>
      </c>
      <c r="L320" s="207"/>
      <c r="M320" s="201" t="str">
        <f t="shared" si="44"/>
        <v>否</v>
      </c>
    </row>
    <row r="321" spans="1:13" ht="18.75" hidden="1">
      <c r="A321" s="193">
        <v>2040650</v>
      </c>
      <c r="B321" s="194" t="s">
        <v>155</v>
      </c>
      <c r="C321" s="195">
        <v>0</v>
      </c>
      <c r="D321" s="195"/>
      <c r="E321" s="195">
        <v>0</v>
      </c>
      <c r="F321" s="195">
        <v>0</v>
      </c>
      <c r="G321" s="195">
        <v>0</v>
      </c>
      <c r="H321" s="195">
        <f t="shared" si="45"/>
        <v>0</v>
      </c>
      <c r="I321" s="197">
        <f t="shared" si="46"/>
        <v>0</v>
      </c>
      <c r="J321" s="204" t="s">
        <v>629</v>
      </c>
      <c r="K321" s="202" t="s">
        <v>155</v>
      </c>
      <c r="L321" s="207"/>
      <c r="M321" s="201" t="str">
        <f t="shared" si="44"/>
        <v>否</v>
      </c>
    </row>
    <row r="322" spans="1:13" ht="18.75">
      <c r="A322" s="193">
        <v>2040699</v>
      </c>
      <c r="B322" s="194" t="s">
        <v>630</v>
      </c>
      <c r="C322" s="195">
        <v>100</v>
      </c>
      <c r="D322" s="195"/>
      <c r="E322" s="195">
        <v>0</v>
      </c>
      <c r="F322" s="195">
        <v>0</v>
      </c>
      <c r="G322" s="195">
        <v>0</v>
      </c>
      <c r="H322" s="195">
        <f t="shared" si="45"/>
        <v>100</v>
      </c>
      <c r="I322" s="197">
        <f t="shared" si="46"/>
        <v>0</v>
      </c>
      <c r="J322" s="204" t="s">
        <v>631</v>
      </c>
      <c r="K322" s="208" t="s">
        <v>630</v>
      </c>
      <c r="L322" s="209"/>
      <c r="M322" s="201" t="str">
        <f t="shared" si="44"/>
        <v>是</v>
      </c>
    </row>
    <row r="323" spans="1:13" ht="18.75" hidden="1">
      <c r="A323" s="193">
        <v>20407</v>
      </c>
      <c r="B323" s="194" t="s">
        <v>632</v>
      </c>
      <c r="C323" s="195">
        <f t="shared" ref="C323:G323" si="55">SUM(C324:C332)</f>
        <v>0</v>
      </c>
      <c r="D323" s="195">
        <f t="shared" si="55"/>
        <v>0</v>
      </c>
      <c r="E323" s="195">
        <f t="shared" si="55"/>
        <v>0</v>
      </c>
      <c r="F323" s="195">
        <f t="shared" si="55"/>
        <v>0</v>
      </c>
      <c r="G323" s="195">
        <f t="shared" si="55"/>
        <v>0</v>
      </c>
      <c r="H323" s="195">
        <f t="shared" si="45"/>
        <v>0</v>
      </c>
      <c r="I323" s="197">
        <f t="shared" si="46"/>
        <v>0</v>
      </c>
      <c r="J323" s="198" t="s">
        <v>633</v>
      </c>
      <c r="K323" s="202" t="s">
        <v>632</v>
      </c>
      <c r="L323" s="210">
        <f>SUM(L324:L332)</f>
        <v>0</v>
      </c>
      <c r="M323" s="201" t="str">
        <f t="shared" si="44"/>
        <v>否</v>
      </c>
    </row>
    <row r="324" spans="1:13" ht="18.75" hidden="1">
      <c r="A324" s="193">
        <v>2040701</v>
      </c>
      <c r="B324" s="212" t="s">
        <v>137</v>
      </c>
      <c r="C324" s="195">
        <v>0</v>
      </c>
      <c r="D324" s="195"/>
      <c r="E324" s="195">
        <v>0</v>
      </c>
      <c r="F324" s="195">
        <v>0</v>
      </c>
      <c r="G324" s="195">
        <v>0</v>
      </c>
      <c r="H324" s="195">
        <f t="shared" si="45"/>
        <v>0</v>
      </c>
      <c r="I324" s="197">
        <f t="shared" si="46"/>
        <v>0</v>
      </c>
      <c r="J324" s="204" t="s">
        <v>634</v>
      </c>
      <c r="K324" s="205" t="s">
        <v>137</v>
      </c>
      <c r="L324" s="206"/>
      <c r="M324" s="201" t="str">
        <f t="shared" si="44"/>
        <v>否</v>
      </c>
    </row>
    <row r="325" spans="1:13" ht="37.5" hidden="1">
      <c r="A325" s="193">
        <v>2040702</v>
      </c>
      <c r="B325" s="194" t="s">
        <v>139</v>
      </c>
      <c r="C325" s="195">
        <v>0</v>
      </c>
      <c r="D325" s="195"/>
      <c r="E325" s="195">
        <v>0</v>
      </c>
      <c r="F325" s="195">
        <v>0</v>
      </c>
      <c r="G325" s="195">
        <v>0</v>
      </c>
      <c r="H325" s="195">
        <f t="shared" si="45"/>
        <v>0</v>
      </c>
      <c r="I325" s="197">
        <f t="shared" si="46"/>
        <v>0</v>
      </c>
      <c r="J325" s="204" t="s">
        <v>635</v>
      </c>
      <c r="K325" s="202" t="s">
        <v>139</v>
      </c>
      <c r="L325" s="207"/>
      <c r="M325" s="201" t="str">
        <f t="shared" si="44"/>
        <v>否</v>
      </c>
    </row>
    <row r="326" spans="1:13" ht="18.75" hidden="1">
      <c r="A326" s="193">
        <v>2040703</v>
      </c>
      <c r="B326" s="194" t="s">
        <v>141</v>
      </c>
      <c r="C326" s="195">
        <v>0</v>
      </c>
      <c r="D326" s="195"/>
      <c r="E326" s="195">
        <v>0</v>
      </c>
      <c r="F326" s="195">
        <v>0</v>
      </c>
      <c r="G326" s="195">
        <v>0</v>
      </c>
      <c r="H326" s="195">
        <f t="shared" si="45"/>
        <v>0</v>
      </c>
      <c r="I326" s="197">
        <f t="shared" si="46"/>
        <v>0</v>
      </c>
      <c r="J326" s="204" t="s">
        <v>636</v>
      </c>
      <c r="K326" s="202" t="s">
        <v>141</v>
      </c>
      <c r="L326" s="207"/>
      <c r="M326" s="201" t="str">
        <f t="shared" ref="M326:M389" si="56">IF(LEN(F326)=3,"是",IF(G326&lt;&gt;"",IF(SUM(H326:J326)&lt;&gt;0,"是","否"),"是"))</f>
        <v>否</v>
      </c>
    </row>
    <row r="327" spans="1:13" ht="18.75" hidden="1">
      <c r="A327" s="193">
        <v>2040704</v>
      </c>
      <c r="B327" s="194" t="s">
        <v>637</v>
      </c>
      <c r="C327" s="195">
        <v>0</v>
      </c>
      <c r="D327" s="195"/>
      <c r="E327" s="195">
        <v>0</v>
      </c>
      <c r="F327" s="195">
        <v>0</v>
      </c>
      <c r="G327" s="195">
        <v>0</v>
      </c>
      <c r="H327" s="195">
        <f t="shared" ref="H327:H390" si="57">SUM(C327:E327)</f>
        <v>0</v>
      </c>
      <c r="I327" s="197">
        <f t="shared" ref="I327:I390" si="58">F327+G327</f>
        <v>0</v>
      </c>
      <c r="J327" s="204" t="s">
        <v>638</v>
      </c>
      <c r="K327" s="202" t="s">
        <v>637</v>
      </c>
      <c r="L327" s="223"/>
      <c r="M327" s="201" t="str">
        <f t="shared" si="56"/>
        <v>否</v>
      </c>
    </row>
    <row r="328" spans="1:13" ht="18.75" hidden="1">
      <c r="A328" s="193">
        <v>2040705</v>
      </c>
      <c r="B328" s="194" t="s">
        <v>639</v>
      </c>
      <c r="C328" s="195">
        <v>0</v>
      </c>
      <c r="D328" s="195"/>
      <c r="E328" s="195">
        <v>0</v>
      </c>
      <c r="F328" s="195">
        <v>0</v>
      </c>
      <c r="G328" s="195">
        <v>0</v>
      </c>
      <c r="H328" s="195">
        <f t="shared" si="57"/>
        <v>0</v>
      </c>
      <c r="I328" s="197">
        <f t="shared" si="58"/>
        <v>0</v>
      </c>
      <c r="J328" s="204" t="s">
        <v>640</v>
      </c>
      <c r="K328" s="202" t="s">
        <v>639</v>
      </c>
      <c r="L328" s="210"/>
      <c r="M328" s="201" t="str">
        <f t="shared" si="56"/>
        <v>否</v>
      </c>
    </row>
    <row r="329" spans="1:13" ht="18.75" hidden="1">
      <c r="A329" s="193">
        <v>2040706</v>
      </c>
      <c r="B329" s="194" t="s">
        <v>641</v>
      </c>
      <c r="C329" s="195">
        <v>0</v>
      </c>
      <c r="D329" s="195"/>
      <c r="E329" s="195">
        <v>0</v>
      </c>
      <c r="F329" s="195">
        <v>0</v>
      </c>
      <c r="G329" s="195">
        <v>0</v>
      </c>
      <c r="H329" s="195">
        <f t="shared" si="57"/>
        <v>0</v>
      </c>
      <c r="I329" s="197">
        <f t="shared" si="58"/>
        <v>0</v>
      </c>
      <c r="J329" s="204" t="s">
        <v>642</v>
      </c>
      <c r="K329" s="202" t="s">
        <v>641</v>
      </c>
      <c r="L329" s="207"/>
      <c r="M329" s="201" t="str">
        <f t="shared" si="56"/>
        <v>否</v>
      </c>
    </row>
    <row r="330" spans="1:13" ht="18.75" hidden="1">
      <c r="A330" s="193">
        <v>2040707</v>
      </c>
      <c r="B330" s="194" t="s">
        <v>238</v>
      </c>
      <c r="C330" s="195">
        <v>0</v>
      </c>
      <c r="D330" s="195"/>
      <c r="E330" s="195">
        <v>0</v>
      </c>
      <c r="F330" s="195">
        <v>0</v>
      </c>
      <c r="G330" s="195">
        <v>0</v>
      </c>
      <c r="H330" s="195">
        <f t="shared" si="57"/>
        <v>0</v>
      </c>
      <c r="I330" s="197">
        <f t="shared" si="58"/>
        <v>0</v>
      </c>
      <c r="J330" s="215" t="s">
        <v>643</v>
      </c>
      <c r="K330" s="216" t="s">
        <v>238</v>
      </c>
      <c r="L330" s="218"/>
      <c r="M330" s="201" t="str">
        <f t="shared" si="56"/>
        <v>否</v>
      </c>
    </row>
    <row r="331" spans="1:13" ht="18.75" hidden="1">
      <c r="A331" s="193">
        <v>2040750</v>
      </c>
      <c r="B331" s="194" t="s">
        <v>155</v>
      </c>
      <c r="C331" s="195">
        <v>0</v>
      </c>
      <c r="D331" s="195"/>
      <c r="E331" s="195">
        <v>0</v>
      </c>
      <c r="F331" s="195">
        <v>0</v>
      </c>
      <c r="G331" s="195">
        <v>0</v>
      </c>
      <c r="H331" s="195">
        <f t="shared" si="57"/>
        <v>0</v>
      </c>
      <c r="I331" s="197">
        <f t="shared" si="58"/>
        <v>0</v>
      </c>
      <c r="J331" s="204" t="s">
        <v>644</v>
      </c>
      <c r="K331" s="202" t="s">
        <v>155</v>
      </c>
      <c r="L331" s="207"/>
      <c r="M331" s="201" t="str">
        <f t="shared" si="56"/>
        <v>否</v>
      </c>
    </row>
    <row r="332" spans="1:13" ht="18.75" hidden="1">
      <c r="A332" s="193">
        <v>2040799</v>
      </c>
      <c r="B332" s="196" t="s">
        <v>645</v>
      </c>
      <c r="C332" s="195">
        <v>0</v>
      </c>
      <c r="D332" s="195"/>
      <c r="E332" s="195">
        <v>0</v>
      </c>
      <c r="F332" s="195">
        <v>0</v>
      </c>
      <c r="G332" s="195">
        <v>0</v>
      </c>
      <c r="H332" s="195">
        <f t="shared" si="57"/>
        <v>0</v>
      </c>
      <c r="I332" s="197">
        <f t="shared" si="58"/>
        <v>0</v>
      </c>
      <c r="J332" s="204" t="s">
        <v>646</v>
      </c>
      <c r="K332" s="208" t="s">
        <v>645</v>
      </c>
      <c r="L332" s="209"/>
      <c r="M332" s="201" t="str">
        <f t="shared" si="56"/>
        <v>否</v>
      </c>
    </row>
    <row r="333" spans="1:13" ht="18.75">
      <c r="A333" s="193">
        <v>20408</v>
      </c>
      <c r="B333" s="194" t="s">
        <v>647</v>
      </c>
      <c r="C333" s="195">
        <f t="shared" ref="C333:G333" si="59">SUM(C334:C342)</f>
        <v>129</v>
      </c>
      <c r="D333" s="195">
        <f t="shared" si="59"/>
        <v>0</v>
      </c>
      <c r="E333" s="195">
        <f t="shared" si="59"/>
        <v>0</v>
      </c>
      <c r="F333" s="195">
        <f t="shared" si="59"/>
        <v>0</v>
      </c>
      <c r="G333" s="195">
        <f t="shared" si="59"/>
        <v>0</v>
      </c>
      <c r="H333" s="195">
        <f t="shared" si="57"/>
        <v>129</v>
      </c>
      <c r="I333" s="197">
        <f t="shared" si="58"/>
        <v>0</v>
      </c>
      <c r="J333" s="198" t="s">
        <v>648</v>
      </c>
      <c r="K333" s="202" t="s">
        <v>647</v>
      </c>
      <c r="L333" s="210">
        <f>SUM(L334:L342)</f>
        <v>0</v>
      </c>
      <c r="M333" s="201" t="str">
        <f t="shared" si="56"/>
        <v>是</v>
      </c>
    </row>
    <row r="334" spans="1:13" ht="18.75">
      <c r="A334" s="193">
        <v>2040801</v>
      </c>
      <c r="B334" s="194" t="s">
        <v>137</v>
      </c>
      <c r="C334" s="195">
        <v>79</v>
      </c>
      <c r="D334" s="195"/>
      <c r="E334" s="195">
        <v>0</v>
      </c>
      <c r="F334" s="195">
        <v>0</v>
      </c>
      <c r="G334" s="195">
        <v>0</v>
      </c>
      <c r="H334" s="195">
        <f t="shared" si="57"/>
        <v>79</v>
      </c>
      <c r="I334" s="197">
        <f t="shared" si="58"/>
        <v>0</v>
      </c>
      <c r="J334" s="204" t="s">
        <v>649</v>
      </c>
      <c r="K334" s="205" t="s">
        <v>137</v>
      </c>
      <c r="L334" s="206"/>
      <c r="M334" s="201" t="str">
        <f t="shared" si="56"/>
        <v>是</v>
      </c>
    </row>
    <row r="335" spans="1:13" ht="37.5" hidden="1">
      <c r="A335" s="193">
        <v>2040802</v>
      </c>
      <c r="B335" s="194" t="s">
        <v>139</v>
      </c>
      <c r="C335" s="195">
        <v>0</v>
      </c>
      <c r="D335" s="195"/>
      <c r="E335" s="195">
        <v>0</v>
      </c>
      <c r="F335" s="195">
        <v>0</v>
      </c>
      <c r="G335" s="195">
        <v>0</v>
      </c>
      <c r="H335" s="195">
        <f t="shared" si="57"/>
        <v>0</v>
      </c>
      <c r="I335" s="197">
        <f t="shared" si="58"/>
        <v>0</v>
      </c>
      <c r="J335" s="204" t="s">
        <v>650</v>
      </c>
      <c r="K335" s="202" t="s">
        <v>139</v>
      </c>
      <c r="L335" s="207"/>
      <c r="M335" s="201" t="str">
        <f t="shared" si="56"/>
        <v>否</v>
      </c>
    </row>
    <row r="336" spans="1:13" ht="18.75" hidden="1">
      <c r="A336" s="193">
        <v>2040803</v>
      </c>
      <c r="B336" s="194" t="s">
        <v>141</v>
      </c>
      <c r="C336" s="195">
        <v>0</v>
      </c>
      <c r="D336" s="195"/>
      <c r="E336" s="195">
        <v>0</v>
      </c>
      <c r="F336" s="195">
        <v>0</v>
      </c>
      <c r="G336" s="195">
        <v>0</v>
      </c>
      <c r="H336" s="195">
        <f t="shared" si="57"/>
        <v>0</v>
      </c>
      <c r="I336" s="197">
        <f t="shared" si="58"/>
        <v>0</v>
      </c>
      <c r="J336" s="204" t="s">
        <v>651</v>
      </c>
      <c r="K336" s="202" t="s">
        <v>141</v>
      </c>
      <c r="L336" s="207"/>
      <c r="M336" s="201" t="str">
        <f t="shared" si="56"/>
        <v>否</v>
      </c>
    </row>
    <row r="337" spans="1:13" ht="37.5">
      <c r="A337" s="193">
        <v>2040804</v>
      </c>
      <c r="B337" s="194" t="s">
        <v>652</v>
      </c>
      <c r="C337" s="195">
        <v>10</v>
      </c>
      <c r="D337" s="195"/>
      <c r="E337" s="195">
        <v>0</v>
      </c>
      <c r="F337" s="195">
        <v>0</v>
      </c>
      <c r="G337" s="195">
        <v>0</v>
      </c>
      <c r="H337" s="195">
        <f t="shared" si="57"/>
        <v>10</v>
      </c>
      <c r="I337" s="197">
        <f t="shared" si="58"/>
        <v>0</v>
      </c>
      <c r="J337" s="204" t="s">
        <v>653</v>
      </c>
      <c r="K337" s="202" t="s">
        <v>652</v>
      </c>
      <c r="L337" s="223"/>
      <c r="M337" s="201" t="str">
        <f t="shared" si="56"/>
        <v>是</v>
      </c>
    </row>
    <row r="338" spans="1:13" ht="37.5" hidden="1">
      <c r="A338" s="193">
        <v>2040805</v>
      </c>
      <c r="B338" s="194" t="s">
        <v>654</v>
      </c>
      <c r="C338" s="195">
        <v>0</v>
      </c>
      <c r="D338" s="195"/>
      <c r="E338" s="195">
        <v>0</v>
      </c>
      <c r="F338" s="195">
        <v>0</v>
      </c>
      <c r="G338" s="195">
        <v>0</v>
      </c>
      <c r="H338" s="195">
        <f t="shared" si="57"/>
        <v>0</v>
      </c>
      <c r="I338" s="197">
        <f t="shared" si="58"/>
        <v>0</v>
      </c>
      <c r="J338" s="204" t="s">
        <v>655</v>
      </c>
      <c r="K338" s="202" t="s">
        <v>654</v>
      </c>
      <c r="L338" s="210"/>
      <c r="M338" s="201" t="str">
        <f t="shared" si="56"/>
        <v>否</v>
      </c>
    </row>
    <row r="339" spans="1:13" ht="18.75" hidden="1">
      <c r="A339" s="193">
        <v>2040806</v>
      </c>
      <c r="B339" s="194" t="s">
        <v>656</v>
      </c>
      <c r="C339" s="195">
        <v>0</v>
      </c>
      <c r="D339" s="195"/>
      <c r="E339" s="195">
        <v>0</v>
      </c>
      <c r="F339" s="195">
        <v>0</v>
      </c>
      <c r="G339" s="195">
        <v>0</v>
      </c>
      <c r="H339" s="195">
        <f t="shared" si="57"/>
        <v>0</v>
      </c>
      <c r="I339" s="197">
        <f t="shared" si="58"/>
        <v>0</v>
      </c>
      <c r="J339" s="204" t="s">
        <v>657</v>
      </c>
      <c r="K339" s="202" t="s">
        <v>656</v>
      </c>
      <c r="L339" s="207"/>
      <c r="M339" s="201" t="str">
        <f t="shared" si="56"/>
        <v>否</v>
      </c>
    </row>
    <row r="340" spans="1:13" ht="18.75" hidden="1">
      <c r="A340" s="193">
        <v>2040807</v>
      </c>
      <c r="B340" s="194" t="s">
        <v>238</v>
      </c>
      <c r="C340" s="195">
        <v>0</v>
      </c>
      <c r="D340" s="195"/>
      <c r="E340" s="195">
        <v>0</v>
      </c>
      <c r="F340" s="195">
        <v>0</v>
      </c>
      <c r="G340" s="195">
        <v>0</v>
      </c>
      <c r="H340" s="195">
        <f t="shared" si="57"/>
        <v>0</v>
      </c>
      <c r="I340" s="197">
        <f t="shared" si="58"/>
        <v>0</v>
      </c>
      <c r="J340" s="204" t="s">
        <v>658</v>
      </c>
      <c r="K340" s="202" t="s">
        <v>238</v>
      </c>
      <c r="L340" s="207"/>
      <c r="M340" s="201" t="str">
        <f t="shared" si="56"/>
        <v>否</v>
      </c>
    </row>
    <row r="341" spans="1:13" ht="18.75" hidden="1">
      <c r="A341" s="193">
        <v>2040850</v>
      </c>
      <c r="B341" s="194" t="s">
        <v>155</v>
      </c>
      <c r="C341" s="195">
        <v>0</v>
      </c>
      <c r="D341" s="195"/>
      <c r="E341" s="195">
        <v>0</v>
      </c>
      <c r="F341" s="195">
        <v>0</v>
      </c>
      <c r="G341" s="195">
        <v>0</v>
      </c>
      <c r="H341" s="195">
        <f t="shared" si="57"/>
        <v>0</v>
      </c>
      <c r="I341" s="197">
        <f t="shared" si="58"/>
        <v>0</v>
      </c>
      <c r="J341" s="204" t="s">
        <v>659</v>
      </c>
      <c r="K341" s="202" t="s">
        <v>155</v>
      </c>
      <c r="L341" s="207"/>
      <c r="M341" s="201" t="str">
        <f t="shared" si="56"/>
        <v>否</v>
      </c>
    </row>
    <row r="342" spans="1:13" ht="37.5">
      <c r="A342" s="193">
        <v>2040899</v>
      </c>
      <c r="B342" s="194" t="s">
        <v>660</v>
      </c>
      <c r="C342" s="195">
        <v>40</v>
      </c>
      <c r="D342" s="195"/>
      <c r="E342" s="195">
        <v>0</v>
      </c>
      <c r="F342" s="195">
        <v>0</v>
      </c>
      <c r="G342" s="195">
        <v>0</v>
      </c>
      <c r="H342" s="195">
        <f t="shared" si="57"/>
        <v>40</v>
      </c>
      <c r="I342" s="197">
        <f t="shared" si="58"/>
        <v>0</v>
      </c>
      <c r="J342" s="204" t="s">
        <v>661</v>
      </c>
      <c r="K342" s="208" t="s">
        <v>660</v>
      </c>
      <c r="L342" s="209"/>
      <c r="M342" s="201" t="str">
        <f t="shared" si="56"/>
        <v>是</v>
      </c>
    </row>
    <row r="343" spans="1:13" ht="18.75" hidden="1">
      <c r="A343" s="193">
        <v>20409</v>
      </c>
      <c r="B343" s="194" t="s">
        <v>662</v>
      </c>
      <c r="C343" s="195">
        <f t="shared" ref="C343:G343" si="60">SUM(C344:C350)</f>
        <v>0</v>
      </c>
      <c r="D343" s="195">
        <f t="shared" si="60"/>
        <v>0</v>
      </c>
      <c r="E343" s="195">
        <f t="shared" si="60"/>
        <v>0</v>
      </c>
      <c r="F343" s="195">
        <f t="shared" si="60"/>
        <v>0</v>
      </c>
      <c r="G343" s="195">
        <f t="shared" si="60"/>
        <v>0</v>
      </c>
      <c r="H343" s="195">
        <f t="shared" si="57"/>
        <v>0</v>
      </c>
      <c r="I343" s="197">
        <f t="shared" si="58"/>
        <v>0</v>
      </c>
      <c r="J343" s="198" t="s">
        <v>663</v>
      </c>
      <c r="K343" s="202" t="s">
        <v>662</v>
      </c>
      <c r="L343" s="210">
        <f>SUM(L344:L350)</f>
        <v>0</v>
      </c>
      <c r="M343" s="201" t="str">
        <f t="shared" si="56"/>
        <v>否</v>
      </c>
    </row>
    <row r="344" spans="1:13" ht="18.75" hidden="1">
      <c r="A344" s="193">
        <v>2040901</v>
      </c>
      <c r="B344" s="212" t="s">
        <v>137</v>
      </c>
      <c r="C344" s="195">
        <v>0</v>
      </c>
      <c r="D344" s="195"/>
      <c r="E344" s="195">
        <v>0</v>
      </c>
      <c r="F344" s="195">
        <v>0</v>
      </c>
      <c r="G344" s="195">
        <v>0</v>
      </c>
      <c r="H344" s="195">
        <f t="shared" si="57"/>
        <v>0</v>
      </c>
      <c r="I344" s="197">
        <f t="shared" si="58"/>
        <v>0</v>
      </c>
      <c r="J344" s="204" t="s">
        <v>664</v>
      </c>
      <c r="K344" s="205" t="s">
        <v>137</v>
      </c>
      <c r="L344" s="206"/>
      <c r="M344" s="201" t="str">
        <f t="shared" si="56"/>
        <v>否</v>
      </c>
    </row>
    <row r="345" spans="1:13" ht="37.5" hidden="1">
      <c r="A345" s="193">
        <v>2040902</v>
      </c>
      <c r="B345" s="194" t="s">
        <v>139</v>
      </c>
      <c r="C345" s="195">
        <v>0</v>
      </c>
      <c r="D345" s="195"/>
      <c r="E345" s="195">
        <v>0</v>
      </c>
      <c r="F345" s="195">
        <v>0</v>
      </c>
      <c r="G345" s="195">
        <v>0</v>
      </c>
      <c r="H345" s="195">
        <f t="shared" si="57"/>
        <v>0</v>
      </c>
      <c r="I345" s="197">
        <f t="shared" si="58"/>
        <v>0</v>
      </c>
      <c r="J345" s="204" t="s">
        <v>665</v>
      </c>
      <c r="K345" s="202" t="s">
        <v>139</v>
      </c>
      <c r="L345" s="207"/>
      <c r="M345" s="201" t="str">
        <f t="shared" si="56"/>
        <v>否</v>
      </c>
    </row>
    <row r="346" spans="1:13" ht="18.75" hidden="1">
      <c r="A346" s="193">
        <v>2040903</v>
      </c>
      <c r="B346" s="194" t="s">
        <v>141</v>
      </c>
      <c r="C346" s="195">
        <v>0</v>
      </c>
      <c r="D346" s="195"/>
      <c r="E346" s="195">
        <v>0</v>
      </c>
      <c r="F346" s="195">
        <v>0</v>
      </c>
      <c r="G346" s="195">
        <v>0</v>
      </c>
      <c r="H346" s="195">
        <f t="shared" si="57"/>
        <v>0</v>
      </c>
      <c r="I346" s="197">
        <f t="shared" si="58"/>
        <v>0</v>
      </c>
      <c r="J346" s="204" t="s">
        <v>666</v>
      </c>
      <c r="K346" s="202" t="s">
        <v>141</v>
      </c>
      <c r="L346" s="207"/>
      <c r="M346" s="201" t="str">
        <f t="shared" si="56"/>
        <v>否</v>
      </c>
    </row>
    <row r="347" spans="1:13" ht="18.75" hidden="1">
      <c r="A347" s="193">
        <v>2040904</v>
      </c>
      <c r="B347" s="194" t="s">
        <v>667</v>
      </c>
      <c r="C347" s="195">
        <v>0</v>
      </c>
      <c r="D347" s="195"/>
      <c r="E347" s="195">
        <v>0</v>
      </c>
      <c r="F347" s="195">
        <v>0</v>
      </c>
      <c r="G347" s="195">
        <v>0</v>
      </c>
      <c r="H347" s="195">
        <f t="shared" si="57"/>
        <v>0</v>
      </c>
      <c r="I347" s="197">
        <f t="shared" si="58"/>
        <v>0</v>
      </c>
      <c r="J347" s="204" t="s">
        <v>668</v>
      </c>
      <c r="K347" s="202" t="s">
        <v>667</v>
      </c>
      <c r="L347" s="207"/>
      <c r="M347" s="201" t="str">
        <f t="shared" si="56"/>
        <v>否</v>
      </c>
    </row>
    <row r="348" spans="1:13" ht="18.75" hidden="1">
      <c r="A348" s="193">
        <v>2040905</v>
      </c>
      <c r="B348" s="194" t="s">
        <v>669</v>
      </c>
      <c r="C348" s="195">
        <v>0</v>
      </c>
      <c r="D348" s="195"/>
      <c r="E348" s="195">
        <v>0</v>
      </c>
      <c r="F348" s="195">
        <v>0</v>
      </c>
      <c r="G348" s="195">
        <v>0</v>
      </c>
      <c r="H348" s="195">
        <f t="shared" si="57"/>
        <v>0</v>
      </c>
      <c r="I348" s="197">
        <f t="shared" si="58"/>
        <v>0</v>
      </c>
      <c r="J348" s="204" t="s">
        <v>670</v>
      </c>
      <c r="K348" s="213" t="s">
        <v>669</v>
      </c>
      <c r="L348" s="207"/>
      <c r="M348" s="201" t="str">
        <f t="shared" si="56"/>
        <v>否</v>
      </c>
    </row>
    <row r="349" spans="1:13" ht="18.75" hidden="1">
      <c r="A349" s="193">
        <v>2040950</v>
      </c>
      <c r="B349" s="194" t="s">
        <v>155</v>
      </c>
      <c r="C349" s="195">
        <v>0</v>
      </c>
      <c r="D349" s="195"/>
      <c r="E349" s="195">
        <v>0</v>
      </c>
      <c r="F349" s="195">
        <v>0</v>
      </c>
      <c r="G349" s="195">
        <v>0</v>
      </c>
      <c r="H349" s="195">
        <f t="shared" si="57"/>
        <v>0</v>
      </c>
      <c r="I349" s="197">
        <f t="shared" si="58"/>
        <v>0</v>
      </c>
      <c r="J349" s="204" t="s">
        <v>671</v>
      </c>
      <c r="K349" s="202" t="s">
        <v>155</v>
      </c>
      <c r="L349" s="207"/>
      <c r="M349" s="201" t="str">
        <f t="shared" si="56"/>
        <v>否</v>
      </c>
    </row>
    <row r="350" spans="1:13" ht="37.5" hidden="1">
      <c r="A350" s="193">
        <v>2040999</v>
      </c>
      <c r="B350" s="194" t="s">
        <v>672</v>
      </c>
      <c r="C350" s="195">
        <v>0</v>
      </c>
      <c r="D350" s="195"/>
      <c r="E350" s="195">
        <v>0</v>
      </c>
      <c r="F350" s="195">
        <v>0</v>
      </c>
      <c r="G350" s="195">
        <v>0</v>
      </c>
      <c r="H350" s="195">
        <f t="shared" si="57"/>
        <v>0</v>
      </c>
      <c r="I350" s="197">
        <f t="shared" si="58"/>
        <v>0</v>
      </c>
      <c r="J350" s="204" t="s">
        <v>673</v>
      </c>
      <c r="K350" s="202" t="s">
        <v>672</v>
      </c>
      <c r="L350" s="207"/>
      <c r="M350" s="201" t="str">
        <f t="shared" si="56"/>
        <v>否</v>
      </c>
    </row>
    <row r="351" spans="1:13" ht="18.75" hidden="1">
      <c r="A351" s="193">
        <v>20410</v>
      </c>
      <c r="B351" s="194" t="s">
        <v>674</v>
      </c>
      <c r="C351" s="195">
        <f t="shared" ref="C351:G351" si="61">SUM(C352:C356)</f>
        <v>0</v>
      </c>
      <c r="D351" s="195">
        <f t="shared" si="61"/>
        <v>0</v>
      </c>
      <c r="E351" s="195">
        <f t="shared" si="61"/>
        <v>0</v>
      </c>
      <c r="F351" s="195">
        <f t="shared" si="61"/>
        <v>0</v>
      </c>
      <c r="G351" s="195">
        <f t="shared" si="61"/>
        <v>0</v>
      </c>
      <c r="H351" s="195">
        <f t="shared" si="57"/>
        <v>0</v>
      </c>
      <c r="I351" s="197">
        <f t="shared" si="58"/>
        <v>0</v>
      </c>
      <c r="J351" s="198" t="s">
        <v>675</v>
      </c>
      <c r="K351" s="202" t="s">
        <v>674</v>
      </c>
      <c r="L351" s="203">
        <f>SUM(L352:L356)</f>
        <v>0</v>
      </c>
      <c r="M351" s="201" t="str">
        <f t="shared" si="56"/>
        <v>否</v>
      </c>
    </row>
    <row r="352" spans="1:13" ht="18.75" hidden="1">
      <c r="A352" s="193">
        <v>2041001</v>
      </c>
      <c r="B352" s="194" t="s">
        <v>137</v>
      </c>
      <c r="C352" s="195">
        <v>0</v>
      </c>
      <c r="D352" s="195"/>
      <c r="E352" s="195">
        <v>0</v>
      </c>
      <c r="F352" s="195">
        <v>0</v>
      </c>
      <c r="G352" s="195">
        <v>0</v>
      </c>
      <c r="H352" s="195">
        <f t="shared" si="57"/>
        <v>0</v>
      </c>
      <c r="I352" s="197">
        <f t="shared" si="58"/>
        <v>0</v>
      </c>
      <c r="J352" s="204" t="s">
        <v>676</v>
      </c>
      <c r="K352" s="202" t="s">
        <v>137</v>
      </c>
      <c r="L352" s="210"/>
      <c r="M352" s="201" t="str">
        <f t="shared" si="56"/>
        <v>否</v>
      </c>
    </row>
    <row r="353" spans="1:13" ht="37.5" hidden="1">
      <c r="A353" s="193">
        <v>2041002</v>
      </c>
      <c r="B353" s="194" t="s">
        <v>139</v>
      </c>
      <c r="C353" s="195">
        <v>0</v>
      </c>
      <c r="D353" s="195"/>
      <c r="E353" s="195">
        <v>0</v>
      </c>
      <c r="F353" s="195">
        <v>0</v>
      </c>
      <c r="G353" s="195">
        <v>0</v>
      </c>
      <c r="H353" s="195">
        <f t="shared" si="57"/>
        <v>0</v>
      </c>
      <c r="I353" s="197">
        <f t="shared" si="58"/>
        <v>0</v>
      </c>
      <c r="J353" s="204" t="s">
        <v>677</v>
      </c>
      <c r="K353" s="213" t="s">
        <v>139</v>
      </c>
      <c r="L353" s="207"/>
      <c r="M353" s="201" t="str">
        <f t="shared" si="56"/>
        <v>否</v>
      </c>
    </row>
    <row r="354" spans="1:13" ht="18.75" hidden="1">
      <c r="A354" s="193">
        <v>2041006</v>
      </c>
      <c r="B354" s="194" t="s">
        <v>238</v>
      </c>
      <c r="C354" s="195">
        <v>0</v>
      </c>
      <c r="D354" s="195"/>
      <c r="E354" s="195">
        <v>0</v>
      </c>
      <c r="F354" s="195">
        <v>0</v>
      </c>
      <c r="G354" s="195">
        <v>0</v>
      </c>
      <c r="H354" s="195">
        <f t="shared" si="57"/>
        <v>0</v>
      </c>
      <c r="I354" s="197">
        <f t="shared" si="58"/>
        <v>0</v>
      </c>
      <c r="J354" s="204" t="s">
        <v>678</v>
      </c>
      <c r="K354" s="213" t="s">
        <v>238</v>
      </c>
      <c r="L354" s="207"/>
      <c r="M354" s="201" t="str">
        <f t="shared" si="56"/>
        <v>否</v>
      </c>
    </row>
    <row r="355" spans="1:13" ht="18.75" hidden="1">
      <c r="A355" s="193">
        <v>2041007</v>
      </c>
      <c r="B355" s="194" t="s">
        <v>679</v>
      </c>
      <c r="C355" s="195">
        <v>0</v>
      </c>
      <c r="D355" s="195"/>
      <c r="E355" s="195">
        <v>0</v>
      </c>
      <c r="F355" s="195">
        <v>0</v>
      </c>
      <c r="G355" s="195">
        <v>0</v>
      </c>
      <c r="H355" s="195">
        <f t="shared" si="57"/>
        <v>0</v>
      </c>
      <c r="I355" s="197">
        <f t="shared" si="58"/>
        <v>0</v>
      </c>
      <c r="J355" s="204" t="s">
        <v>680</v>
      </c>
      <c r="K355" s="202" t="s">
        <v>679</v>
      </c>
      <c r="L355" s="207"/>
      <c r="M355" s="201" t="str">
        <f t="shared" si="56"/>
        <v>否</v>
      </c>
    </row>
    <row r="356" spans="1:13" ht="37.5" hidden="1">
      <c r="A356" s="193">
        <v>2041099</v>
      </c>
      <c r="B356" s="196" t="s">
        <v>681</v>
      </c>
      <c r="C356" s="195">
        <v>0</v>
      </c>
      <c r="D356" s="195"/>
      <c r="E356" s="195">
        <v>0</v>
      </c>
      <c r="F356" s="195">
        <v>0</v>
      </c>
      <c r="G356" s="195">
        <v>0</v>
      </c>
      <c r="H356" s="195">
        <f t="shared" si="57"/>
        <v>0</v>
      </c>
      <c r="I356" s="197">
        <f t="shared" si="58"/>
        <v>0</v>
      </c>
      <c r="J356" s="204" t="s">
        <v>682</v>
      </c>
      <c r="K356" s="208" t="s">
        <v>681</v>
      </c>
      <c r="L356" s="209"/>
      <c r="M356" s="201" t="str">
        <f t="shared" si="56"/>
        <v>否</v>
      </c>
    </row>
    <row r="357" spans="1:13" ht="18.75">
      <c r="A357" s="193">
        <v>20499</v>
      </c>
      <c r="B357" s="194" t="s">
        <v>683</v>
      </c>
      <c r="C357" s="195">
        <f t="shared" ref="C357:G357" si="62">SUM(C358)</f>
        <v>145</v>
      </c>
      <c r="D357" s="195">
        <f t="shared" si="62"/>
        <v>0</v>
      </c>
      <c r="E357" s="195">
        <f t="shared" si="62"/>
        <v>0</v>
      </c>
      <c r="F357" s="195">
        <f t="shared" si="62"/>
        <v>0</v>
      </c>
      <c r="G357" s="195">
        <f t="shared" si="62"/>
        <v>0</v>
      </c>
      <c r="H357" s="195">
        <f t="shared" si="57"/>
        <v>145</v>
      </c>
      <c r="I357" s="197">
        <f t="shared" si="58"/>
        <v>0</v>
      </c>
      <c r="J357" s="198" t="s">
        <v>684</v>
      </c>
      <c r="K357" s="202" t="s">
        <v>683</v>
      </c>
      <c r="L357" s="210">
        <f>SUM(L358)</f>
        <v>0</v>
      </c>
      <c r="M357" s="201" t="str">
        <f t="shared" si="56"/>
        <v>是</v>
      </c>
    </row>
    <row r="358" spans="1:13" ht="37.5">
      <c r="A358" s="193">
        <v>2049901</v>
      </c>
      <c r="B358" s="194" t="s">
        <v>685</v>
      </c>
      <c r="C358" s="195">
        <v>145</v>
      </c>
      <c r="D358" s="195"/>
      <c r="E358" s="195">
        <v>0</v>
      </c>
      <c r="F358" s="195">
        <v>0</v>
      </c>
      <c r="G358" s="195">
        <v>0</v>
      </c>
      <c r="H358" s="195">
        <f t="shared" si="57"/>
        <v>145</v>
      </c>
      <c r="I358" s="197">
        <f t="shared" si="58"/>
        <v>0</v>
      </c>
      <c r="J358" s="204" t="s">
        <v>686</v>
      </c>
      <c r="K358" s="224" t="s">
        <v>685</v>
      </c>
      <c r="L358" s="225"/>
      <c r="M358" s="201" t="str">
        <f t="shared" si="56"/>
        <v>是</v>
      </c>
    </row>
    <row r="359" spans="1:13" s="182" customFormat="1" ht="18.75">
      <c r="A359" s="190">
        <v>205</v>
      </c>
      <c r="B359" s="191" t="s">
        <v>72</v>
      </c>
      <c r="C359" s="192">
        <f t="shared" ref="C359:G359" si="63">SUM(C360,C365,C374,C380,C386,C390,C394,C398,C404,C411)</f>
        <v>47454</v>
      </c>
      <c r="D359" s="192">
        <f t="shared" si="63"/>
        <v>400</v>
      </c>
      <c r="E359" s="192">
        <f t="shared" si="63"/>
        <v>1272</v>
      </c>
      <c r="F359" s="192">
        <f t="shared" si="63"/>
        <v>1172</v>
      </c>
      <c r="G359" s="192">
        <f t="shared" si="63"/>
        <v>500</v>
      </c>
      <c r="H359" s="192">
        <f t="shared" si="57"/>
        <v>49126</v>
      </c>
      <c r="I359" s="197">
        <f t="shared" si="58"/>
        <v>1672</v>
      </c>
      <c r="J359" s="198" t="s">
        <v>71</v>
      </c>
      <c r="K359" s="199" t="s">
        <v>72</v>
      </c>
      <c r="L359" s="220">
        <f>SUM(L360,L365,L374,L380,L386,L390,L394,L398,L404,L411)</f>
        <v>0</v>
      </c>
      <c r="M359" s="201" t="str">
        <f t="shared" si="56"/>
        <v>是</v>
      </c>
    </row>
    <row r="360" spans="1:13" ht="18.75">
      <c r="A360" s="193">
        <v>20501</v>
      </c>
      <c r="B360" s="194" t="s">
        <v>687</v>
      </c>
      <c r="C360" s="195">
        <f t="shared" ref="C360:G360" si="64">SUM(C361:C364)</f>
        <v>1211</v>
      </c>
      <c r="D360" s="195">
        <f t="shared" si="64"/>
        <v>0</v>
      </c>
      <c r="E360" s="195">
        <f t="shared" si="64"/>
        <v>0</v>
      </c>
      <c r="F360" s="195">
        <f t="shared" si="64"/>
        <v>0</v>
      </c>
      <c r="G360" s="195">
        <f t="shared" si="64"/>
        <v>0</v>
      </c>
      <c r="H360" s="195">
        <f t="shared" si="57"/>
        <v>1211</v>
      </c>
      <c r="I360" s="197">
        <f t="shared" si="58"/>
        <v>0</v>
      </c>
      <c r="J360" s="198" t="s">
        <v>688</v>
      </c>
      <c r="K360" s="202" t="s">
        <v>687</v>
      </c>
      <c r="L360" s="203">
        <f>SUM(L361:L364)</f>
        <v>0</v>
      </c>
      <c r="M360" s="201" t="str">
        <f t="shared" si="56"/>
        <v>是</v>
      </c>
    </row>
    <row r="361" spans="1:13" ht="18.75">
      <c r="A361" s="193">
        <v>2050101</v>
      </c>
      <c r="B361" s="194" t="s">
        <v>137</v>
      </c>
      <c r="C361" s="195">
        <v>1161</v>
      </c>
      <c r="D361" s="195"/>
      <c r="E361" s="195">
        <v>0</v>
      </c>
      <c r="F361" s="195">
        <v>0</v>
      </c>
      <c r="G361" s="195">
        <v>0</v>
      </c>
      <c r="H361" s="195">
        <f t="shared" si="57"/>
        <v>1161</v>
      </c>
      <c r="I361" s="197">
        <f t="shared" si="58"/>
        <v>0</v>
      </c>
      <c r="J361" s="204" t="s">
        <v>689</v>
      </c>
      <c r="K361" s="205" t="s">
        <v>137</v>
      </c>
      <c r="L361" s="226"/>
      <c r="M361" s="201" t="str">
        <f t="shared" si="56"/>
        <v>是</v>
      </c>
    </row>
    <row r="362" spans="1:13" ht="37.5" hidden="1">
      <c r="A362" s="193">
        <v>2050102</v>
      </c>
      <c r="B362" s="194" t="s">
        <v>139</v>
      </c>
      <c r="C362" s="195">
        <v>0</v>
      </c>
      <c r="D362" s="195"/>
      <c r="E362" s="195">
        <v>0</v>
      </c>
      <c r="F362" s="195">
        <v>0</v>
      </c>
      <c r="G362" s="195">
        <v>0</v>
      </c>
      <c r="H362" s="195">
        <f t="shared" si="57"/>
        <v>0</v>
      </c>
      <c r="I362" s="197">
        <f t="shared" si="58"/>
        <v>0</v>
      </c>
      <c r="J362" s="204" t="s">
        <v>690</v>
      </c>
      <c r="K362" s="202" t="s">
        <v>139</v>
      </c>
      <c r="L362" s="207"/>
      <c r="M362" s="201" t="str">
        <f t="shared" si="56"/>
        <v>否</v>
      </c>
    </row>
    <row r="363" spans="1:13" ht="18.75" hidden="1">
      <c r="A363" s="193">
        <v>2050103</v>
      </c>
      <c r="B363" s="194" t="s">
        <v>141</v>
      </c>
      <c r="C363" s="195">
        <v>0</v>
      </c>
      <c r="D363" s="195"/>
      <c r="E363" s="195">
        <v>0</v>
      </c>
      <c r="F363" s="195">
        <v>0</v>
      </c>
      <c r="G363" s="195">
        <v>0</v>
      </c>
      <c r="H363" s="195">
        <f t="shared" si="57"/>
        <v>0</v>
      </c>
      <c r="I363" s="197">
        <f t="shared" si="58"/>
        <v>0</v>
      </c>
      <c r="J363" s="204" t="s">
        <v>691</v>
      </c>
      <c r="K363" s="213" t="s">
        <v>141</v>
      </c>
      <c r="L363" s="207"/>
      <c r="M363" s="201" t="str">
        <f t="shared" si="56"/>
        <v>否</v>
      </c>
    </row>
    <row r="364" spans="1:13" ht="37.5">
      <c r="A364" s="193">
        <v>2050199</v>
      </c>
      <c r="B364" s="194" t="s">
        <v>692</v>
      </c>
      <c r="C364" s="195">
        <v>50</v>
      </c>
      <c r="D364" s="195"/>
      <c r="E364" s="195">
        <v>0</v>
      </c>
      <c r="F364" s="195">
        <v>0</v>
      </c>
      <c r="G364" s="195">
        <v>0</v>
      </c>
      <c r="H364" s="195">
        <f t="shared" si="57"/>
        <v>50</v>
      </c>
      <c r="I364" s="197">
        <f t="shared" si="58"/>
        <v>0</v>
      </c>
      <c r="J364" s="204" t="s">
        <v>693</v>
      </c>
      <c r="K364" s="208" t="s">
        <v>692</v>
      </c>
      <c r="L364" s="209"/>
      <c r="M364" s="201" t="str">
        <f t="shared" si="56"/>
        <v>是</v>
      </c>
    </row>
    <row r="365" spans="1:13" ht="18.75">
      <c r="A365" s="193">
        <v>20502</v>
      </c>
      <c r="B365" s="194" t="s">
        <v>694</v>
      </c>
      <c r="C365" s="195">
        <f t="shared" ref="C365:G365" si="65">SUM(C366:C373)</f>
        <v>22798</v>
      </c>
      <c r="D365" s="195">
        <f t="shared" si="65"/>
        <v>0</v>
      </c>
      <c r="E365" s="195">
        <f t="shared" si="65"/>
        <v>657</v>
      </c>
      <c r="F365" s="195">
        <f t="shared" si="65"/>
        <v>657</v>
      </c>
      <c r="G365" s="195">
        <f t="shared" si="65"/>
        <v>0</v>
      </c>
      <c r="H365" s="195">
        <f t="shared" si="57"/>
        <v>23455</v>
      </c>
      <c r="I365" s="197">
        <f t="shared" si="58"/>
        <v>657</v>
      </c>
      <c r="J365" s="198" t="s">
        <v>695</v>
      </c>
      <c r="K365" s="202" t="s">
        <v>694</v>
      </c>
      <c r="L365" s="210">
        <f>SUM(L366:L373)</f>
        <v>0</v>
      </c>
      <c r="M365" s="201" t="str">
        <f t="shared" si="56"/>
        <v>是</v>
      </c>
    </row>
    <row r="366" spans="1:13" ht="18.75">
      <c r="A366" s="193">
        <v>2050201</v>
      </c>
      <c r="B366" s="194" t="s">
        <v>696</v>
      </c>
      <c r="C366" s="195">
        <v>556</v>
      </c>
      <c r="D366" s="195"/>
      <c r="E366" s="195">
        <v>0</v>
      </c>
      <c r="F366" s="195">
        <v>0</v>
      </c>
      <c r="G366" s="195">
        <v>0</v>
      </c>
      <c r="H366" s="195">
        <f t="shared" si="57"/>
        <v>556</v>
      </c>
      <c r="I366" s="197">
        <f t="shared" si="58"/>
        <v>0</v>
      </c>
      <c r="J366" s="204" t="s">
        <v>697</v>
      </c>
      <c r="K366" s="205" t="s">
        <v>696</v>
      </c>
      <c r="L366" s="206"/>
      <c r="M366" s="201" t="str">
        <f t="shared" si="56"/>
        <v>是</v>
      </c>
    </row>
    <row r="367" spans="1:13" ht="18.75">
      <c r="A367" s="193">
        <v>2050202</v>
      </c>
      <c r="B367" s="194" t="s">
        <v>698</v>
      </c>
      <c r="C367" s="195">
        <v>584</v>
      </c>
      <c r="D367" s="195"/>
      <c r="E367" s="195">
        <v>0</v>
      </c>
      <c r="F367" s="195">
        <v>0</v>
      </c>
      <c r="G367" s="195">
        <v>0</v>
      </c>
      <c r="H367" s="195">
        <f t="shared" si="57"/>
        <v>584</v>
      </c>
      <c r="I367" s="197">
        <f t="shared" si="58"/>
        <v>0</v>
      </c>
      <c r="J367" s="204" t="s">
        <v>699</v>
      </c>
      <c r="K367" s="202" t="s">
        <v>698</v>
      </c>
      <c r="L367" s="207"/>
      <c r="M367" s="201" t="str">
        <f t="shared" si="56"/>
        <v>是</v>
      </c>
    </row>
    <row r="368" spans="1:13" ht="18.75">
      <c r="A368" s="193">
        <v>2050203</v>
      </c>
      <c r="B368" s="194" t="s">
        <v>700</v>
      </c>
      <c r="C368" s="195">
        <v>4228</v>
      </c>
      <c r="D368" s="195"/>
      <c r="E368" s="195">
        <v>26</v>
      </c>
      <c r="F368" s="195">
        <v>26</v>
      </c>
      <c r="G368" s="195">
        <v>0</v>
      </c>
      <c r="H368" s="195">
        <f t="shared" si="57"/>
        <v>4254</v>
      </c>
      <c r="I368" s="197">
        <f t="shared" si="58"/>
        <v>26</v>
      </c>
      <c r="J368" s="204" t="s">
        <v>701</v>
      </c>
      <c r="K368" s="202" t="s">
        <v>700</v>
      </c>
      <c r="L368" s="207"/>
      <c r="M368" s="201" t="str">
        <f t="shared" si="56"/>
        <v>是</v>
      </c>
    </row>
    <row r="369" spans="1:13" ht="18.75">
      <c r="A369" s="193">
        <v>2050204</v>
      </c>
      <c r="B369" s="194" t="s">
        <v>702</v>
      </c>
      <c r="C369" s="195">
        <v>14970</v>
      </c>
      <c r="D369" s="195"/>
      <c r="E369" s="195">
        <v>631</v>
      </c>
      <c r="F369" s="195">
        <v>631</v>
      </c>
      <c r="G369" s="195">
        <v>0</v>
      </c>
      <c r="H369" s="195">
        <f t="shared" si="57"/>
        <v>15601</v>
      </c>
      <c r="I369" s="197">
        <f t="shared" si="58"/>
        <v>631</v>
      </c>
      <c r="J369" s="204" t="s">
        <v>703</v>
      </c>
      <c r="K369" s="202" t="s">
        <v>702</v>
      </c>
      <c r="L369" s="223"/>
      <c r="M369" s="201" t="str">
        <f t="shared" si="56"/>
        <v>是</v>
      </c>
    </row>
    <row r="370" spans="1:13" ht="18.75" hidden="1">
      <c r="A370" s="193">
        <v>2050205</v>
      </c>
      <c r="B370" s="194" t="s">
        <v>704</v>
      </c>
      <c r="C370" s="195">
        <v>0</v>
      </c>
      <c r="D370" s="195"/>
      <c r="E370" s="195">
        <v>0</v>
      </c>
      <c r="F370" s="195">
        <v>0</v>
      </c>
      <c r="G370" s="195">
        <v>0</v>
      </c>
      <c r="H370" s="195">
        <f t="shared" si="57"/>
        <v>0</v>
      </c>
      <c r="I370" s="197">
        <f t="shared" si="58"/>
        <v>0</v>
      </c>
      <c r="J370" s="204" t="s">
        <v>705</v>
      </c>
      <c r="K370" s="202" t="s">
        <v>704</v>
      </c>
      <c r="L370" s="210"/>
      <c r="M370" s="201" t="str">
        <f t="shared" si="56"/>
        <v>否</v>
      </c>
    </row>
    <row r="371" spans="1:13" ht="37.5" hidden="1">
      <c r="A371" s="193">
        <v>2050206</v>
      </c>
      <c r="B371" s="194" t="s">
        <v>706</v>
      </c>
      <c r="C371" s="195">
        <v>0</v>
      </c>
      <c r="D371" s="195"/>
      <c r="E371" s="195">
        <v>0</v>
      </c>
      <c r="F371" s="195">
        <v>0</v>
      </c>
      <c r="G371" s="195">
        <v>0</v>
      </c>
      <c r="H371" s="195">
        <f t="shared" si="57"/>
        <v>0</v>
      </c>
      <c r="I371" s="197">
        <f t="shared" si="58"/>
        <v>0</v>
      </c>
      <c r="J371" s="204" t="s">
        <v>707</v>
      </c>
      <c r="K371" s="202" t="s">
        <v>706</v>
      </c>
      <c r="L371" s="207"/>
      <c r="M371" s="201" t="str">
        <f t="shared" si="56"/>
        <v>否</v>
      </c>
    </row>
    <row r="372" spans="1:13" ht="37.5" hidden="1">
      <c r="A372" s="193">
        <v>2050207</v>
      </c>
      <c r="B372" s="194" t="s">
        <v>708</v>
      </c>
      <c r="C372" s="195">
        <v>0</v>
      </c>
      <c r="D372" s="195"/>
      <c r="E372" s="195">
        <v>0</v>
      </c>
      <c r="F372" s="195">
        <v>0</v>
      </c>
      <c r="G372" s="195">
        <v>0</v>
      </c>
      <c r="H372" s="195">
        <f t="shared" si="57"/>
        <v>0</v>
      </c>
      <c r="I372" s="197">
        <f t="shared" si="58"/>
        <v>0</v>
      </c>
      <c r="J372" s="204" t="s">
        <v>709</v>
      </c>
      <c r="K372" s="213" t="s">
        <v>708</v>
      </c>
      <c r="L372" s="207"/>
      <c r="M372" s="201" t="str">
        <f t="shared" si="56"/>
        <v>否</v>
      </c>
    </row>
    <row r="373" spans="1:13" ht="37.5">
      <c r="A373" s="193">
        <v>2050299</v>
      </c>
      <c r="B373" s="194" t="s">
        <v>710</v>
      </c>
      <c r="C373" s="195">
        <v>2460</v>
      </c>
      <c r="D373" s="195"/>
      <c r="E373" s="195">
        <v>0</v>
      </c>
      <c r="F373" s="195">
        <v>0</v>
      </c>
      <c r="G373" s="195">
        <v>0</v>
      </c>
      <c r="H373" s="195">
        <f t="shared" si="57"/>
        <v>2460</v>
      </c>
      <c r="I373" s="197">
        <f t="shared" si="58"/>
        <v>0</v>
      </c>
      <c r="J373" s="204" t="s">
        <v>711</v>
      </c>
      <c r="K373" s="208" t="s">
        <v>710</v>
      </c>
      <c r="L373" s="209"/>
      <c r="M373" s="201" t="str">
        <f t="shared" si="56"/>
        <v>是</v>
      </c>
    </row>
    <row r="374" spans="1:13" ht="18.75">
      <c r="A374" s="193">
        <v>20503</v>
      </c>
      <c r="B374" s="194" t="s">
        <v>712</v>
      </c>
      <c r="C374" s="195">
        <f t="shared" ref="C374:G374" si="66">SUM(C375:C379)</f>
        <v>11771</v>
      </c>
      <c r="D374" s="195">
        <f t="shared" si="66"/>
        <v>0</v>
      </c>
      <c r="E374" s="195">
        <f t="shared" si="66"/>
        <v>808</v>
      </c>
      <c r="F374" s="195">
        <f t="shared" si="66"/>
        <v>308</v>
      </c>
      <c r="G374" s="195">
        <f t="shared" si="66"/>
        <v>500</v>
      </c>
      <c r="H374" s="195">
        <f t="shared" si="57"/>
        <v>12579</v>
      </c>
      <c r="I374" s="197">
        <f t="shared" si="58"/>
        <v>808</v>
      </c>
      <c r="J374" s="198" t="s">
        <v>713</v>
      </c>
      <c r="K374" s="202" t="s">
        <v>712</v>
      </c>
      <c r="L374" s="210">
        <f>SUM(L375:L379)</f>
        <v>0</v>
      </c>
      <c r="M374" s="201" t="str">
        <f t="shared" si="56"/>
        <v>是</v>
      </c>
    </row>
    <row r="375" spans="1:13" ht="18.75" hidden="1">
      <c r="A375" s="193">
        <v>2050301</v>
      </c>
      <c r="B375" s="212" t="s">
        <v>714</v>
      </c>
      <c r="C375" s="195">
        <v>0</v>
      </c>
      <c r="D375" s="195"/>
      <c r="E375" s="195">
        <v>0</v>
      </c>
      <c r="F375" s="195">
        <v>0</v>
      </c>
      <c r="G375" s="195">
        <v>0</v>
      </c>
      <c r="H375" s="195">
        <f t="shared" si="57"/>
        <v>0</v>
      </c>
      <c r="I375" s="197">
        <f t="shared" si="58"/>
        <v>0</v>
      </c>
      <c r="J375" s="204" t="s">
        <v>715</v>
      </c>
      <c r="K375" s="205" t="s">
        <v>714</v>
      </c>
      <c r="L375" s="206"/>
      <c r="M375" s="201" t="str">
        <f t="shared" si="56"/>
        <v>否</v>
      </c>
    </row>
    <row r="376" spans="1:13" ht="18.75">
      <c r="A376" s="193">
        <v>2050302</v>
      </c>
      <c r="B376" s="194" t="s">
        <v>716</v>
      </c>
      <c r="C376" s="195">
        <f>7913+500</f>
        <v>8413</v>
      </c>
      <c r="D376" s="195"/>
      <c r="E376" s="195">
        <v>111</v>
      </c>
      <c r="F376" s="195">
        <v>111</v>
      </c>
      <c r="G376" s="195">
        <v>0</v>
      </c>
      <c r="H376" s="195">
        <f t="shared" si="57"/>
        <v>8524</v>
      </c>
      <c r="I376" s="197">
        <f t="shared" si="58"/>
        <v>111</v>
      </c>
      <c r="J376" s="204" t="s">
        <v>717</v>
      </c>
      <c r="K376" s="202" t="s">
        <v>716</v>
      </c>
      <c r="L376" s="207"/>
      <c r="M376" s="201" t="str">
        <f t="shared" si="56"/>
        <v>是</v>
      </c>
    </row>
    <row r="377" spans="1:13" ht="18.75">
      <c r="A377" s="193">
        <v>2050303</v>
      </c>
      <c r="B377" s="194" t="s">
        <v>718</v>
      </c>
      <c r="C377" s="195">
        <v>3058</v>
      </c>
      <c r="D377" s="195"/>
      <c r="E377" s="195">
        <v>197</v>
      </c>
      <c r="F377" s="195">
        <v>197</v>
      </c>
      <c r="G377" s="195">
        <v>0</v>
      </c>
      <c r="H377" s="195">
        <f t="shared" si="57"/>
        <v>3255</v>
      </c>
      <c r="I377" s="197">
        <f t="shared" si="58"/>
        <v>197</v>
      </c>
      <c r="J377" s="204" t="s">
        <v>719</v>
      </c>
      <c r="K377" s="213" t="s">
        <v>718</v>
      </c>
      <c r="L377" s="223"/>
      <c r="M377" s="201" t="str">
        <f t="shared" si="56"/>
        <v>是</v>
      </c>
    </row>
    <row r="378" spans="1:13" ht="18.75" hidden="1">
      <c r="A378" s="193">
        <v>2050305</v>
      </c>
      <c r="B378" s="194" t="s">
        <v>720</v>
      </c>
      <c r="C378" s="195">
        <v>0</v>
      </c>
      <c r="D378" s="195"/>
      <c r="E378" s="195">
        <v>0</v>
      </c>
      <c r="F378" s="195">
        <v>0</v>
      </c>
      <c r="G378" s="195">
        <v>0</v>
      </c>
      <c r="H378" s="195">
        <f t="shared" si="57"/>
        <v>0</v>
      </c>
      <c r="I378" s="197">
        <f t="shared" si="58"/>
        <v>0</v>
      </c>
      <c r="J378" s="204" t="s">
        <v>721</v>
      </c>
      <c r="K378" s="213" t="s">
        <v>720</v>
      </c>
      <c r="L378" s="207"/>
      <c r="M378" s="201" t="str">
        <f t="shared" si="56"/>
        <v>否</v>
      </c>
    </row>
    <row r="379" spans="1:13" ht="37.5">
      <c r="A379" s="193">
        <v>2050399</v>
      </c>
      <c r="B379" s="194" t="s">
        <v>722</v>
      </c>
      <c r="C379" s="195">
        <v>300</v>
      </c>
      <c r="D379" s="195"/>
      <c r="E379" s="195">
        <v>500</v>
      </c>
      <c r="F379" s="195">
        <v>0</v>
      </c>
      <c r="G379" s="195">
        <v>500</v>
      </c>
      <c r="H379" s="195">
        <f t="shared" si="57"/>
        <v>800</v>
      </c>
      <c r="I379" s="197">
        <f t="shared" si="58"/>
        <v>500</v>
      </c>
      <c r="J379" s="204" t="s">
        <v>723</v>
      </c>
      <c r="K379" s="214" t="s">
        <v>722</v>
      </c>
      <c r="L379" s="209"/>
      <c r="M379" s="201" t="str">
        <f t="shared" si="56"/>
        <v>是</v>
      </c>
    </row>
    <row r="380" spans="1:13" ht="18.75" hidden="1">
      <c r="A380" s="193">
        <v>20504</v>
      </c>
      <c r="B380" s="194" t="s">
        <v>724</v>
      </c>
      <c r="C380" s="195">
        <f t="shared" ref="C380:G380" si="67">SUM(C381:C385)</f>
        <v>0</v>
      </c>
      <c r="D380" s="195">
        <f t="shared" si="67"/>
        <v>0</v>
      </c>
      <c r="E380" s="195">
        <f t="shared" si="67"/>
        <v>0</v>
      </c>
      <c r="F380" s="195">
        <f t="shared" si="67"/>
        <v>0</v>
      </c>
      <c r="G380" s="195">
        <f t="shared" si="67"/>
        <v>0</v>
      </c>
      <c r="H380" s="195">
        <f t="shared" si="57"/>
        <v>0</v>
      </c>
      <c r="I380" s="197">
        <f t="shared" si="58"/>
        <v>0</v>
      </c>
      <c r="J380" s="198" t="s">
        <v>725</v>
      </c>
      <c r="K380" s="213" t="s">
        <v>724</v>
      </c>
      <c r="L380" s="210">
        <f>SUM(L381:L385)</f>
        <v>0</v>
      </c>
      <c r="M380" s="201" t="str">
        <f t="shared" si="56"/>
        <v>否</v>
      </c>
    </row>
    <row r="381" spans="1:13" ht="18.75" hidden="1">
      <c r="A381" s="193">
        <v>2050401</v>
      </c>
      <c r="B381" s="212" t="s">
        <v>726</v>
      </c>
      <c r="C381" s="195">
        <v>0</v>
      </c>
      <c r="D381" s="195"/>
      <c r="E381" s="195">
        <v>0</v>
      </c>
      <c r="F381" s="195">
        <v>0</v>
      </c>
      <c r="G381" s="195">
        <v>0</v>
      </c>
      <c r="H381" s="195">
        <f t="shared" si="57"/>
        <v>0</v>
      </c>
      <c r="I381" s="197">
        <f t="shared" si="58"/>
        <v>0</v>
      </c>
      <c r="J381" s="204" t="s">
        <v>727</v>
      </c>
      <c r="K381" s="227" t="s">
        <v>726</v>
      </c>
      <c r="L381" s="206"/>
      <c r="M381" s="201" t="str">
        <f t="shared" si="56"/>
        <v>否</v>
      </c>
    </row>
    <row r="382" spans="1:13" ht="18.75" hidden="1">
      <c r="A382" s="193">
        <v>2050402</v>
      </c>
      <c r="B382" s="194" t="s">
        <v>728</v>
      </c>
      <c r="C382" s="195">
        <v>0</v>
      </c>
      <c r="D382" s="195"/>
      <c r="E382" s="195">
        <v>0</v>
      </c>
      <c r="F382" s="195">
        <v>0</v>
      </c>
      <c r="G382" s="195">
        <v>0</v>
      </c>
      <c r="H382" s="195">
        <f t="shared" si="57"/>
        <v>0</v>
      </c>
      <c r="I382" s="197">
        <f t="shared" si="58"/>
        <v>0</v>
      </c>
      <c r="J382" s="204" t="s">
        <v>729</v>
      </c>
      <c r="K382" s="213" t="s">
        <v>728</v>
      </c>
      <c r="L382" s="207"/>
      <c r="M382" s="201" t="str">
        <f t="shared" si="56"/>
        <v>否</v>
      </c>
    </row>
    <row r="383" spans="1:13" ht="18.75" hidden="1">
      <c r="A383" s="193">
        <v>2050403</v>
      </c>
      <c r="B383" s="194" t="s">
        <v>730</v>
      </c>
      <c r="C383" s="195">
        <v>0</v>
      </c>
      <c r="D383" s="195"/>
      <c r="E383" s="195">
        <v>0</v>
      </c>
      <c r="F383" s="195">
        <v>0</v>
      </c>
      <c r="G383" s="195">
        <v>0</v>
      </c>
      <c r="H383" s="195">
        <f t="shared" si="57"/>
        <v>0</v>
      </c>
      <c r="I383" s="197">
        <f t="shared" si="58"/>
        <v>0</v>
      </c>
      <c r="J383" s="204" t="s">
        <v>731</v>
      </c>
      <c r="K383" s="213" t="s">
        <v>730</v>
      </c>
      <c r="L383" s="207"/>
      <c r="M383" s="201" t="str">
        <f t="shared" si="56"/>
        <v>否</v>
      </c>
    </row>
    <row r="384" spans="1:13" ht="37.5" hidden="1">
      <c r="A384" s="193">
        <v>2050404</v>
      </c>
      <c r="B384" s="194" t="s">
        <v>732</v>
      </c>
      <c r="C384" s="195">
        <v>0</v>
      </c>
      <c r="D384" s="195"/>
      <c r="E384" s="195">
        <v>0</v>
      </c>
      <c r="F384" s="195">
        <v>0</v>
      </c>
      <c r="G384" s="195">
        <v>0</v>
      </c>
      <c r="H384" s="195">
        <f t="shared" si="57"/>
        <v>0</v>
      </c>
      <c r="I384" s="197">
        <f t="shared" si="58"/>
        <v>0</v>
      </c>
      <c r="J384" s="204" t="s">
        <v>733</v>
      </c>
      <c r="K384" s="213" t="s">
        <v>732</v>
      </c>
      <c r="L384" s="223"/>
      <c r="M384" s="201" t="str">
        <f t="shared" si="56"/>
        <v>否</v>
      </c>
    </row>
    <row r="385" spans="1:13" ht="37.5" hidden="1">
      <c r="A385" s="193">
        <v>2050499</v>
      </c>
      <c r="B385" s="196" t="s">
        <v>734</v>
      </c>
      <c r="C385" s="195">
        <v>0</v>
      </c>
      <c r="D385" s="195"/>
      <c r="E385" s="195">
        <v>0</v>
      </c>
      <c r="F385" s="195">
        <v>0</v>
      </c>
      <c r="G385" s="195">
        <v>0</v>
      </c>
      <c r="H385" s="195">
        <f t="shared" si="57"/>
        <v>0</v>
      </c>
      <c r="I385" s="197">
        <f t="shared" si="58"/>
        <v>0</v>
      </c>
      <c r="J385" s="204" t="s">
        <v>735</v>
      </c>
      <c r="K385" s="214" t="s">
        <v>734</v>
      </c>
      <c r="L385" s="229"/>
      <c r="M385" s="201" t="str">
        <f t="shared" si="56"/>
        <v>否</v>
      </c>
    </row>
    <row r="386" spans="1:13" ht="18.75">
      <c r="A386" s="193">
        <v>20505</v>
      </c>
      <c r="B386" s="194" t="s">
        <v>736</v>
      </c>
      <c r="C386" s="195">
        <f t="shared" ref="C386:G386" si="68">SUM(C387:C389)</f>
        <v>2</v>
      </c>
      <c r="D386" s="195">
        <f t="shared" si="68"/>
        <v>0</v>
      </c>
      <c r="E386" s="195">
        <f t="shared" si="68"/>
        <v>0</v>
      </c>
      <c r="F386" s="195">
        <f t="shared" si="68"/>
        <v>0</v>
      </c>
      <c r="G386" s="195">
        <f t="shared" si="68"/>
        <v>0</v>
      </c>
      <c r="H386" s="195">
        <f t="shared" si="57"/>
        <v>2</v>
      </c>
      <c r="I386" s="197">
        <f t="shared" si="58"/>
        <v>0</v>
      </c>
      <c r="J386" s="198" t="s">
        <v>737</v>
      </c>
      <c r="K386" s="213" t="s">
        <v>736</v>
      </c>
      <c r="L386" s="210">
        <f>SUM(L387:L389)</f>
        <v>0</v>
      </c>
      <c r="M386" s="201" t="str">
        <f t="shared" si="56"/>
        <v>是</v>
      </c>
    </row>
    <row r="387" spans="1:13" ht="18.75">
      <c r="A387" s="193">
        <v>2050501</v>
      </c>
      <c r="B387" s="194" t="s">
        <v>738</v>
      </c>
      <c r="C387" s="195">
        <v>2</v>
      </c>
      <c r="D387" s="195"/>
      <c r="E387" s="195">
        <v>0</v>
      </c>
      <c r="F387" s="195">
        <v>0</v>
      </c>
      <c r="G387" s="195">
        <v>0</v>
      </c>
      <c r="H387" s="195">
        <f t="shared" si="57"/>
        <v>2</v>
      </c>
      <c r="I387" s="197">
        <f t="shared" si="58"/>
        <v>0</v>
      </c>
      <c r="J387" s="204" t="s">
        <v>739</v>
      </c>
      <c r="K387" s="227" t="s">
        <v>738</v>
      </c>
      <c r="L387" s="206"/>
      <c r="M387" s="201" t="str">
        <f t="shared" si="56"/>
        <v>是</v>
      </c>
    </row>
    <row r="388" spans="1:13" ht="18.75" hidden="1">
      <c r="A388" s="193">
        <v>2050502</v>
      </c>
      <c r="B388" s="194" t="s">
        <v>740</v>
      </c>
      <c r="C388" s="195">
        <v>0</v>
      </c>
      <c r="D388" s="195"/>
      <c r="E388" s="195">
        <v>0</v>
      </c>
      <c r="F388" s="195">
        <v>0</v>
      </c>
      <c r="G388" s="195">
        <v>0</v>
      </c>
      <c r="H388" s="195">
        <f t="shared" si="57"/>
        <v>0</v>
      </c>
      <c r="I388" s="197">
        <f t="shared" si="58"/>
        <v>0</v>
      </c>
      <c r="J388" s="204" t="s">
        <v>741</v>
      </c>
      <c r="K388" s="213" t="s">
        <v>740</v>
      </c>
      <c r="L388" s="207"/>
      <c r="M388" s="201" t="str">
        <f t="shared" si="56"/>
        <v>否</v>
      </c>
    </row>
    <row r="389" spans="1:13" ht="37.5" hidden="1">
      <c r="A389" s="193">
        <v>2050599</v>
      </c>
      <c r="B389" s="194" t="s">
        <v>742</v>
      </c>
      <c r="C389" s="195">
        <v>0</v>
      </c>
      <c r="D389" s="195"/>
      <c r="E389" s="195">
        <v>0</v>
      </c>
      <c r="F389" s="195">
        <v>0</v>
      </c>
      <c r="G389" s="195">
        <v>0</v>
      </c>
      <c r="H389" s="195">
        <f t="shared" si="57"/>
        <v>0</v>
      </c>
      <c r="I389" s="197">
        <f t="shared" si="58"/>
        <v>0</v>
      </c>
      <c r="J389" s="204" t="s">
        <v>743</v>
      </c>
      <c r="K389" s="213" t="s">
        <v>742</v>
      </c>
      <c r="L389" s="207"/>
      <c r="M389" s="201" t="str">
        <f t="shared" si="56"/>
        <v>否</v>
      </c>
    </row>
    <row r="390" spans="1:13" ht="18.75" hidden="1">
      <c r="A390" s="193">
        <v>20506</v>
      </c>
      <c r="B390" s="194" t="s">
        <v>744</v>
      </c>
      <c r="C390" s="195">
        <f t="shared" ref="C390:G390" si="69">SUM(C391:C393)</f>
        <v>0</v>
      </c>
      <c r="D390" s="195">
        <f t="shared" si="69"/>
        <v>0</v>
      </c>
      <c r="E390" s="195">
        <f t="shared" si="69"/>
        <v>0</v>
      </c>
      <c r="F390" s="195">
        <f t="shared" si="69"/>
        <v>0</v>
      </c>
      <c r="G390" s="195">
        <f t="shared" si="69"/>
        <v>0</v>
      </c>
      <c r="H390" s="195">
        <f t="shared" si="57"/>
        <v>0</v>
      </c>
      <c r="I390" s="197">
        <f t="shared" si="58"/>
        <v>0</v>
      </c>
      <c r="J390" s="198" t="s">
        <v>745</v>
      </c>
      <c r="K390" s="213" t="s">
        <v>744</v>
      </c>
      <c r="L390" s="210">
        <f>SUM(L391:L393)</f>
        <v>0</v>
      </c>
      <c r="M390" s="201" t="str">
        <f t="shared" ref="M390:M453" si="70">IF(LEN(F390)=3,"是",IF(G390&lt;&gt;"",IF(SUM(H390:J390)&lt;&gt;0,"是","否"),"是"))</f>
        <v>否</v>
      </c>
    </row>
    <row r="391" spans="1:13" ht="18.75" hidden="1">
      <c r="A391" s="193">
        <v>2050601</v>
      </c>
      <c r="B391" s="194" t="s">
        <v>746</v>
      </c>
      <c r="C391" s="195">
        <v>0</v>
      </c>
      <c r="D391" s="195"/>
      <c r="E391" s="195">
        <v>0</v>
      </c>
      <c r="F391" s="195">
        <v>0</v>
      </c>
      <c r="G391" s="195">
        <v>0</v>
      </c>
      <c r="H391" s="195">
        <f t="shared" ref="H391:H454" si="71">SUM(C391:E391)</f>
        <v>0</v>
      </c>
      <c r="I391" s="197">
        <f t="shared" ref="I391:I454" si="72">F391+G391</f>
        <v>0</v>
      </c>
      <c r="J391" s="204" t="s">
        <v>747</v>
      </c>
      <c r="K391" s="213" t="s">
        <v>746</v>
      </c>
      <c r="L391" s="207"/>
      <c r="M391" s="201" t="str">
        <f t="shared" si="70"/>
        <v>否</v>
      </c>
    </row>
    <row r="392" spans="1:13" ht="18.75" hidden="1">
      <c r="A392" s="193">
        <v>2050602</v>
      </c>
      <c r="B392" s="194" t="s">
        <v>748</v>
      </c>
      <c r="C392" s="195">
        <v>0</v>
      </c>
      <c r="D392" s="195"/>
      <c r="E392" s="195">
        <v>0</v>
      </c>
      <c r="F392" s="195">
        <v>0</v>
      </c>
      <c r="G392" s="195">
        <v>0</v>
      </c>
      <c r="H392" s="195">
        <f t="shared" si="71"/>
        <v>0</v>
      </c>
      <c r="I392" s="197">
        <f t="shared" si="72"/>
        <v>0</v>
      </c>
      <c r="J392" s="204" t="s">
        <v>749</v>
      </c>
      <c r="K392" s="213" t="s">
        <v>748</v>
      </c>
      <c r="L392" s="207"/>
      <c r="M392" s="201" t="str">
        <f t="shared" si="70"/>
        <v>否</v>
      </c>
    </row>
    <row r="393" spans="1:13" ht="37.5" hidden="1">
      <c r="A393" s="193">
        <v>2050699</v>
      </c>
      <c r="B393" s="196" t="s">
        <v>750</v>
      </c>
      <c r="C393" s="195">
        <v>0</v>
      </c>
      <c r="D393" s="195"/>
      <c r="E393" s="195">
        <v>0</v>
      </c>
      <c r="F393" s="195">
        <v>0</v>
      </c>
      <c r="G393" s="195">
        <v>0</v>
      </c>
      <c r="H393" s="195">
        <f t="shared" si="71"/>
        <v>0</v>
      </c>
      <c r="I393" s="197">
        <f t="shared" si="72"/>
        <v>0</v>
      </c>
      <c r="J393" s="204" t="s">
        <v>751</v>
      </c>
      <c r="K393" s="208" t="s">
        <v>750</v>
      </c>
      <c r="L393" s="209"/>
      <c r="M393" s="201" t="str">
        <f t="shared" si="70"/>
        <v>否</v>
      </c>
    </row>
    <row r="394" spans="1:13" ht="18.75">
      <c r="A394" s="193">
        <v>20507</v>
      </c>
      <c r="B394" s="194" t="s">
        <v>752</v>
      </c>
      <c r="C394" s="195">
        <f t="shared" ref="C394:G394" si="73">SUM(C395:C397)</f>
        <v>1032</v>
      </c>
      <c r="D394" s="195">
        <f t="shared" si="73"/>
        <v>0</v>
      </c>
      <c r="E394" s="195">
        <f t="shared" si="73"/>
        <v>0</v>
      </c>
      <c r="F394" s="195">
        <f t="shared" si="73"/>
        <v>0</v>
      </c>
      <c r="G394" s="195">
        <f t="shared" si="73"/>
        <v>0</v>
      </c>
      <c r="H394" s="195">
        <f t="shared" si="71"/>
        <v>1032</v>
      </c>
      <c r="I394" s="197">
        <f t="shared" si="72"/>
        <v>0</v>
      </c>
      <c r="J394" s="198" t="s">
        <v>753</v>
      </c>
      <c r="K394" s="202" t="s">
        <v>752</v>
      </c>
      <c r="L394" s="203">
        <f>SUM(L395:L397)</f>
        <v>0</v>
      </c>
      <c r="M394" s="201" t="str">
        <f t="shared" si="70"/>
        <v>是</v>
      </c>
    </row>
    <row r="395" spans="1:13" ht="18.75">
      <c r="A395" s="228">
        <v>2050701</v>
      </c>
      <c r="B395" s="194" t="s">
        <v>754</v>
      </c>
      <c r="C395" s="195">
        <v>1032</v>
      </c>
      <c r="D395" s="195"/>
      <c r="E395" s="195">
        <v>0</v>
      </c>
      <c r="F395" s="195">
        <v>0</v>
      </c>
      <c r="G395" s="195">
        <v>0</v>
      </c>
      <c r="H395" s="195">
        <f t="shared" si="71"/>
        <v>1032</v>
      </c>
      <c r="I395" s="197">
        <f t="shared" si="72"/>
        <v>0</v>
      </c>
      <c r="J395" s="230" t="s">
        <v>755</v>
      </c>
      <c r="K395" s="205" t="s">
        <v>754</v>
      </c>
      <c r="L395" s="211"/>
      <c r="M395" s="201" t="str">
        <f t="shared" si="70"/>
        <v>是</v>
      </c>
    </row>
    <row r="396" spans="1:13" ht="18.75" hidden="1">
      <c r="A396" s="193">
        <v>2050702</v>
      </c>
      <c r="B396" s="194" t="s">
        <v>756</v>
      </c>
      <c r="C396" s="195">
        <v>0</v>
      </c>
      <c r="D396" s="195"/>
      <c r="E396" s="195">
        <v>0</v>
      </c>
      <c r="F396" s="195">
        <v>0</v>
      </c>
      <c r="G396" s="195">
        <v>0</v>
      </c>
      <c r="H396" s="195">
        <f t="shared" si="71"/>
        <v>0</v>
      </c>
      <c r="I396" s="197">
        <f t="shared" si="72"/>
        <v>0</v>
      </c>
      <c r="J396" s="204" t="s">
        <v>757</v>
      </c>
      <c r="K396" s="202" t="s">
        <v>756</v>
      </c>
      <c r="L396" s="210"/>
      <c r="M396" s="201" t="str">
        <f t="shared" si="70"/>
        <v>否</v>
      </c>
    </row>
    <row r="397" spans="1:13" ht="37.5" hidden="1">
      <c r="A397" s="193">
        <v>2050799</v>
      </c>
      <c r="B397" s="196" t="s">
        <v>758</v>
      </c>
      <c r="C397" s="195">
        <v>0</v>
      </c>
      <c r="D397" s="195"/>
      <c r="E397" s="195">
        <v>0</v>
      </c>
      <c r="F397" s="195">
        <v>0</v>
      </c>
      <c r="G397" s="195">
        <v>0</v>
      </c>
      <c r="H397" s="195">
        <f t="shared" si="71"/>
        <v>0</v>
      </c>
      <c r="I397" s="197">
        <f t="shared" si="72"/>
        <v>0</v>
      </c>
      <c r="J397" s="204" t="s">
        <v>759</v>
      </c>
      <c r="K397" s="208" t="s">
        <v>758</v>
      </c>
      <c r="L397" s="209"/>
      <c r="M397" s="201" t="str">
        <f t="shared" si="70"/>
        <v>否</v>
      </c>
    </row>
    <row r="398" spans="1:13" ht="18.75">
      <c r="A398" s="228">
        <v>20508</v>
      </c>
      <c r="B398" s="194" t="s">
        <v>760</v>
      </c>
      <c r="C398" s="195">
        <f t="shared" ref="C398:G398" si="74">SUM(C399:C403)</f>
        <v>1260</v>
      </c>
      <c r="D398" s="195">
        <f t="shared" si="74"/>
        <v>0</v>
      </c>
      <c r="E398" s="195">
        <f t="shared" si="74"/>
        <v>46</v>
      </c>
      <c r="F398" s="195">
        <f t="shared" si="74"/>
        <v>46</v>
      </c>
      <c r="G398" s="195">
        <f t="shared" si="74"/>
        <v>0</v>
      </c>
      <c r="H398" s="195">
        <f t="shared" si="71"/>
        <v>1306</v>
      </c>
      <c r="I398" s="197">
        <f t="shared" si="72"/>
        <v>46</v>
      </c>
      <c r="J398" s="231" t="s">
        <v>761</v>
      </c>
      <c r="K398" s="202" t="s">
        <v>760</v>
      </c>
      <c r="L398" s="210">
        <f>SUM(L399:L403)</f>
        <v>0</v>
      </c>
      <c r="M398" s="201" t="str">
        <f t="shared" si="70"/>
        <v>是</v>
      </c>
    </row>
    <row r="399" spans="1:13" ht="18.75" hidden="1">
      <c r="A399" s="193">
        <v>2050801</v>
      </c>
      <c r="B399" s="212" t="s">
        <v>762</v>
      </c>
      <c r="C399" s="195">
        <v>0</v>
      </c>
      <c r="D399" s="195"/>
      <c r="E399" s="195">
        <v>0</v>
      </c>
      <c r="F399" s="195">
        <v>0</v>
      </c>
      <c r="G399" s="195">
        <v>0</v>
      </c>
      <c r="H399" s="195">
        <f t="shared" si="71"/>
        <v>0</v>
      </c>
      <c r="I399" s="197">
        <f t="shared" si="72"/>
        <v>0</v>
      </c>
      <c r="J399" s="204" t="s">
        <v>763</v>
      </c>
      <c r="K399" s="205" t="s">
        <v>762</v>
      </c>
      <c r="L399" s="206"/>
      <c r="M399" s="201" t="str">
        <f t="shared" si="70"/>
        <v>否</v>
      </c>
    </row>
    <row r="400" spans="1:13" ht="18.75">
      <c r="A400" s="193">
        <v>2050802</v>
      </c>
      <c r="B400" s="194" t="s">
        <v>764</v>
      </c>
      <c r="C400" s="195">
        <v>1160</v>
      </c>
      <c r="D400" s="195"/>
      <c r="E400" s="195">
        <v>46</v>
      </c>
      <c r="F400" s="195">
        <v>46</v>
      </c>
      <c r="G400" s="195">
        <v>0</v>
      </c>
      <c r="H400" s="195">
        <f t="shared" si="71"/>
        <v>1206</v>
      </c>
      <c r="I400" s="197">
        <f t="shared" si="72"/>
        <v>46</v>
      </c>
      <c r="J400" s="204" t="s">
        <v>765</v>
      </c>
      <c r="K400" s="202" t="s">
        <v>764</v>
      </c>
      <c r="L400" s="223"/>
      <c r="M400" s="201" t="str">
        <f t="shared" si="70"/>
        <v>是</v>
      </c>
    </row>
    <row r="401" spans="1:13" ht="18.75" hidden="1">
      <c r="A401" s="193">
        <v>2050803</v>
      </c>
      <c r="B401" s="194" t="s">
        <v>766</v>
      </c>
      <c r="C401" s="195">
        <v>0</v>
      </c>
      <c r="D401" s="195"/>
      <c r="E401" s="195">
        <v>0</v>
      </c>
      <c r="F401" s="195">
        <v>0</v>
      </c>
      <c r="G401" s="195">
        <v>0</v>
      </c>
      <c r="H401" s="195">
        <f t="shared" si="71"/>
        <v>0</v>
      </c>
      <c r="I401" s="197">
        <f t="shared" si="72"/>
        <v>0</v>
      </c>
      <c r="J401" s="204" t="s">
        <v>767</v>
      </c>
      <c r="K401" s="202" t="s">
        <v>766</v>
      </c>
      <c r="L401" s="210"/>
      <c r="M401" s="201" t="str">
        <f t="shared" si="70"/>
        <v>否</v>
      </c>
    </row>
    <row r="402" spans="1:13" ht="37.5" hidden="1">
      <c r="A402" s="193">
        <v>2050804</v>
      </c>
      <c r="B402" s="194" t="s">
        <v>768</v>
      </c>
      <c r="C402" s="195">
        <v>0</v>
      </c>
      <c r="D402" s="195"/>
      <c r="E402" s="195">
        <v>0</v>
      </c>
      <c r="F402" s="195">
        <v>0</v>
      </c>
      <c r="G402" s="195">
        <v>0</v>
      </c>
      <c r="H402" s="195">
        <f t="shared" si="71"/>
        <v>0</v>
      </c>
      <c r="I402" s="197">
        <f t="shared" si="72"/>
        <v>0</v>
      </c>
      <c r="J402" s="204" t="s">
        <v>769</v>
      </c>
      <c r="K402" s="202" t="s">
        <v>768</v>
      </c>
      <c r="L402" s="207"/>
      <c r="M402" s="201" t="str">
        <f t="shared" si="70"/>
        <v>否</v>
      </c>
    </row>
    <row r="403" spans="1:13" ht="18.75">
      <c r="A403" s="193">
        <v>2050899</v>
      </c>
      <c r="B403" s="194" t="s">
        <v>770</v>
      </c>
      <c r="C403" s="195">
        <v>100</v>
      </c>
      <c r="D403" s="195"/>
      <c r="E403" s="195">
        <v>0</v>
      </c>
      <c r="F403" s="195">
        <v>0</v>
      </c>
      <c r="G403" s="195">
        <v>0</v>
      </c>
      <c r="H403" s="195">
        <f t="shared" si="71"/>
        <v>100</v>
      </c>
      <c r="I403" s="197">
        <f t="shared" si="72"/>
        <v>0</v>
      </c>
      <c r="J403" s="204" t="s">
        <v>771</v>
      </c>
      <c r="K403" s="208" t="s">
        <v>770</v>
      </c>
      <c r="L403" s="209"/>
      <c r="M403" s="201" t="str">
        <f t="shared" si="70"/>
        <v>是</v>
      </c>
    </row>
    <row r="404" spans="1:13" ht="37.5">
      <c r="A404" s="193">
        <v>20509</v>
      </c>
      <c r="B404" s="194" t="s">
        <v>772</v>
      </c>
      <c r="C404" s="195">
        <f t="shared" ref="C404:G404" si="75">SUM(C405:C410)</f>
        <v>820</v>
      </c>
      <c r="D404" s="195">
        <f t="shared" si="75"/>
        <v>400</v>
      </c>
      <c r="E404" s="195">
        <f t="shared" si="75"/>
        <v>-400</v>
      </c>
      <c r="F404" s="195">
        <f t="shared" si="75"/>
        <v>0</v>
      </c>
      <c r="G404" s="195">
        <f t="shared" si="75"/>
        <v>0</v>
      </c>
      <c r="H404" s="195">
        <f t="shared" si="71"/>
        <v>820</v>
      </c>
      <c r="I404" s="197">
        <f t="shared" si="72"/>
        <v>0</v>
      </c>
      <c r="J404" s="198" t="s">
        <v>773</v>
      </c>
      <c r="K404" s="202" t="s">
        <v>772</v>
      </c>
      <c r="L404" s="210">
        <f>SUM(L405:L410)</f>
        <v>0</v>
      </c>
      <c r="M404" s="201" t="str">
        <f t="shared" si="70"/>
        <v>是</v>
      </c>
    </row>
    <row r="405" spans="1:13" ht="37.5">
      <c r="A405" s="193">
        <v>2050901</v>
      </c>
      <c r="B405" s="194" t="s">
        <v>774</v>
      </c>
      <c r="C405" s="195">
        <v>400</v>
      </c>
      <c r="D405" s="195">
        <v>400</v>
      </c>
      <c r="E405" s="195">
        <v>-400</v>
      </c>
      <c r="F405" s="195">
        <v>0</v>
      </c>
      <c r="G405" s="195">
        <v>0</v>
      </c>
      <c r="H405" s="195">
        <f t="shared" si="71"/>
        <v>400</v>
      </c>
      <c r="I405" s="197">
        <f t="shared" si="72"/>
        <v>0</v>
      </c>
      <c r="J405" s="204" t="s">
        <v>775</v>
      </c>
      <c r="K405" s="205" t="s">
        <v>774</v>
      </c>
      <c r="L405" s="206"/>
      <c r="M405" s="201" t="str">
        <f t="shared" si="70"/>
        <v>是</v>
      </c>
    </row>
    <row r="406" spans="1:13" ht="37.5" hidden="1">
      <c r="A406" s="193">
        <v>2050902</v>
      </c>
      <c r="B406" s="194" t="s">
        <v>776</v>
      </c>
      <c r="C406" s="195">
        <v>0</v>
      </c>
      <c r="D406" s="195"/>
      <c r="E406" s="195">
        <v>0</v>
      </c>
      <c r="F406" s="195">
        <v>0</v>
      </c>
      <c r="G406" s="195">
        <v>0</v>
      </c>
      <c r="H406" s="195">
        <f t="shared" si="71"/>
        <v>0</v>
      </c>
      <c r="I406" s="197">
        <f t="shared" si="72"/>
        <v>0</v>
      </c>
      <c r="J406" s="204" t="s">
        <v>777</v>
      </c>
      <c r="K406" s="202" t="s">
        <v>776</v>
      </c>
      <c r="L406" s="207"/>
      <c r="M406" s="201" t="str">
        <f t="shared" si="70"/>
        <v>否</v>
      </c>
    </row>
    <row r="407" spans="1:13" ht="37.5">
      <c r="A407" s="193">
        <v>2050903</v>
      </c>
      <c r="B407" s="194" t="s">
        <v>778</v>
      </c>
      <c r="C407" s="195">
        <v>20</v>
      </c>
      <c r="D407" s="195"/>
      <c r="E407" s="195">
        <v>0</v>
      </c>
      <c r="F407" s="195">
        <v>0</v>
      </c>
      <c r="G407" s="195">
        <v>0</v>
      </c>
      <c r="H407" s="195">
        <f t="shared" si="71"/>
        <v>20</v>
      </c>
      <c r="I407" s="197">
        <f t="shared" si="72"/>
        <v>0</v>
      </c>
      <c r="J407" s="204" t="s">
        <v>779</v>
      </c>
      <c r="K407" s="202" t="s">
        <v>778</v>
      </c>
      <c r="L407" s="207"/>
      <c r="M407" s="201" t="str">
        <f t="shared" si="70"/>
        <v>是</v>
      </c>
    </row>
    <row r="408" spans="1:13" ht="37.5" hidden="1">
      <c r="A408" s="193">
        <v>2050904</v>
      </c>
      <c r="B408" s="194" t="s">
        <v>780</v>
      </c>
      <c r="C408" s="195">
        <v>0</v>
      </c>
      <c r="D408" s="195"/>
      <c r="E408" s="195">
        <v>0</v>
      </c>
      <c r="F408" s="195">
        <v>0</v>
      </c>
      <c r="G408" s="195">
        <v>0</v>
      </c>
      <c r="H408" s="195">
        <f t="shared" si="71"/>
        <v>0</v>
      </c>
      <c r="I408" s="197">
        <f t="shared" si="72"/>
        <v>0</v>
      </c>
      <c r="J408" s="204" t="s">
        <v>781</v>
      </c>
      <c r="K408" s="202" t="s">
        <v>780</v>
      </c>
      <c r="L408" s="207"/>
      <c r="M408" s="201" t="str">
        <f t="shared" si="70"/>
        <v>否</v>
      </c>
    </row>
    <row r="409" spans="1:13" ht="37.5" hidden="1">
      <c r="A409" s="193">
        <v>2050905</v>
      </c>
      <c r="B409" s="194" t="s">
        <v>782</v>
      </c>
      <c r="C409" s="195">
        <v>0</v>
      </c>
      <c r="D409" s="195"/>
      <c r="E409" s="195">
        <v>0</v>
      </c>
      <c r="F409" s="195">
        <v>0</v>
      </c>
      <c r="G409" s="195">
        <v>0</v>
      </c>
      <c r="H409" s="195">
        <f t="shared" si="71"/>
        <v>0</v>
      </c>
      <c r="I409" s="197">
        <f t="shared" si="72"/>
        <v>0</v>
      </c>
      <c r="J409" s="204" t="s">
        <v>783</v>
      </c>
      <c r="K409" s="202" t="s">
        <v>782</v>
      </c>
      <c r="L409" s="223"/>
      <c r="M409" s="201" t="str">
        <f t="shared" si="70"/>
        <v>否</v>
      </c>
    </row>
    <row r="410" spans="1:13" ht="37.5">
      <c r="A410" s="193">
        <v>2050999</v>
      </c>
      <c r="B410" s="194" t="s">
        <v>784</v>
      </c>
      <c r="C410" s="195">
        <v>400</v>
      </c>
      <c r="D410" s="195"/>
      <c r="E410" s="195">
        <v>0</v>
      </c>
      <c r="F410" s="195">
        <v>0</v>
      </c>
      <c r="G410" s="195">
        <v>0</v>
      </c>
      <c r="H410" s="195">
        <f t="shared" si="71"/>
        <v>400</v>
      </c>
      <c r="I410" s="197">
        <f t="shared" si="72"/>
        <v>0</v>
      </c>
      <c r="J410" s="204" t="s">
        <v>785</v>
      </c>
      <c r="K410" s="208" t="s">
        <v>784</v>
      </c>
      <c r="L410" s="229"/>
      <c r="M410" s="201" t="str">
        <f t="shared" si="70"/>
        <v>是</v>
      </c>
    </row>
    <row r="411" spans="1:13" ht="18.75">
      <c r="A411" s="193">
        <v>20599</v>
      </c>
      <c r="B411" s="194" t="s">
        <v>786</v>
      </c>
      <c r="C411" s="195">
        <f t="shared" ref="C411:G411" si="76">SUM(C412)</f>
        <v>8560</v>
      </c>
      <c r="D411" s="195">
        <f t="shared" si="76"/>
        <v>0</v>
      </c>
      <c r="E411" s="195">
        <f t="shared" si="76"/>
        <v>161</v>
      </c>
      <c r="F411" s="195">
        <f t="shared" si="76"/>
        <v>161</v>
      </c>
      <c r="G411" s="195">
        <f t="shared" si="76"/>
        <v>0</v>
      </c>
      <c r="H411" s="195">
        <f t="shared" si="71"/>
        <v>8721</v>
      </c>
      <c r="I411" s="197">
        <f t="shared" si="72"/>
        <v>161</v>
      </c>
      <c r="J411" s="198" t="s">
        <v>787</v>
      </c>
      <c r="K411" s="202" t="s">
        <v>786</v>
      </c>
      <c r="L411" s="207">
        <f>SUM(L412)</f>
        <v>0</v>
      </c>
      <c r="M411" s="201" t="str">
        <f t="shared" si="70"/>
        <v>是</v>
      </c>
    </row>
    <row r="412" spans="1:13" ht="18.75">
      <c r="A412" s="193">
        <v>2059999</v>
      </c>
      <c r="B412" s="194" t="s">
        <v>788</v>
      </c>
      <c r="C412" s="195">
        <f>560+8000</f>
        <v>8560</v>
      </c>
      <c r="D412" s="195"/>
      <c r="E412" s="195">
        <v>161</v>
      </c>
      <c r="F412" s="195">
        <v>161</v>
      </c>
      <c r="G412" s="195">
        <v>0</v>
      </c>
      <c r="H412" s="195">
        <f t="shared" si="71"/>
        <v>8721</v>
      </c>
      <c r="I412" s="197">
        <f t="shared" si="72"/>
        <v>161</v>
      </c>
      <c r="J412" s="204" t="s">
        <v>789</v>
      </c>
      <c r="K412" s="202" t="s">
        <v>788</v>
      </c>
      <c r="L412" s="207"/>
      <c r="M412" s="201" t="str">
        <f t="shared" si="70"/>
        <v>是</v>
      </c>
    </row>
    <row r="413" spans="1:13" s="182" customFormat="1" ht="18.75">
      <c r="A413" s="190">
        <v>206</v>
      </c>
      <c r="B413" s="191" t="s">
        <v>74</v>
      </c>
      <c r="C413" s="192">
        <f t="shared" ref="C413:G413" si="77">SUM(C414,C419,C427,C433,C437,C442,C447,C454,C458,C462)</f>
        <v>4851</v>
      </c>
      <c r="D413" s="192">
        <f t="shared" si="77"/>
        <v>0</v>
      </c>
      <c r="E413" s="192">
        <f t="shared" si="77"/>
        <v>2483</v>
      </c>
      <c r="F413" s="192">
        <f t="shared" si="77"/>
        <v>33</v>
      </c>
      <c r="G413" s="192">
        <f t="shared" si="77"/>
        <v>2450</v>
      </c>
      <c r="H413" s="192">
        <f t="shared" si="71"/>
        <v>7334</v>
      </c>
      <c r="I413" s="197">
        <f t="shared" si="72"/>
        <v>2483</v>
      </c>
      <c r="J413" s="198" t="s">
        <v>73</v>
      </c>
      <c r="K413" s="199" t="s">
        <v>74</v>
      </c>
      <c r="L413" s="220">
        <f>SUM(L414,L419,L427,L433,L437,L442,L447,L454,L458,L462)</f>
        <v>0</v>
      </c>
      <c r="M413" s="201" t="str">
        <f t="shared" si="70"/>
        <v>是</v>
      </c>
    </row>
    <row r="414" spans="1:13" ht="18.75">
      <c r="A414" s="193">
        <v>20601</v>
      </c>
      <c r="B414" s="194" t="s">
        <v>790</v>
      </c>
      <c r="C414" s="195">
        <f t="shared" ref="C414:G414" si="78">SUM(C415:C418)</f>
        <v>368</v>
      </c>
      <c r="D414" s="195">
        <f t="shared" si="78"/>
        <v>0</v>
      </c>
      <c r="E414" s="195">
        <f t="shared" si="78"/>
        <v>0</v>
      </c>
      <c r="F414" s="195">
        <f t="shared" si="78"/>
        <v>0</v>
      </c>
      <c r="G414" s="195">
        <f t="shared" si="78"/>
        <v>0</v>
      </c>
      <c r="H414" s="195">
        <f t="shared" si="71"/>
        <v>368</v>
      </c>
      <c r="I414" s="197">
        <f t="shared" si="72"/>
        <v>0</v>
      </c>
      <c r="J414" s="198" t="s">
        <v>791</v>
      </c>
      <c r="K414" s="202" t="s">
        <v>790</v>
      </c>
      <c r="L414" s="210">
        <f>SUM(L415:L418)</f>
        <v>0</v>
      </c>
      <c r="M414" s="201" t="str">
        <f t="shared" si="70"/>
        <v>是</v>
      </c>
    </row>
    <row r="415" spans="1:13" ht="18.75">
      <c r="A415" s="193">
        <v>2060101</v>
      </c>
      <c r="B415" s="194" t="s">
        <v>137</v>
      </c>
      <c r="C415" s="195">
        <v>368</v>
      </c>
      <c r="D415" s="195"/>
      <c r="E415" s="195">
        <v>0</v>
      </c>
      <c r="F415" s="195">
        <v>0</v>
      </c>
      <c r="G415" s="195">
        <v>0</v>
      </c>
      <c r="H415" s="195">
        <f t="shared" si="71"/>
        <v>368</v>
      </c>
      <c r="I415" s="197">
        <f t="shared" si="72"/>
        <v>0</v>
      </c>
      <c r="J415" s="204" t="s">
        <v>792</v>
      </c>
      <c r="K415" s="205" t="s">
        <v>137</v>
      </c>
      <c r="L415" s="206"/>
      <c r="M415" s="201" t="str">
        <f t="shared" si="70"/>
        <v>是</v>
      </c>
    </row>
    <row r="416" spans="1:13" ht="37.5" hidden="1">
      <c r="A416" s="193">
        <v>2060102</v>
      </c>
      <c r="B416" s="194" t="s">
        <v>139</v>
      </c>
      <c r="C416" s="195">
        <v>0</v>
      </c>
      <c r="D416" s="195"/>
      <c r="E416" s="195">
        <v>0</v>
      </c>
      <c r="F416" s="195">
        <v>0</v>
      </c>
      <c r="G416" s="195">
        <v>0</v>
      </c>
      <c r="H416" s="195">
        <f t="shared" si="71"/>
        <v>0</v>
      </c>
      <c r="I416" s="197">
        <f t="shared" si="72"/>
        <v>0</v>
      </c>
      <c r="J416" s="204" t="s">
        <v>793</v>
      </c>
      <c r="K416" s="202" t="s">
        <v>139</v>
      </c>
      <c r="L416" s="207"/>
      <c r="M416" s="201" t="str">
        <f t="shared" si="70"/>
        <v>否</v>
      </c>
    </row>
    <row r="417" spans="1:13" ht="18.75" hidden="1">
      <c r="A417" s="193">
        <v>2060103</v>
      </c>
      <c r="B417" s="194" t="s">
        <v>141</v>
      </c>
      <c r="C417" s="195">
        <v>0</v>
      </c>
      <c r="D417" s="195"/>
      <c r="E417" s="195">
        <v>0</v>
      </c>
      <c r="F417" s="195">
        <v>0</v>
      </c>
      <c r="G417" s="195">
        <v>0</v>
      </c>
      <c r="H417" s="195">
        <f t="shared" si="71"/>
        <v>0</v>
      </c>
      <c r="I417" s="197">
        <f t="shared" si="72"/>
        <v>0</v>
      </c>
      <c r="J417" s="204" t="s">
        <v>794</v>
      </c>
      <c r="K417" s="202" t="s">
        <v>141</v>
      </c>
      <c r="L417" s="223"/>
      <c r="M417" s="201" t="str">
        <f t="shared" si="70"/>
        <v>否</v>
      </c>
    </row>
    <row r="418" spans="1:13" ht="37.5" hidden="1">
      <c r="A418" s="193">
        <v>2060199</v>
      </c>
      <c r="B418" s="194" t="s">
        <v>795</v>
      </c>
      <c r="C418" s="195">
        <v>0</v>
      </c>
      <c r="D418" s="195"/>
      <c r="E418" s="195">
        <v>0</v>
      </c>
      <c r="F418" s="195">
        <v>0</v>
      </c>
      <c r="G418" s="195">
        <v>0</v>
      </c>
      <c r="H418" s="195">
        <f t="shared" si="71"/>
        <v>0</v>
      </c>
      <c r="I418" s="197">
        <f t="shared" si="72"/>
        <v>0</v>
      </c>
      <c r="J418" s="204" t="s">
        <v>796</v>
      </c>
      <c r="K418" s="208" t="s">
        <v>795</v>
      </c>
      <c r="L418" s="229"/>
      <c r="M418" s="201" t="str">
        <f t="shared" si="70"/>
        <v>否</v>
      </c>
    </row>
    <row r="419" spans="1:13" ht="18.75" hidden="1">
      <c r="A419" s="193">
        <v>20602</v>
      </c>
      <c r="B419" s="194" t="s">
        <v>797</v>
      </c>
      <c r="C419" s="195">
        <f t="shared" ref="C419:G419" si="79">SUM(C420:C426)</f>
        <v>0</v>
      </c>
      <c r="D419" s="195">
        <f t="shared" si="79"/>
        <v>0</v>
      </c>
      <c r="E419" s="195">
        <f t="shared" si="79"/>
        <v>0</v>
      </c>
      <c r="F419" s="195">
        <f t="shared" si="79"/>
        <v>0</v>
      </c>
      <c r="G419" s="195">
        <f t="shared" si="79"/>
        <v>0</v>
      </c>
      <c r="H419" s="195">
        <f t="shared" si="71"/>
        <v>0</v>
      </c>
      <c r="I419" s="197">
        <f t="shared" si="72"/>
        <v>0</v>
      </c>
      <c r="J419" s="198" t="s">
        <v>798</v>
      </c>
      <c r="K419" s="202" t="s">
        <v>797</v>
      </c>
      <c r="L419" s="210">
        <f>SUM(L420:L426)</f>
        <v>0</v>
      </c>
      <c r="M419" s="201" t="str">
        <f t="shared" si="70"/>
        <v>否</v>
      </c>
    </row>
    <row r="420" spans="1:13" ht="18.75" hidden="1">
      <c r="A420" s="193">
        <v>2060201</v>
      </c>
      <c r="B420" s="212" t="s">
        <v>799</v>
      </c>
      <c r="C420" s="195">
        <v>0</v>
      </c>
      <c r="D420" s="195"/>
      <c r="E420" s="195">
        <v>0</v>
      </c>
      <c r="F420" s="195">
        <v>0</v>
      </c>
      <c r="G420" s="195">
        <v>0</v>
      </c>
      <c r="H420" s="195">
        <f t="shared" si="71"/>
        <v>0</v>
      </c>
      <c r="I420" s="197">
        <f t="shared" si="72"/>
        <v>0</v>
      </c>
      <c r="J420" s="204" t="s">
        <v>800</v>
      </c>
      <c r="K420" s="205" t="s">
        <v>799</v>
      </c>
      <c r="L420" s="206"/>
      <c r="M420" s="201" t="str">
        <f t="shared" si="70"/>
        <v>否</v>
      </c>
    </row>
    <row r="421" spans="1:13" ht="18.75" hidden="1">
      <c r="A421" s="193">
        <v>2060203</v>
      </c>
      <c r="B421" s="194" t="s">
        <v>801</v>
      </c>
      <c r="C421" s="195">
        <v>0</v>
      </c>
      <c r="D421" s="195"/>
      <c r="E421" s="195">
        <v>0</v>
      </c>
      <c r="F421" s="195">
        <v>0</v>
      </c>
      <c r="G421" s="195">
        <v>0</v>
      </c>
      <c r="H421" s="195">
        <f t="shared" si="71"/>
        <v>0</v>
      </c>
      <c r="I421" s="197">
        <f t="shared" si="72"/>
        <v>0</v>
      </c>
      <c r="J421" s="204" t="s">
        <v>802</v>
      </c>
      <c r="K421" s="202" t="s">
        <v>801</v>
      </c>
      <c r="L421" s="207"/>
      <c r="M421" s="201" t="str">
        <f t="shared" si="70"/>
        <v>否</v>
      </c>
    </row>
    <row r="422" spans="1:13" ht="37.5" hidden="1">
      <c r="A422" s="193">
        <v>2060204</v>
      </c>
      <c r="B422" s="194" t="s">
        <v>803</v>
      </c>
      <c r="C422" s="195">
        <v>0</v>
      </c>
      <c r="D422" s="195"/>
      <c r="E422" s="195">
        <v>0</v>
      </c>
      <c r="F422" s="195">
        <v>0</v>
      </c>
      <c r="G422" s="195">
        <v>0</v>
      </c>
      <c r="H422" s="195">
        <f t="shared" si="71"/>
        <v>0</v>
      </c>
      <c r="I422" s="197">
        <f t="shared" si="72"/>
        <v>0</v>
      </c>
      <c r="J422" s="204" t="s">
        <v>804</v>
      </c>
      <c r="K422" s="202" t="s">
        <v>803</v>
      </c>
      <c r="L422" s="223"/>
      <c r="M422" s="201" t="str">
        <f t="shared" si="70"/>
        <v>否</v>
      </c>
    </row>
    <row r="423" spans="1:13" ht="18.75" hidden="1">
      <c r="A423" s="193">
        <v>2060205</v>
      </c>
      <c r="B423" s="194" t="s">
        <v>805</v>
      </c>
      <c r="C423" s="195">
        <v>0</v>
      </c>
      <c r="D423" s="195"/>
      <c r="E423" s="195">
        <v>0</v>
      </c>
      <c r="F423" s="195">
        <v>0</v>
      </c>
      <c r="G423" s="195">
        <v>0</v>
      </c>
      <c r="H423" s="195">
        <f t="shared" si="71"/>
        <v>0</v>
      </c>
      <c r="I423" s="197">
        <f t="shared" si="72"/>
        <v>0</v>
      </c>
      <c r="J423" s="204" t="s">
        <v>806</v>
      </c>
      <c r="K423" s="202" t="s">
        <v>805</v>
      </c>
      <c r="L423" s="210"/>
      <c r="M423" s="201" t="str">
        <f t="shared" si="70"/>
        <v>否</v>
      </c>
    </row>
    <row r="424" spans="1:13" ht="18.75" hidden="1">
      <c r="A424" s="193">
        <v>2060206</v>
      </c>
      <c r="B424" s="194" t="s">
        <v>807</v>
      </c>
      <c r="C424" s="195">
        <v>0</v>
      </c>
      <c r="D424" s="195"/>
      <c r="E424" s="195">
        <v>0</v>
      </c>
      <c r="F424" s="195">
        <v>0</v>
      </c>
      <c r="G424" s="195">
        <v>0</v>
      </c>
      <c r="H424" s="195">
        <f t="shared" si="71"/>
        <v>0</v>
      </c>
      <c r="I424" s="197">
        <f t="shared" si="72"/>
        <v>0</v>
      </c>
      <c r="J424" s="204" t="s">
        <v>808</v>
      </c>
      <c r="K424" s="202" t="s">
        <v>807</v>
      </c>
      <c r="L424" s="207"/>
      <c r="M424" s="201" t="str">
        <f t="shared" si="70"/>
        <v>否</v>
      </c>
    </row>
    <row r="425" spans="1:13" ht="18.75" hidden="1">
      <c r="A425" s="193">
        <v>2060207</v>
      </c>
      <c r="B425" s="194" t="s">
        <v>809</v>
      </c>
      <c r="C425" s="195">
        <v>0</v>
      </c>
      <c r="D425" s="195"/>
      <c r="E425" s="195">
        <v>0</v>
      </c>
      <c r="F425" s="195">
        <v>0</v>
      </c>
      <c r="G425" s="195">
        <v>0</v>
      </c>
      <c r="H425" s="195">
        <f t="shared" si="71"/>
        <v>0</v>
      </c>
      <c r="I425" s="197">
        <f t="shared" si="72"/>
        <v>0</v>
      </c>
      <c r="J425" s="204" t="s">
        <v>810</v>
      </c>
      <c r="K425" s="202" t="s">
        <v>809</v>
      </c>
      <c r="L425" s="207"/>
      <c r="M425" s="201" t="str">
        <f t="shared" si="70"/>
        <v>否</v>
      </c>
    </row>
    <row r="426" spans="1:13" ht="37.5" hidden="1">
      <c r="A426" s="193">
        <v>2060299</v>
      </c>
      <c r="B426" s="196" t="s">
        <v>811</v>
      </c>
      <c r="C426" s="195">
        <v>0</v>
      </c>
      <c r="D426" s="195"/>
      <c r="E426" s="195">
        <v>0</v>
      </c>
      <c r="F426" s="195">
        <v>0</v>
      </c>
      <c r="G426" s="195">
        <v>0</v>
      </c>
      <c r="H426" s="195">
        <f t="shared" si="71"/>
        <v>0</v>
      </c>
      <c r="I426" s="197">
        <f t="shared" si="72"/>
        <v>0</v>
      </c>
      <c r="J426" s="204" t="s">
        <v>812</v>
      </c>
      <c r="K426" s="214" t="s">
        <v>811</v>
      </c>
      <c r="L426" s="232"/>
      <c r="M426" s="201" t="str">
        <f t="shared" si="70"/>
        <v>否</v>
      </c>
    </row>
    <row r="427" spans="1:13" ht="18.75">
      <c r="A427" s="193">
        <v>20603</v>
      </c>
      <c r="B427" s="194" t="s">
        <v>813</v>
      </c>
      <c r="C427" s="195">
        <f t="shared" ref="C427:G427" si="80">SUM(C428:C432)</f>
        <v>461</v>
      </c>
      <c r="D427" s="195">
        <f t="shared" si="80"/>
        <v>0</v>
      </c>
      <c r="E427" s="195">
        <f t="shared" si="80"/>
        <v>275</v>
      </c>
      <c r="F427" s="195">
        <f t="shared" si="80"/>
        <v>0</v>
      </c>
      <c r="G427" s="195">
        <f t="shared" si="80"/>
        <v>275</v>
      </c>
      <c r="H427" s="195">
        <f t="shared" si="71"/>
        <v>736</v>
      </c>
      <c r="I427" s="197">
        <f t="shared" si="72"/>
        <v>275</v>
      </c>
      <c r="J427" s="198" t="s">
        <v>814</v>
      </c>
      <c r="K427" s="213" t="s">
        <v>813</v>
      </c>
      <c r="L427" s="210">
        <f>SUM(L428:L432)</f>
        <v>0</v>
      </c>
      <c r="M427" s="201" t="str">
        <f t="shared" si="70"/>
        <v>是</v>
      </c>
    </row>
    <row r="428" spans="1:13" ht="18.75">
      <c r="A428" s="193">
        <v>2060301</v>
      </c>
      <c r="B428" s="194" t="s">
        <v>799</v>
      </c>
      <c r="C428" s="195">
        <v>461</v>
      </c>
      <c r="D428" s="195"/>
      <c r="E428" s="195">
        <v>0</v>
      </c>
      <c r="F428" s="195">
        <v>0</v>
      </c>
      <c r="G428" s="195">
        <v>0</v>
      </c>
      <c r="H428" s="195">
        <f t="shared" si="71"/>
        <v>461</v>
      </c>
      <c r="I428" s="197">
        <f t="shared" si="72"/>
        <v>0</v>
      </c>
      <c r="J428" s="204" t="s">
        <v>815</v>
      </c>
      <c r="K428" s="227" t="s">
        <v>799</v>
      </c>
      <c r="L428" s="206"/>
      <c r="M428" s="201" t="str">
        <f t="shared" si="70"/>
        <v>是</v>
      </c>
    </row>
    <row r="429" spans="1:13" ht="18.75" hidden="1">
      <c r="A429" s="193">
        <v>2060302</v>
      </c>
      <c r="B429" s="194" t="s">
        <v>816</v>
      </c>
      <c r="C429" s="195">
        <v>0</v>
      </c>
      <c r="D429" s="195"/>
      <c r="E429" s="195">
        <v>0</v>
      </c>
      <c r="F429" s="195">
        <v>0</v>
      </c>
      <c r="G429" s="195">
        <v>0</v>
      </c>
      <c r="H429" s="195">
        <f t="shared" si="71"/>
        <v>0</v>
      </c>
      <c r="I429" s="197">
        <f t="shared" si="72"/>
        <v>0</v>
      </c>
      <c r="J429" s="204" t="s">
        <v>817</v>
      </c>
      <c r="K429" s="213" t="s">
        <v>816</v>
      </c>
      <c r="L429" s="207"/>
      <c r="M429" s="201" t="str">
        <f t="shared" si="70"/>
        <v>否</v>
      </c>
    </row>
    <row r="430" spans="1:13" ht="18.75" hidden="1">
      <c r="A430" s="193">
        <v>2060303</v>
      </c>
      <c r="B430" s="194" t="s">
        <v>818</v>
      </c>
      <c r="C430" s="195">
        <v>0</v>
      </c>
      <c r="D430" s="195"/>
      <c r="E430" s="195">
        <v>0</v>
      </c>
      <c r="F430" s="195">
        <v>0</v>
      </c>
      <c r="G430" s="195">
        <v>0</v>
      </c>
      <c r="H430" s="195">
        <f t="shared" si="71"/>
        <v>0</v>
      </c>
      <c r="I430" s="197">
        <f t="shared" si="72"/>
        <v>0</v>
      </c>
      <c r="J430" s="204" t="s">
        <v>819</v>
      </c>
      <c r="K430" s="202" t="s">
        <v>818</v>
      </c>
      <c r="L430" s="223"/>
      <c r="M430" s="201" t="str">
        <f t="shared" si="70"/>
        <v>否</v>
      </c>
    </row>
    <row r="431" spans="1:13" ht="18.75" hidden="1">
      <c r="A431" s="193">
        <v>2060304</v>
      </c>
      <c r="B431" s="194" t="s">
        <v>820</v>
      </c>
      <c r="C431" s="195">
        <v>0</v>
      </c>
      <c r="D431" s="195"/>
      <c r="E431" s="195">
        <v>0</v>
      </c>
      <c r="F431" s="195">
        <v>0</v>
      </c>
      <c r="G431" s="195">
        <v>0</v>
      </c>
      <c r="H431" s="195">
        <f t="shared" si="71"/>
        <v>0</v>
      </c>
      <c r="I431" s="197">
        <f t="shared" si="72"/>
        <v>0</v>
      </c>
      <c r="J431" s="204" t="s">
        <v>821</v>
      </c>
      <c r="K431" s="202" t="s">
        <v>820</v>
      </c>
      <c r="L431" s="210"/>
      <c r="M431" s="201" t="str">
        <f t="shared" si="70"/>
        <v>否</v>
      </c>
    </row>
    <row r="432" spans="1:13" ht="37.5">
      <c r="A432" s="193">
        <v>2060399</v>
      </c>
      <c r="B432" s="196" t="s">
        <v>822</v>
      </c>
      <c r="C432" s="195">
        <v>0</v>
      </c>
      <c r="D432" s="195"/>
      <c r="E432" s="195">
        <v>275</v>
      </c>
      <c r="F432" s="195">
        <v>0</v>
      </c>
      <c r="G432" s="195">
        <v>275</v>
      </c>
      <c r="H432" s="195">
        <f t="shared" si="71"/>
        <v>275</v>
      </c>
      <c r="I432" s="197">
        <f t="shared" si="72"/>
        <v>275</v>
      </c>
      <c r="J432" s="204" t="s">
        <v>823</v>
      </c>
      <c r="K432" s="208" t="s">
        <v>822</v>
      </c>
      <c r="L432" s="209"/>
      <c r="M432" s="201" t="str">
        <f t="shared" si="70"/>
        <v>是</v>
      </c>
    </row>
    <row r="433" spans="1:13" ht="18.75">
      <c r="A433" s="193">
        <v>20604</v>
      </c>
      <c r="B433" s="194" t="s">
        <v>824</v>
      </c>
      <c r="C433" s="195">
        <f t="shared" ref="C433:G433" si="81">SUM(C434:C436)</f>
        <v>2200</v>
      </c>
      <c r="D433" s="195">
        <f t="shared" si="81"/>
        <v>0</v>
      </c>
      <c r="E433" s="195">
        <f t="shared" si="81"/>
        <v>875</v>
      </c>
      <c r="F433" s="195">
        <f t="shared" si="81"/>
        <v>0</v>
      </c>
      <c r="G433" s="195">
        <f t="shared" si="81"/>
        <v>875</v>
      </c>
      <c r="H433" s="195">
        <f t="shared" si="71"/>
        <v>3075</v>
      </c>
      <c r="I433" s="197">
        <f t="shared" si="72"/>
        <v>875</v>
      </c>
      <c r="J433" s="198" t="s">
        <v>825</v>
      </c>
      <c r="K433" s="202" t="s">
        <v>824</v>
      </c>
      <c r="L433" s="210">
        <f>SUM(L434:L436)</f>
        <v>0</v>
      </c>
      <c r="M433" s="201" t="str">
        <f t="shared" si="70"/>
        <v>是</v>
      </c>
    </row>
    <row r="434" spans="1:13" ht="18.75" hidden="1">
      <c r="A434" s="193">
        <v>2060401</v>
      </c>
      <c r="B434" s="212" t="s">
        <v>799</v>
      </c>
      <c r="C434" s="195">
        <v>0</v>
      </c>
      <c r="D434" s="195"/>
      <c r="E434" s="195">
        <v>0</v>
      </c>
      <c r="F434" s="195">
        <v>0</v>
      </c>
      <c r="G434" s="195">
        <v>0</v>
      </c>
      <c r="H434" s="195">
        <f t="shared" si="71"/>
        <v>0</v>
      </c>
      <c r="I434" s="197">
        <f t="shared" si="72"/>
        <v>0</v>
      </c>
      <c r="J434" s="204" t="s">
        <v>826</v>
      </c>
      <c r="K434" s="205" t="s">
        <v>799</v>
      </c>
      <c r="L434" s="222"/>
      <c r="M434" s="201" t="str">
        <f t="shared" si="70"/>
        <v>否</v>
      </c>
    </row>
    <row r="435" spans="1:13" ht="37.5">
      <c r="A435" s="193">
        <v>2060404</v>
      </c>
      <c r="B435" s="194" t="s">
        <v>827</v>
      </c>
      <c r="C435" s="195">
        <v>0</v>
      </c>
      <c r="D435" s="195"/>
      <c r="E435" s="195">
        <v>75</v>
      </c>
      <c r="F435" s="195">
        <v>0</v>
      </c>
      <c r="G435" s="195">
        <v>75</v>
      </c>
      <c r="H435" s="195">
        <f t="shared" si="71"/>
        <v>75</v>
      </c>
      <c r="I435" s="197">
        <f t="shared" si="72"/>
        <v>75</v>
      </c>
      <c r="J435" s="204" t="s">
        <v>828</v>
      </c>
      <c r="K435" s="202" t="s">
        <v>827</v>
      </c>
      <c r="L435" s="207"/>
      <c r="M435" s="201" t="str">
        <f t="shared" si="70"/>
        <v>是</v>
      </c>
    </row>
    <row r="436" spans="1:13" ht="37.5">
      <c r="A436" s="193">
        <v>2060499</v>
      </c>
      <c r="B436" s="194" t="s">
        <v>829</v>
      </c>
      <c r="C436" s="195">
        <v>2200</v>
      </c>
      <c r="D436" s="195"/>
      <c r="E436" s="195">
        <v>800</v>
      </c>
      <c r="F436" s="195">
        <v>0</v>
      </c>
      <c r="G436" s="195">
        <v>800</v>
      </c>
      <c r="H436" s="195">
        <f t="shared" si="71"/>
        <v>3000</v>
      </c>
      <c r="I436" s="197">
        <f t="shared" si="72"/>
        <v>800</v>
      </c>
      <c r="J436" s="204" t="s">
        <v>830</v>
      </c>
      <c r="K436" s="214" t="s">
        <v>829</v>
      </c>
      <c r="L436" s="209"/>
      <c r="M436" s="201" t="str">
        <f t="shared" si="70"/>
        <v>是</v>
      </c>
    </row>
    <row r="437" spans="1:13" ht="18.75">
      <c r="A437" s="193">
        <v>20605</v>
      </c>
      <c r="B437" s="194" t="s">
        <v>831</v>
      </c>
      <c r="C437" s="195">
        <f t="shared" ref="C437:G437" si="82">SUM(C438:C441)</f>
        <v>147</v>
      </c>
      <c r="D437" s="195">
        <f t="shared" si="82"/>
        <v>0</v>
      </c>
      <c r="E437" s="195">
        <f t="shared" si="82"/>
        <v>1300</v>
      </c>
      <c r="F437" s="195">
        <f t="shared" si="82"/>
        <v>0</v>
      </c>
      <c r="G437" s="195">
        <f t="shared" si="82"/>
        <v>1300</v>
      </c>
      <c r="H437" s="195">
        <f t="shared" si="71"/>
        <v>1447</v>
      </c>
      <c r="I437" s="197">
        <f t="shared" si="72"/>
        <v>1300</v>
      </c>
      <c r="J437" s="198" t="s">
        <v>832</v>
      </c>
      <c r="K437" s="202" t="s">
        <v>831</v>
      </c>
      <c r="L437" s="210">
        <f>SUM(L438:L441)</f>
        <v>0</v>
      </c>
      <c r="M437" s="201" t="str">
        <f t="shared" si="70"/>
        <v>是</v>
      </c>
    </row>
    <row r="438" spans="1:13" ht="18.75" hidden="1">
      <c r="A438" s="193">
        <v>2060501</v>
      </c>
      <c r="B438" s="212" t="s">
        <v>799</v>
      </c>
      <c r="C438" s="195">
        <v>0</v>
      </c>
      <c r="D438" s="195"/>
      <c r="E438" s="195">
        <v>0</v>
      </c>
      <c r="F438" s="195">
        <v>0</v>
      </c>
      <c r="G438" s="195">
        <v>0</v>
      </c>
      <c r="H438" s="195">
        <f t="shared" si="71"/>
        <v>0</v>
      </c>
      <c r="I438" s="197">
        <f t="shared" si="72"/>
        <v>0</v>
      </c>
      <c r="J438" s="204" t="s">
        <v>833</v>
      </c>
      <c r="K438" s="205" t="s">
        <v>799</v>
      </c>
      <c r="L438" s="222"/>
      <c r="M438" s="201" t="str">
        <f t="shared" si="70"/>
        <v>否</v>
      </c>
    </row>
    <row r="439" spans="1:13" ht="37.5">
      <c r="A439" s="193">
        <v>2060502</v>
      </c>
      <c r="B439" s="194" t="s">
        <v>834</v>
      </c>
      <c r="C439" s="195">
        <v>147</v>
      </c>
      <c r="D439" s="195"/>
      <c r="E439" s="195">
        <v>0</v>
      </c>
      <c r="F439" s="195">
        <v>0</v>
      </c>
      <c r="G439" s="195">
        <v>0</v>
      </c>
      <c r="H439" s="195">
        <f t="shared" si="71"/>
        <v>147</v>
      </c>
      <c r="I439" s="197">
        <f t="shared" si="72"/>
        <v>0</v>
      </c>
      <c r="J439" s="204" t="s">
        <v>835</v>
      </c>
      <c r="K439" s="202" t="s">
        <v>834</v>
      </c>
      <c r="L439" s="210"/>
      <c r="M439" s="201" t="str">
        <f t="shared" si="70"/>
        <v>是</v>
      </c>
    </row>
    <row r="440" spans="1:13" ht="18.75" hidden="1">
      <c r="A440" s="193">
        <v>2060503</v>
      </c>
      <c r="B440" s="194" t="s">
        <v>836</v>
      </c>
      <c r="C440" s="195">
        <v>0</v>
      </c>
      <c r="D440" s="195"/>
      <c r="E440" s="195">
        <v>0</v>
      </c>
      <c r="F440" s="195">
        <v>0</v>
      </c>
      <c r="G440" s="195">
        <v>0</v>
      </c>
      <c r="H440" s="195">
        <f t="shared" si="71"/>
        <v>0</v>
      </c>
      <c r="I440" s="197">
        <f t="shared" si="72"/>
        <v>0</v>
      </c>
      <c r="J440" s="204" t="s">
        <v>837</v>
      </c>
      <c r="K440" s="202" t="s">
        <v>836</v>
      </c>
      <c r="L440" s="207"/>
      <c r="M440" s="201" t="str">
        <f t="shared" si="70"/>
        <v>否</v>
      </c>
    </row>
    <row r="441" spans="1:13" ht="37.5">
      <c r="A441" s="193">
        <v>2060599</v>
      </c>
      <c r="B441" s="194" t="s">
        <v>838</v>
      </c>
      <c r="C441" s="195">
        <v>0</v>
      </c>
      <c r="D441" s="195"/>
      <c r="E441" s="195">
        <v>1300</v>
      </c>
      <c r="F441" s="195">
        <v>0</v>
      </c>
      <c r="G441" s="195">
        <v>1300</v>
      </c>
      <c r="H441" s="195">
        <f t="shared" si="71"/>
        <v>1300</v>
      </c>
      <c r="I441" s="197">
        <f t="shared" si="72"/>
        <v>1300</v>
      </c>
      <c r="J441" s="204" t="s">
        <v>839</v>
      </c>
      <c r="K441" s="208" t="s">
        <v>838</v>
      </c>
      <c r="L441" s="209"/>
      <c r="M441" s="201" t="str">
        <f t="shared" si="70"/>
        <v>是</v>
      </c>
    </row>
    <row r="442" spans="1:13" ht="18.75" hidden="1">
      <c r="A442" s="193">
        <v>20606</v>
      </c>
      <c r="B442" s="194" t="s">
        <v>840</v>
      </c>
      <c r="C442" s="195">
        <f t="shared" ref="C442:G442" si="83">SUM(C443:C446)</f>
        <v>0</v>
      </c>
      <c r="D442" s="195">
        <f t="shared" si="83"/>
        <v>0</v>
      </c>
      <c r="E442" s="195">
        <f t="shared" si="83"/>
        <v>0</v>
      </c>
      <c r="F442" s="195">
        <f t="shared" si="83"/>
        <v>0</v>
      </c>
      <c r="G442" s="195">
        <f t="shared" si="83"/>
        <v>0</v>
      </c>
      <c r="H442" s="195">
        <f t="shared" si="71"/>
        <v>0</v>
      </c>
      <c r="I442" s="197">
        <f t="shared" si="72"/>
        <v>0</v>
      </c>
      <c r="J442" s="198" t="s">
        <v>841</v>
      </c>
      <c r="K442" s="202" t="s">
        <v>840</v>
      </c>
      <c r="L442" s="210">
        <f>SUM(L443:L446)</f>
        <v>0</v>
      </c>
      <c r="M442" s="201" t="str">
        <f t="shared" si="70"/>
        <v>否</v>
      </c>
    </row>
    <row r="443" spans="1:13" ht="37.5" hidden="1">
      <c r="A443" s="193">
        <v>2060601</v>
      </c>
      <c r="B443" s="212" t="s">
        <v>842</v>
      </c>
      <c r="C443" s="195">
        <v>0</v>
      </c>
      <c r="D443" s="195"/>
      <c r="E443" s="195">
        <v>0</v>
      </c>
      <c r="F443" s="195">
        <v>0</v>
      </c>
      <c r="G443" s="195">
        <v>0</v>
      </c>
      <c r="H443" s="195">
        <f t="shared" si="71"/>
        <v>0</v>
      </c>
      <c r="I443" s="197">
        <f t="shared" si="72"/>
        <v>0</v>
      </c>
      <c r="J443" s="204" t="s">
        <v>843</v>
      </c>
      <c r="K443" s="205" t="s">
        <v>842</v>
      </c>
      <c r="L443" s="206"/>
      <c r="M443" s="201" t="str">
        <f t="shared" si="70"/>
        <v>否</v>
      </c>
    </row>
    <row r="444" spans="1:13" ht="18.75" hidden="1">
      <c r="A444" s="193">
        <v>2060602</v>
      </c>
      <c r="B444" s="194" t="s">
        <v>844</v>
      </c>
      <c r="C444" s="195">
        <v>0</v>
      </c>
      <c r="D444" s="195"/>
      <c r="E444" s="195">
        <v>0</v>
      </c>
      <c r="F444" s="195">
        <v>0</v>
      </c>
      <c r="G444" s="195">
        <v>0</v>
      </c>
      <c r="H444" s="195">
        <f t="shared" si="71"/>
        <v>0</v>
      </c>
      <c r="I444" s="197">
        <f t="shared" si="72"/>
        <v>0</v>
      </c>
      <c r="J444" s="204" t="s">
        <v>845</v>
      </c>
      <c r="K444" s="202" t="s">
        <v>844</v>
      </c>
      <c r="L444" s="207"/>
      <c r="M444" s="201" t="str">
        <f t="shared" si="70"/>
        <v>否</v>
      </c>
    </row>
    <row r="445" spans="1:13" ht="18.75" hidden="1">
      <c r="A445" s="193">
        <v>2060603</v>
      </c>
      <c r="B445" s="194" t="s">
        <v>846</v>
      </c>
      <c r="C445" s="195">
        <v>0</v>
      </c>
      <c r="D445" s="195"/>
      <c r="E445" s="195">
        <v>0</v>
      </c>
      <c r="F445" s="195">
        <v>0</v>
      </c>
      <c r="G445" s="195">
        <v>0</v>
      </c>
      <c r="H445" s="195">
        <f t="shared" si="71"/>
        <v>0</v>
      </c>
      <c r="I445" s="197">
        <f t="shared" si="72"/>
        <v>0</v>
      </c>
      <c r="J445" s="204" t="s">
        <v>847</v>
      </c>
      <c r="K445" s="202" t="s">
        <v>846</v>
      </c>
      <c r="L445" s="207"/>
      <c r="M445" s="201" t="str">
        <f t="shared" si="70"/>
        <v>否</v>
      </c>
    </row>
    <row r="446" spans="1:13" ht="37.5" hidden="1">
      <c r="A446" s="193">
        <v>2060699</v>
      </c>
      <c r="B446" s="196" t="s">
        <v>848</v>
      </c>
      <c r="C446" s="195">
        <v>0</v>
      </c>
      <c r="D446" s="195"/>
      <c r="E446" s="195">
        <v>0</v>
      </c>
      <c r="F446" s="195">
        <v>0</v>
      </c>
      <c r="G446" s="195">
        <v>0</v>
      </c>
      <c r="H446" s="195">
        <f t="shared" si="71"/>
        <v>0</v>
      </c>
      <c r="I446" s="197">
        <f t="shared" si="72"/>
        <v>0</v>
      </c>
      <c r="J446" s="204" t="s">
        <v>849</v>
      </c>
      <c r="K446" s="208" t="s">
        <v>848</v>
      </c>
      <c r="L446" s="232"/>
      <c r="M446" s="201" t="str">
        <f t="shared" si="70"/>
        <v>否</v>
      </c>
    </row>
    <row r="447" spans="1:13" ht="18.75">
      <c r="A447" s="193">
        <v>20607</v>
      </c>
      <c r="B447" s="194" t="s">
        <v>850</v>
      </c>
      <c r="C447" s="195">
        <f t="shared" ref="C447:G447" si="84">SUM(C448:C453)</f>
        <v>690</v>
      </c>
      <c r="D447" s="195">
        <f t="shared" si="84"/>
        <v>0</v>
      </c>
      <c r="E447" s="195">
        <f t="shared" si="84"/>
        <v>33</v>
      </c>
      <c r="F447" s="195">
        <f t="shared" si="84"/>
        <v>33</v>
      </c>
      <c r="G447" s="195">
        <f t="shared" si="84"/>
        <v>0</v>
      </c>
      <c r="H447" s="195">
        <f t="shared" si="71"/>
        <v>723</v>
      </c>
      <c r="I447" s="197">
        <f t="shared" si="72"/>
        <v>33</v>
      </c>
      <c r="J447" s="198" t="s">
        <v>851</v>
      </c>
      <c r="K447" s="202" t="s">
        <v>850</v>
      </c>
      <c r="L447" s="203">
        <f>SUM(L448:L453)</f>
        <v>0</v>
      </c>
      <c r="M447" s="201" t="str">
        <f t="shared" si="70"/>
        <v>是</v>
      </c>
    </row>
    <row r="448" spans="1:13" ht="18.75">
      <c r="A448" s="193">
        <v>2060701</v>
      </c>
      <c r="B448" s="194" t="s">
        <v>799</v>
      </c>
      <c r="C448" s="195">
        <v>301</v>
      </c>
      <c r="D448" s="195"/>
      <c r="E448" s="195">
        <v>0</v>
      </c>
      <c r="F448" s="195">
        <v>0</v>
      </c>
      <c r="G448" s="195">
        <v>0</v>
      </c>
      <c r="H448" s="195">
        <f t="shared" si="71"/>
        <v>301</v>
      </c>
      <c r="I448" s="197">
        <f t="shared" si="72"/>
        <v>0</v>
      </c>
      <c r="J448" s="204" t="s">
        <v>852</v>
      </c>
      <c r="K448" s="205" t="s">
        <v>799</v>
      </c>
      <c r="L448" s="226"/>
      <c r="M448" s="201" t="str">
        <f t="shared" si="70"/>
        <v>是</v>
      </c>
    </row>
    <row r="449" spans="1:13" ht="18.75">
      <c r="A449" s="193">
        <v>2060702</v>
      </c>
      <c r="B449" s="194" t="s">
        <v>853</v>
      </c>
      <c r="C449" s="195">
        <v>383</v>
      </c>
      <c r="D449" s="195"/>
      <c r="E449" s="195">
        <v>33</v>
      </c>
      <c r="F449" s="195">
        <v>33</v>
      </c>
      <c r="G449" s="195">
        <v>0</v>
      </c>
      <c r="H449" s="195">
        <f t="shared" si="71"/>
        <v>416</v>
      </c>
      <c r="I449" s="197">
        <f t="shared" si="72"/>
        <v>33</v>
      </c>
      <c r="J449" s="204" t="s">
        <v>854</v>
      </c>
      <c r="K449" s="202" t="s">
        <v>853</v>
      </c>
      <c r="L449" s="207"/>
      <c r="M449" s="201" t="str">
        <f t="shared" si="70"/>
        <v>是</v>
      </c>
    </row>
    <row r="450" spans="1:13" ht="18.75" hidden="1">
      <c r="A450" s="193">
        <v>2060703</v>
      </c>
      <c r="B450" s="194" t="s">
        <v>855</v>
      </c>
      <c r="C450" s="195">
        <v>0</v>
      </c>
      <c r="D450" s="195"/>
      <c r="E450" s="195">
        <v>0</v>
      </c>
      <c r="F450" s="195">
        <v>0</v>
      </c>
      <c r="G450" s="195">
        <v>0</v>
      </c>
      <c r="H450" s="195">
        <f t="shared" si="71"/>
        <v>0</v>
      </c>
      <c r="I450" s="197">
        <f t="shared" si="72"/>
        <v>0</v>
      </c>
      <c r="J450" s="204" t="s">
        <v>856</v>
      </c>
      <c r="K450" s="202" t="s">
        <v>855</v>
      </c>
      <c r="L450" s="207"/>
      <c r="M450" s="201" t="str">
        <f t="shared" si="70"/>
        <v>否</v>
      </c>
    </row>
    <row r="451" spans="1:13" ht="18.75" hidden="1">
      <c r="A451" s="193">
        <v>2060704</v>
      </c>
      <c r="B451" s="194" t="s">
        <v>857</v>
      </c>
      <c r="C451" s="195">
        <v>0</v>
      </c>
      <c r="D451" s="195"/>
      <c r="E451" s="195">
        <v>0</v>
      </c>
      <c r="F451" s="195">
        <v>0</v>
      </c>
      <c r="G451" s="195">
        <v>0</v>
      </c>
      <c r="H451" s="195">
        <f t="shared" si="71"/>
        <v>0</v>
      </c>
      <c r="I451" s="197">
        <f t="shared" si="72"/>
        <v>0</v>
      </c>
      <c r="J451" s="204" t="s">
        <v>858</v>
      </c>
      <c r="K451" s="202" t="s">
        <v>857</v>
      </c>
      <c r="L451" s="207"/>
      <c r="M451" s="201" t="str">
        <f t="shared" si="70"/>
        <v>否</v>
      </c>
    </row>
    <row r="452" spans="1:13" ht="18.75" hidden="1">
      <c r="A452" s="193">
        <v>2060705</v>
      </c>
      <c r="B452" s="194" t="s">
        <v>859</v>
      </c>
      <c r="C452" s="195">
        <v>0</v>
      </c>
      <c r="D452" s="195"/>
      <c r="E452" s="195">
        <v>0</v>
      </c>
      <c r="F452" s="195">
        <v>0</v>
      </c>
      <c r="G452" s="195">
        <v>0</v>
      </c>
      <c r="H452" s="195">
        <f t="shared" si="71"/>
        <v>0</v>
      </c>
      <c r="I452" s="197">
        <f t="shared" si="72"/>
        <v>0</v>
      </c>
      <c r="J452" s="204" t="s">
        <v>860</v>
      </c>
      <c r="K452" s="202" t="s">
        <v>859</v>
      </c>
      <c r="L452" s="223"/>
      <c r="M452" s="201" t="str">
        <f t="shared" si="70"/>
        <v>否</v>
      </c>
    </row>
    <row r="453" spans="1:13" ht="37.5">
      <c r="A453" s="193">
        <v>2060799</v>
      </c>
      <c r="B453" s="194" t="s">
        <v>861</v>
      </c>
      <c r="C453" s="195">
        <v>6</v>
      </c>
      <c r="D453" s="195"/>
      <c r="E453" s="195">
        <v>0</v>
      </c>
      <c r="F453" s="195">
        <v>0</v>
      </c>
      <c r="G453" s="195">
        <v>0</v>
      </c>
      <c r="H453" s="195">
        <f t="shared" si="71"/>
        <v>6</v>
      </c>
      <c r="I453" s="197">
        <f t="shared" si="72"/>
        <v>0</v>
      </c>
      <c r="J453" s="204" t="s">
        <v>862</v>
      </c>
      <c r="K453" s="208" t="s">
        <v>861</v>
      </c>
      <c r="L453" s="229"/>
      <c r="M453" s="201" t="str">
        <f t="shared" si="70"/>
        <v>是</v>
      </c>
    </row>
    <row r="454" spans="1:13" ht="18.75">
      <c r="A454" s="193">
        <v>20608</v>
      </c>
      <c r="B454" s="194" t="s">
        <v>863</v>
      </c>
      <c r="C454" s="195">
        <f t="shared" ref="C454:G454" si="85">SUM(C455:C457)</f>
        <v>73</v>
      </c>
      <c r="D454" s="195">
        <f t="shared" si="85"/>
        <v>0</v>
      </c>
      <c r="E454" s="195">
        <f t="shared" si="85"/>
        <v>0</v>
      </c>
      <c r="F454" s="195">
        <f t="shared" si="85"/>
        <v>0</v>
      </c>
      <c r="G454" s="195">
        <f t="shared" si="85"/>
        <v>0</v>
      </c>
      <c r="H454" s="195">
        <f t="shared" si="71"/>
        <v>73</v>
      </c>
      <c r="I454" s="197">
        <f t="shared" si="72"/>
        <v>0</v>
      </c>
      <c r="J454" s="198" t="s">
        <v>864</v>
      </c>
      <c r="K454" s="202" t="s">
        <v>863</v>
      </c>
      <c r="L454" s="210">
        <f>SUM(L455:L457)</f>
        <v>0</v>
      </c>
      <c r="M454" s="201" t="str">
        <f t="shared" ref="M454:M517" si="86">IF(LEN(F454)=3,"是",IF(G454&lt;&gt;"",IF(SUM(H454:J454)&lt;&gt;0,"是","否"),"是"))</f>
        <v>是</v>
      </c>
    </row>
    <row r="455" spans="1:13" ht="18.75" hidden="1">
      <c r="A455" s="193">
        <v>2060801</v>
      </c>
      <c r="B455" s="212" t="s">
        <v>865</v>
      </c>
      <c r="C455" s="195">
        <v>0</v>
      </c>
      <c r="D455" s="195"/>
      <c r="E455" s="195">
        <v>0</v>
      </c>
      <c r="F455" s="195">
        <v>0</v>
      </c>
      <c r="G455" s="195">
        <v>0</v>
      </c>
      <c r="H455" s="195">
        <f t="shared" ref="H455:H518" si="87">SUM(C455:E455)</f>
        <v>0</v>
      </c>
      <c r="I455" s="197">
        <f t="shared" ref="I455:I518" si="88">F455+G455</f>
        <v>0</v>
      </c>
      <c r="J455" s="204" t="s">
        <v>866</v>
      </c>
      <c r="K455" s="205" t="s">
        <v>865</v>
      </c>
      <c r="L455" s="206"/>
      <c r="M455" s="201" t="str">
        <f t="shared" si="86"/>
        <v>否</v>
      </c>
    </row>
    <row r="456" spans="1:13" ht="37.5">
      <c r="A456" s="193">
        <v>2060802</v>
      </c>
      <c r="B456" s="194" t="s">
        <v>867</v>
      </c>
      <c r="C456" s="195">
        <v>73</v>
      </c>
      <c r="D456" s="195"/>
      <c r="E456" s="195">
        <v>0</v>
      </c>
      <c r="F456" s="195">
        <v>0</v>
      </c>
      <c r="G456" s="195">
        <v>0</v>
      </c>
      <c r="H456" s="195">
        <f t="shared" si="87"/>
        <v>73</v>
      </c>
      <c r="I456" s="197">
        <f t="shared" si="88"/>
        <v>0</v>
      </c>
      <c r="J456" s="204" t="s">
        <v>868</v>
      </c>
      <c r="K456" s="202" t="s">
        <v>867</v>
      </c>
      <c r="L456" s="207"/>
      <c r="M456" s="201" t="str">
        <f t="shared" si="86"/>
        <v>是</v>
      </c>
    </row>
    <row r="457" spans="1:13" ht="37.5" hidden="1">
      <c r="A457" s="193">
        <v>2060899</v>
      </c>
      <c r="B457" s="196" t="s">
        <v>869</v>
      </c>
      <c r="C457" s="195">
        <v>0</v>
      </c>
      <c r="D457" s="195"/>
      <c r="E457" s="195">
        <v>0</v>
      </c>
      <c r="F457" s="195">
        <v>0</v>
      </c>
      <c r="G457" s="195">
        <v>0</v>
      </c>
      <c r="H457" s="195">
        <f t="shared" si="87"/>
        <v>0</v>
      </c>
      <c r="I457" s="197">
        <f t="shared" si="88"/>
        <v>0</v>
      </c>
      <c r="J457" s="204" t="s">
        <v>870</v>
      </c>
      <c r="K457" s="214" t="s">
        <v>869</v>
      </c>
      <c r="L457" s="209"/>
      <c r="M457" s="201" t="str">
        <f t="shared" si="86"/>
        <v>否</v>
      </c>
    </row>
    <row r="458" spans="1:13" ht="18.75">
      <c r="A458" s="193">
        <v>20609</v>
      </c>
      <c r="B458" s="194" t="s">
        <v>871</v>
      </c>
      <c r="C458" s="195">
        <f t="shared" ref="C458:G458" si="89">SUM(C459:C461)</f>
        <v>140</v>
      </c>
      <c r="D458" s="195">
        <f t="shared" si="89"/>
        <v>0</v>
      </c>
      <c r="E458" s="195">
        <f t="shared" si="89"/>
        <v>0</v>
      </c>
      <c r="F458" s="195">
        <f t="shared" si="89"/>
        <v>0</v>
      </c>
      <c r="G458" s="195">
        <f t="shared" si="89"/>
        <v>0</v>
      </c>
      <c r="H458" s="195">
        <f t="shared" si="87"/>
        <v>140</v>
      </c>
      <c r="I458" s="197">
        <f t="shared" si="88"/>
        <v>0</v>
      </c>
      <c r="J458" s="198" t="s">
        <v>872</v>
      </c>
      <c r="K458" s="202" t="s">
        <v>871</v>
      </c>
      <c r="L458" s="210">
        <f>SUM(L459:L461)</f>
        <v>0</v>
      </c>
      <c r="M458" s="201" t="str">
        <f t="shared" si="86"/>
        <v>是</v>
      </c>
    </row>
    <row r="459" spans="1:13" ht="18.75">
      <c r="A459" s="193">
        <v>2060901</v>
      </c>
      <c r="B459" s="194" t="s">
        <v>873</v>
      </c>
      <c r="C459" s="195">
        <v>140</v>
      </c>
      <c r="D459" s="195"/>
      <c r="E459" s="195">
        <v>0</v>
      </c>
      <c r="F459" s="195">
        <v>0</v>
      </c>
      <c r="G459" s="195">
        <v>0</v>
      </c>
      <c r="H459" s="195">
        <f t="shared" si="87"/>
        <v>140</v>
      </c>
      <c r="I459" s="197">
        <f t="shared" si="88"/>
        <v>0</v>
      </c>
      <c r="J459" s="204" t="s">
        <v>874</v>
      </c>
      <c r="K459" s="227" t="s">
        <v>873</v>
      </c>
      <c r="L459" s="210"/>
      <c r="M459" s="201" t="str">
        <f t="shared" si="86"/>
        <v>是</v>
      </c>
    </row>
    <row r="460" spans="1:13" ht="18.75" hidden="1">
      <c r="A460" s="193">
        <v>2060902</v>
      </c>
      <c r="B460" s="196" t="s">
        <v>875</v>
      </c>
      <c r="C460" s="195">
        <v>0</v>
      </c>
      <c r="D460" s="195"/>
      <c r="E460" s="195">
        <v>0</v>
      </c>
      <c r="F460" s="195">
        <v>0</v>
      </c>
      <c r="G460" s="195">
        <v>0</v>
      </c>
      <c r="H460" s="195">
        <f t="shared" si="87"/>
        <v>0</v>
      </c>
      <c r="I460" s="197">
        <f t="shared" si="88"/>
        <v>0</v>
      </c>
      <c r="J460" s="204" t="s">
        <v>876</v>
      </c>
      <c r="K460" s="208" t="s">
        <v>875</v>
      </c>
      <c r="L460" s="210"/>
      <c r="M460" s="201" t="str">
        <f t="shared" si="86"/>
        <v>否</v>
      </c>
    </row>
    <row r="461" spans="1:13" ht="37.5" hidden="1">
      <c r="A461" s="193">
        <v>2060999</v>
      </c>
      <c r="B461" s="196" t="s">
        <v>877</v>
      </c>
      <c r="C461" s="195">
        <v>0</v>
      </c>
      <c r="D461" s="195"/>
      <c r="E461" s="195">
        <v>0</v>
      </c>
      <c r="F461" s="195">
        <v>0</v>
      </c>
      <c r="G461" s="195">
        <v>0</v>
      </c>
      <c r="H461" s="195">
        <f t="shared" si="87"/>
        <v>0</v>
      </c>
      <c r="I461" s="197">
        <f t="shared" si="88"/>
        <v>0</v>
      </c>
      <c r="J461" s="215" t="s">
        <v>878</v>
      </c>
      <c r="K461" s="233" t="s">
        <v>877</v>
      </c>
      <c r="L461" s="234"/>
      <c r="M461" s="201" t="str">
        <f t="shared" si="86"/>
        <v>否</v>
      </c>
    </row>
    <row r="462" spans="1:13" ht="18.75">
      <c r="A462" s="193">
        <v>20699</v>
      </c>
      <c r="B462" s="194" t="s">
        <v>879</v>
      </c>
      <c r="C462" s="195">
        <f t="shared" ref="C462:G462" si="90">SUM(C463:C466)</f>
        <v>772</v>
      </c>
      <c r="D462" s="195">
        <f t="shared" si="90"/>
        <v>0</v>
      </c>
      <c r="E462" s="195">
        <f t="shared" si="90"/>
        <v>0</v>
      </c>
      <c r="F462" s="195">
        <f t="shared" si="90"/>
        <v>0</v>
      </c>
      <c r="G462" s="195">
        <f t="shared" si="90"/>
        <v>0</v>
      </c>
      <c r="H462" s="195">
        <f t="shared" si="87"/>
        <v>772</v>
      </c>
      <c r="I462" s="197">
        <f t="shared" si="88"/>
        <v>0</v>
      </c>
      <c r="J462" s="198" t="s">
        <v>880</v>
      </c>
      <c r="K462" s="202" t="s">
        <v>879</v>
      </c>
      <c r="L462" s="203">
        <f>SUM(L463:L466)</f>
        <v>0</v>
      </c>
      <c r="M462" s="201" t="str">
        <f t="shared" si="86"/>
        <v>是</v>
      </c>
    </row>
    <row r="463" spans="1:13" ht="18.75">
      <c r="A463" s="193">
        <v>2069901</v>
      </c>
      <c r="B463" s="194" t="s">
        <v>881</v>
      </c>
      <c r="C463" s="195">
        <v>600</v>
      </c>
      <c r="D463" s="195"/>
      <c r="E463" s="195">
        <v>0</v>
      </c>
      <c r="F463" s="195">
        <v>0</v>
      </c>
      <c r="G463" s="195">
        <v>0</v>
      </c>
      <c r="H463" s="195">
        <f t="shared" si="87"/>
        <v>600</v>
      </c>
      <c r="I463" s="197">
        <f t="shared" si="88"/>
        <v>0</v>
      </c>
      <c r="J463" s="204" t="s">
        <v>882</v>
      </c>
      <c r="K463" s="205" t="s">
        <v>881</v>
      </c>
      <c r="L463" s="226"/>
      <c r="M463" s="201" t="str">
        <f t="shared" si="86"/>
        <v>是</v>
      </c>
    </row>
    <row r="464" spans="1:13" ht="18.75" hidden="1">
      <c r="A464" s="193">
        <v>2069902</v>
      </c>
      <c r="B464" s="194" t="s">
        <v>883</v>
      </c>
      <c r="C464" s="195">
        <v>0</v>
      </c>
      <c r="D464" s="195"/>
      <c r="E464" s="195">
        <v>0</v>
      </c>
      <c r="F464" s="195">
        <v>0</v>
      </c>
      <c r="G464" s="195">
        <v>0</v>
      </c>
      <c r="H464" s="195">
        <f t="shared" si="87"/>
        <v>0</v>
      </c>
      <c r="I464" s="197">
        <f t="shared" si="88"/>
        <v>0</v>
      </c>
      <c r="J464" s="204" t="s">
        <v>884</v>
      </c>
      <c r="K464" s="202" t="s">
        <v>883</v>
      </c>
      <c r="L464" s="207"/>
      <c r="M464" s="201" t="str">
        <f t="shared" si="86"/>
        <v>否</v>
      </c>
    </row>
    <row r="465" spans="1:13" ht="18.75" hidden="1">
      <c r="A465" s="193">
        <v>2069903</v>
      </c>
      <c r="B465" s="194" t="s">
        <v>885</v>
      </c>
      <c r="C465" s="195">
        <v>0</v>
      </c>
      <c r="D465" s="195"/>
      <c r="E465" s="195">
        <v>0</v>
      </c>
      <c r="F465" s="195">
        <v>0</v>
      </c>
      <c r="G465" s="195">
        <v>0</v>
      </c>
      <c r="H465" s="195">
        <f t="shared" si="87"/>
        <v>0</v>
      </c>
      <c r="I465" s="197">
        <f t="shared" si="88"/>
        <v>0</v>
      </c>
      <c r="J465" s="204" t="s">
        <v>886</v>
      </c>
      <c r="K465" s="202" t="s">
        <v>885</v>
      </c>
      <c r="L465" s="207"/>
      <c r="M465" s="201" t="str">
        <f t="shared" si="86"/>
        <v>否</v>
      </c>
    </row>
    <row r="466" spans="1:13" ht="37.5">
      <c r="A466" s="193">
        <v>2069999</v>
      </c>
      <c r="B466" s="194" t="s">
        <v>887</v>
      </c>
      <c r="C466" s="195">
        <v>172</v>
      </c>
      <c r="D466" s="195"/>
      <c r="E466" s="195">
        <v>0</v>
      </c>
      <c r="F466" s="195">
        <v>0</v>
      </c>
      <c r="G466" s="195">
        <v>0</v>
      </c>
      <c r="H466" s="195">
        <f t="shared" si="87"/>
        <v>172</v>
      </c>
      <c r="I466" s="197">
        <f t="shared" si="88"/>
        <v>0</v>
      </c>
      <c r="J466" s="204" t="s">
        <v>888</v>
      </c>
      <c r="K466" s="214" t="s">
        <v>887</v>
      </c>
      <c r="L466" s="209"/>
      <c r="M466" s="201" t="str">
        <f t="shared" si="86"/>
        <v>是</v>
      </c>
    </row>
    <row r="467" spans="1:13" s="182" customFormat="1" ht="37.5">
      <c r="A467" s="190">
        <v>207</v>
      </c>
      <c r="B467" s="191" t="s">
        <v>76</v>
      </c>
      <c r="C467" s="192">
        <f t="shared" ref="C467:G467" si="91">SUM(C468,C484,C492,C503,C512,C520)</f>
        <v>6383</v>
      </c>
      <c r="D467" s="192">
        <f t="shared" si="91"/>
        <v>0</v>
      </c>
      <c r="E467" s="192">
        <f t="shared" si="91"/>
        <v>179</v>
      </c>
      <c r="F467" s="192">
        <f t="shared" si="91"/>
        <v>179</v>
      </c>
      <c r="G467" s="192">
        <f t="shared" si="91"/>
        <v>0</v>
      </c>
      <c r="H467" s="192">
        <f t="shared" si="87"/>
        <v>6562</v>
      </c>
      <c r="I467" s="197">
        <f t="shared" si="88"/>
        <v>179</v>
      </c>
      <c r="J467" s="198" t="s">
        <v>75</v>
      </c>
      <c r="K467" s="199" t="s">
        <v>76</v>
      </c>
      <c r="L467" s="220">
        <f>SUM(L468,L484,L492,L503,L512,L520)</f>
        <v>0</v>
      </c>
      <c r="M467" s="201" t="str">
        <f t="shared" si="86"/>
        <v>是</v>
      </c>
    </row>
    <row r="468" spans="1:13" ht="18.75">
      <c r="A468" s="193">
        <v>20701</v>
      </c>
      <c r="B468" s="194" t="s">
        <v>889</v>
      </c>
      <c r="C468" s="195">
        <f t="shared" ref="C468:G468" si="92">SUM(C469:C483)</f>
        <v>1924</v>
      </c>
      <c r="D468" s="195">
        <f t="shared" si="92"/>
        <v>0</v>
      </c>
      <c r="E468" s="195">
        <f t="shared" si="92"/>
        <v>103</v>
      </c>
      <c r="F468" s="195">
        <f t="shared" si="92"/>
        <v>103</v>
      </c>
      <c r="G468" s="195">
        <f t="shared" si="92"/>
        <v>0</v>
      </c>
      <c r="H468" s="195">
        <f t="shared" si="87"/>
        <v>2027</v>
      </c>
      <c r="I468" s="197">
        <f t="shared" si="88"/>
        <v>103</v>
      </c>
      <c r="J468" s="198" t="s">
        <v>890</v>
      </c>
      <c r="K468" s="202" t="s">
        <v>889</v>
      </c>
      <c r="L468" s="203">
        <f>SUM(L469:L483)</f>
        <v>0</v>
      </c>
      <c r="M468" s="201" t="str">
        <f t="shared" si="86"/>
        <v>是</v>
      </c>
    </row>
    <row r="469" spans="1:13" ht="18.75">
      <c r="A469" s="193">
        <v>2070101</v>
      </c>
      <c r="B469" s="194" t="s">
        <v>137</v>
      </c>
      <c r="C469" s="195">
        <v>758</v>
      </c>
      <c r="D469" s="195"/>
      <c r="E469" s="195">
        <v>0</v>
      </c>
      <c r="F469" s="195">
        <v>0</v>
      </c>
      <c r="G469" s="195">
        <v>0</v>
      </c>
      <c r="H469" s="195">
        <f t="shared" si="87"/>
        <v>758</v>
      </c>
      <c r="I469" s="197">
        <f t="shared" si="88"/>
        <v>0</v>
      </c>
      <c r="J469" s="204" t="s">
        <v>891</v>
      </c>
      <c r="K469" s="205" t="s">
        <v>137</v>
      </c>
      <c r="L469" s="226"/>
      <c r="M469" s="201" t="str">
        <f t="shared" si="86"/>
        <v>是</v>
      </c>
    </row>
    <row r="470" spans="1:13" ht="37.5" hidden="1">
      <c r="A470" s="193">
        <v>2070102</v>
      </c>
      <c r="B470" s="194" t="s">
        <v>139</v>
      </c>
      <c r="C470" s="195">
        <v>0</v>
      </c>
      <c r="D470" s="195"/>
      <c r="E470" s="195">
        <v>0</v>
      </c>
      <c r="F470" s="195">
        <v>0</v>
      </c>
      <c r="G470" s="195">
        <v>0</v>
      </c>
      <c r="H470" s="195">
        <f t="shared" si="87"/>
        <v>0</v>
      </c>
      <c r="I470" s="197">
        <f t="shared" si="88"/>
        <v>0</v>
      </c>
      <c r="J470" s="204" t="s">
        <v>892</v>
      </c>
      <c r="K470" s="202" t="s">
        <v>139</v>
      </c>
      <c r="L470" s="207"/>
      <c r="M470" s="201" t="str">
        <f t="shared" si="86"/>
        <v>否</v>
      </c>
    </row>
    <row r="471" spans="1:13" ht="18.75" hidden="1">
      <c r="A471" s="193">
        <v>2070103</v>
      </c>
      <c r="B471" s="194" t="s">
        <v>141</v>
      </c>
      <c r="C471" s="195">
        <v>0</v>
      </c>
      <c r="D471" s="195"/>
      <c r="E471" s="195">
        <v>0</v>
      </c>
      <c r="F471" s="195">
        <v>0</v>
      </c>
      <c r="G471" s="195">
        <v>0</v>
      </c>
      <c r="H471" s="195">
        <f t="shared" si="87"/>
        <v>0</v>
      </c>
      <c r="I471" s="197">
        <f t="shared" si="88"/>
        <v>0</v>
      </c>
      <c r="J471" s="204" t="s">
        <v>893</v>
      </c>
      <c r="K471" s="202" t="s">
        <v>141</v>
      </c>
      <c r="L471" s="207"/>
      <c r="M471" s="201" t="str">
        <f t="shared" si="86"/>
        <v>否</v>
      </c>
    </row>
    <row r="472" spans="1:13" ht="18.75">
      <c r="A472" s="193">
        <v>2070104</v>
      </c>
      <c r="B472" s="194" t="s">
        <v>894</v>
      </c>
      <c r="C472" s="195">
        <v>367</v>
      </c>
      <c r="D472" s="195"/>
      <c r="E472" s="195">
        <v>0</v>
      </c>
      <c r="F472" s="195">
        <v>0</v>
      </c>
      <c r="G472" s="195">
        <v>0</v>
      </c>
      <c r="H472" s="195">
        <f t="shared" si="87"/>
        <v>367</v>
      </c>
      <c r="I472" s="197">
        <f t="shared" si="88"/>
        <v>0</v>
      </c>
      <c r="J472" s="204" t="s">
        <v>895</v>
      </c>
      <c r="K472" s="202" t="s">
        <v>894</v>
      </c>
      <c r="L472" s="207"/>
      <c r="M472" s="201" t="str">
        <f t="shared" si="86"/>
        <v>是</v>
      </c>
    </row>
    <row r="473" spans="1:13" ht="37.5" hidden="1">
      <c r="A473" s="193">
        <v>2070105</v>
      </c>
      <c r="B473" s="194" t="s">
        <v>896</v>
      </c>
      <c r="C473" s="195">
        <v>0</v>
      </c>
      <c r="D473" s="195"/>
      <c r="E473" s="195">
        <v>0</v>
      </c>
      <c r="F473" s="195">
        <v>0</v>
      </c>
      <c r="G473" s="195">
        <v>0</v>
      </c>
      <c r="H473" s="195">
        <f t="shared" si="87"/>
        <v>0</v>
      </c>
      <c r="I473" s="197">
        <f t="shared" si="88"/>
        <v>0</v>
      </c>
      <c r="J473" s="204" t="s">
        <v>897</v>
      </c>
      <c r="K473" s="202" t="s">
        <v>896</v>
      </c>
      <c r="L473" s="207"/>
      <c r="M473" s="201" t="str">
        <f t="shared" si="86"/>
        <v>否</v>
      </c>
    </row>
    <row r="474" spans="1:13" ht="18.75" hidden="1">
      <c r="A474" s="193">
        <v>2070106</v>
      </c>
      <c r="B474" s="194" t="s">
        <v>898</v>
      </c>
      <c r="C474" s="195">
        <v>0</v>
      </c>
      <c r="D474" s="195"/>
      <c r="E474" s="195">
        <v>0</v>
      </c>
      <c r="F474" s="195">
        <v>0</v>
      </c>
      <c r="G474" s="195">
        <v>0</v>
      </c>
      <c r="H474" s="195">
        <f t="shared" si="87"/>
        <v>0</v>
      </c>
      <c r="I474" s="197">
        <f t="shared" si="88"/>
        <v>0</v>
      </c>
      <c r="J474" s="204" t="s">
        <v>899</v>
      </c>
      <c r="K474" s="202" t="s">
        <v>898</v>
      </c>
      <c r="L474" s="223"/>
      <c r="M474" s="201" t="str">
        <f t="shared" si="86"/>
        <v>否</v>
      </c>
    </row>
    <row r="475" spans="1:13" ht="18.75">
      <c r="A475" s="193">
        <v>2070107</v>
      </c>
      <c r="B475" s="194" t="s">
        <v>900</v>
      </c>
      <c r="C475" s="195">
        <v>100</v>
      </c>
      <c r="D475" s="195"/>
      <c r="E475" s="195">
        <v>0</v>
      </c>
      <c r="F475" s="195">
        <v>0</v>
      </c>
      <c r="G475" s="195">
        <v>0</v>
      </c>
      <c r="H475" s="195">
        <f t="shared" si="87"/>
        <v>100</v>
      </c>
      <c r="I475" s="197">
        <f t="shared" si="88"/>
        <v>0</v>
      </c>
      <c r="J475" s="204" t="s">
        <v>901</v>
      </c>
      <c r="K475" s="202" t="s">
        <v>900</v>
      </c>
      <c r="L475" s="210"/>
      <c r="M475" s="201" t="str">
        <f t="shared" si="86"/>
        <v>是</v>
      </c>
    </row>
    <row r="476" spans="1:13" ht="18.75" hidden="1">
      <c r="A476" s="193">
        <v>2070108</v>
      </c>
      <c r="B476" s="194" t="s">
        <v>902</v>
      </c>
      <c r="C476" s="195">
        <v>0</v>
      </c>
      <c r="D476" s="195"/>
      <c r="E476" s="195">
        <v>0</v>
      </c>
      <c r="F476" s="195">
        <v>0</v>
      </c>
      <c r="G476" s="195">
        <v>0</v>
      </c>
      <c r="H476" s="195">
        <f t="shared" si="87"/>
        <v>0</v>
      </c>
      <c r="I476" s="197">
        <f t="shared" si="88"/>
        <v>0</v>
      </c>
      <c r="J476" s="204" t="s">
        <v>903</v>
      </c>
      <c r="K476" s="202" t="s">
        <v>902</v>
      </c>
      <c r="L476" s="207"/>
      <c r="M476" s="201" t="str">
        <f t="shared" si="86"/>
        <v>否</v>
      </c>
    </row>
    <row r="477" spans="1:13" ht="18.75">
      <c r="A477" s="193">
        <v>2070109</v>
      </c>
      <c r="B477" s="194" t="s">
        <v>904</v>
      </c>
      <c r="C477" s="195">
        <v>635</v>
      </c>
      <c r="D477" s="195"/>
      <c r="E477" s="195">
        <v>0</v>
      </c>
      <c r="F477" s="195">
        <v>0</v>
      </c>
      <c r="G477" s="195">
        <v>0</v>
      </c>
      <c r="H477" s="195">
        <f t="shared" si="87"/>
        <v>635</v>
      </c>
      <c r="I477" s="197">
        <f t="shared" si="88"/>
        <v>0</v>
      </c>
      <c r="J477" s="204" t="s">
        <v>905</v>
      </c>
      <c r="K477" s="202" t="s">
        <v>904</v>
      </c>
      <c r="L477" s="207"/>
      <c r="M477" s="201" t="str">
        <f t="shared" si="86"/>
        <v>是</v>
      </c>
    </row>
    <row r="478" spans="1:13" ht="37.5" hidden="1">
      <c r="A478" s="193">
        <v>2070110</v>
      </c>
      <c r="B478" s="194" t="s">
        <v>906</v>
      </c>
      <c r="C478" s="195">
        <v>0</v>
      </c>
      <c r="D478" s="195"/>
      <c r="E478" s="195">
        <v>0</v>
      </c>
      <c r="F478" s="195">
        <v>0</v>
      </c>
      <c r="G478" s="195">
        <v>0</v>
      </c>
      <c r="H478" s="195">
        <f t="shared" si="87"/>
        <v>0</v>
      </c>
      <c r="I478" s="197">
        <f t="shared" si="88"/>
        <v>0</v>
      </c>
      <c r="J478" s="204" t="s">
        <v>907</v>
      </c>
      <c r="K478" s="202" t="s">
        <v>906</v>
      </c>
      <c r="L478" s="207"/>
      <c r="M478" s="201" t="str">
        <f t="shared" si="86"/>
        <v>否</v>
      </c>
    </row>
    <row r="479" spans="1:13" ht="18.75">
      <c r="A479" s="193">
        <v>2070111</v>
      </c>
      <c r="B479" s="194" t="s">
        <v>908</v>
      </c>
      <c r="C479" s="195">
        <v>13</v>
      </c>
      <c r="D479" s="195"/>
      <c r="E479" s="195">
        <v>0</v>
      </c>
      <c r="F479" s="195">
        <v>0</v>
      </c>
      <c r="G479" s="195">
        <v>0</v>
      </c>
      <c r="H479" s="195">
        <f t="shared" si="87"/>
        <v>13</v>
      </c>
      <c r="I479" s="197">
        <f t="shared" si="88"/>
        <v>0</v>
      </c>
      <c r="J479" s="204" t="s">
        <v>909</v>
      </c>
      <c r="K479" s="202" t="s">
        <v>908</v>
      </c>
      <c r="L479" s="223"/>
      <c r="M479" s="201" t="str">
        <f t="shared" si="86"/>
        <v>是</v>
      </c>
    </row>
    <row r="480" spans="1:13" ht="37.5">
      <c r="A480" s="193">
        <v>2070112</v>
      </c>
      <c r="B480" s="194" t="s">
        <v>910</v>
      </c>
      <c r="C480" s="195">
        <v>17</v>
      </c>
      <c r="D480" s="195"/>
      <c r="E480" s="195">
        <v>0</v>
      </c>
      <c r="F480" s="195">
        <v>0</v>
      </c>
      <c r="G480" s="195">
        <v>0</v>
      </c>
      <c r="H480" s="195">
        <f t="shared" si="87"/>
        <v>17</v>
      </c>
      <c r="I480" s="197">
        <f t="shared" si="88"/>
        <v>0</v>
      </c>
      <c r="J480" s="204" t="s">
        <v>911</v>
      </c>
      <c r="K480" s="202" t="s">
        <v>910</v>
      </c>
      <c r="L480" s="210"/>
      <c r="M480" s="201" t="str">
        <f t="shared" si="86"/>
        <v>是</v>
      </c>
    </row>
    <row r="481" spans="1:13" ht="18.75" hidden="1">
      <c r="A481" s="193">
        <v>2070113</v>
      </c>
      <c r="B481" s="194" t="s">
        <v>912</v>
      </c>
      <c r="C481" s="195">
        <v>0</v>
      </c>
      <c r="D481" s="195"/>
      <c r="E481" s="195">
        <v>0</v>
      </c>
      <c r="F481" s="195">
        <v>0</v>
      </c>
      <c r="G481" s="195">
        <v>0</v>
      </c>
      <c r="H481" s="195">
        <f t="shared" si="87"/>
        <v>0</v>
      </c>
      <c r="I481" s="197">
        <f t="shared" si="88"/>
        <v>0</v>
      </c>
      <c r="J481" s="204" t="s">
        <v>913</v>
      </c>
      <c r="K481" s="202" t="s">
        <v>912</v>
      </c>
      <c r="L481" s="207"/>
      <c r="M481" s="201" t="str">
        <f t="shared" si="86"/>
        <v>否</v>
      </c>
    </row>
    <row r="482" spans="1:13" ht="37.5" hidden="1">
      <c r="A482" s="193">
        <v>2070114</v>
      </c>
      <c r="B482" s="194" t="s">
        <v>914</v>
      </c>
      <c r="C482" s="195">
        <v>0</v>
      </c>
      <c r="D482" s="195"/>
      <c r="E482" s="195">
        <v>0</v>
      </c>
      <c r="F482" s="195">
        <v>0</v>
      </c>
      <c r="G482" s="195">
        <v>0</v>
      </c>
      <c r="H482" s="195">
        <f t="shared" si="87"/>
        <v>0</v>
      </c>
      <c r="I482" s="197">
        <f t="shared" si="88"/>
        <v>0</v>
      </c>
      <c r="J482" s="204" t="s">
        <v>915</v>
      </c>
      <c r="K482" s="213" t="s">
        <v>914</v>
      </c>
      <c r="L482" s="207"/>
      <c r="M482" s="201" t="str">
        <f t="shared" si="86"/>
        <v>否</v>
      </c>
    </row>
    <row r="483" spans="1:13" ht="37.5">
      <c r="A483" s="193">
        <v>2070199</v>
      </c>
      <c r="B483" s="194" t="s">
        <v>916</v>
      </c>
      <c r="C483" s="195">
        <v>34</v>
      </c>
      <c r="D483" s="195"/>
      <c r="E483" s="195">
        <v>103</v>
      </c>
      <c r="F483" s="195">
        <v>103</v>
      </c>
      <c r="G483" s="195">
        <v>0</v>
      </c>
      <c r="H483" s="195">
        <f t="shared" si="87"/>
        <v>137</v>
      </c>
      <c r="I483" s="197">
        <f t="shared" si="88"/>
        <v>103</v>
      </c>
      <c r="J483" s="204" t="s">
        <v>917</v>
      </c>
      <c r="K483" s="208" t="s">
        <v>916</v>
      </c>
      <c r="L483" s="209"/>
      <c r="M483" s="201" t="str">
        <f t="shared" si="86"/>
        <v>是</v>
      </c>
    </row>
    <row r="484" spans="1:13" ht="18.75">
      <c r="A484" s="193">
        <v>20702</v>
      </c>
      <c r="B484" s="194" t="s">
        <v>918</v>
      </c>
      <c r="C484" s="195">
        <f t="shared" ref="C484:G484" si="93">SUM(C485:C491)</f>
        <v>326</v>
      </c>
      <c r="D484" s="195">
        <f t="shared" si="93"/>
        <v>0</v>
      </c>
      <c r="E484" s="195">
        <f t="shared" si="93"/>
        <v>45</v>
      </c>
      <c r="F484" s="195">
        <f t="shared" si="93"/>
        <v>45</v>
      </c>
      <c r="G484" s="195">
        <f t="shared" si="93"/>
        <v>0</v>
      </c>
      <c r="H484" s="195">
        <f t="shared" si="87"/>
        <v>371</v>
      </c>
      <c r="I484" s="197">
        <f t="shared" si="88"/>
        <v>45</v>
      </c>
      <c r="J484" s="198" t="s">
        <v>919</v>
      </c>
      <c r="K484" s="202" t="s">
        <v>918</v>
      </c>
      <c r="L484" s="203">
        <f>SUM(L485:L491)</f>
        <v>0</v>
      </c>
      <c r="M484" s="201" t="str">
        <f t="shared" si="86"/>
        <v>是</v>
      </c>
    </row>
    <row r="485" spans="1:13" ht="18.75">
      <c r="A485" s="193">
        <v>2070201</v>
      </c>
      <c r="B485" s="194" t="s">
        <v>137</v>
      </c>
      <c r="C485" s="195">
        <v>206</v>
      </c>
      <c r="D485" s="195"/>
      <c r="E485" s="195">
        <v>0</v>
      </c>
      <c r="F485" s="195">
        <v>0</v>
      </c>
      <c r="G485" s="195">
        <v>0</v>
      </c>
      <c r="H485" s="195">
        <f t="shared" si="87"/>
        <v>206</v>
      </c>
      <c r="I485" s="197">
        <f t="shared" si="88"/>
        <v>0</v>
      </c>
      <c r="J485" s="204" t="s">
        <v>920</v>
      </c>
      <c r="K485" s="205" t="s">
        <v>137</v>
      </c>
      <c r="L485" s="226"/>
      <c r="M485" s="201" t="str">
        <f t="shared" si="86"/>
        <v>是</v>
      </c>
    </row>
    <row r="486" spans="1:13" ht="37.5" hidden="1">
      <c r="A486" s="193">
        <v>2070202</v>
      </c>
      <c r="B486" s="194" t="s">
        <v>139</v>
      </c>
      <c r="C486" s="195">
        <v>0</v>
      </c>
      <c r="D486" s="195"/>
      <c r="E486" s="195">
        <v>0</v>
      </c>
      <c r="F486" s="195">
        <v>0</v>
      </c>
      <c r="G486" s="195">
        <v>0</v>
      </c>
      <c r="H486" s="195">
        <f t="shared" si="87"/>
        <v>0</v>
      </c>
      <c r="I486" s="197">
        <f t="shared" si="88"/>
        <v>0</v>
      </c>
      <c r="J486" s="204" t="s">
        <v>921</v>
      </c>
      <c r="K486" s="202" t="s">
        <v>139</v>
      </c>
      <c r="L486" s="207"/>
      <c r="M486" s="201" t="str">
        <f t="shared" si="86"/>
        <v>否</v>
      </c>
    </row>
    <row r="487" spans="1:13" ht="18.75" hidden="1">
      <c r="A487" s="193">
        <v>2070203</v>
      </c>
      <c r="B487" s="194" t="s">
        <v>141</v>
      </c>
      <c r="C487" s="195">
        <v>0</v>
      </c>
      <c r="D487" s="195"/>
      <c r="E487" s="195">
        <v>0</v>
      </c>
      <c r="F487" s="195">
        <v>0</v>
      </c>
      <c r="G487" s="195">
        <v>0</v>
      </c>
      <c r="H487" s="195">
        <f t="shared" si="87"/>
        <v>0</v>
      </c>
      <c r="I487" s="197">
        <f t="shared" si="88"/>
        <v>0</v>
      </c>
      <c r="J487" s="204" t="s">
        <v>922</v>
      </c>
      <c r="K487" s="202" t="s">
        <v>141</v>
      </c>
      <c r="L487" s="207"/>
      <c r="M487" s="201" t="str">
        <f t="shared" si="86"/>
        <v>否</v>
      </c>
    </row>
    <row r="488" spans="1:13" ht="18.75">
      <c r="A488" s="193">
        <v>2070204</v>
      </c>
      <c r="B488" s="194" t="s">
        <v>923</v>
      </c>
      <c r="C488" s="195">
        <v>120</v>
      </c>
      <c r="D488" s="195"/>
      <c r="E488" s="195">
        <v>45</v>
      </c>
      <c r="F488" s="195">
        <v>45</v>
      </c>
      <c r="G488" s="195">
        <v>0</v>
      </c>
      <c r="H488" s="195">
        <f t="shared" si="87"/>
        <v>165</v>
      </c>
      <c r="I488" s="197">
        <f t="shared" si="88"/>
        <v>45</v>
      </c>
      <c r="J488" s="204" t="s">
        <v>924</v>
      </c>
      <c r="K488" s="202" t="s">
        <v>923</v>
      </c>
      <c r="L488" s="207"/>
      <c r="M488" s="201" t="str">
        <f t="shared" si="86"/>
        <v>是</v>
      </c>
    </row>
    <row r="489" spans="1:13" ht="18.75" hidden="1">
      <c r="A489" s="193">
        <v>2070205</v>
      </c>
      <c r="B489" s="194" t="s">
        <v>925</v>
      </c>
      <c r="C489" s="195">
        <v>0</v>
      </c>
      <c r="D489" s="195"/>
      <c r="E489" s="195">
        <v>0</v>
      </c>
      <c r="F489" s="195">
        <v>0</v>
      </c>
      <c r="G489" s="195">
        <v>0</v>
      </c>
      <c r="H489" s="195">
        <f t="shared" si="87"/>
        <v>0</v>
      </c>
      <c r="I489" s="197">
        <f t="shared" si="88"/>
        <v>0</v>
      </c>
      <c r="J489" s="204" t="s">
        <v>926</v>
      </c>
      <c r="K489" s="202" t="s">
        <v>925</v>
      </c>
      <c r="L489" s="207"/>
      <c r="M489" s="201" t="str">
        <f t="shared" si="86"/>
        <v>否</v>
      </c>
    </row>
    <row r="490" spans="1:13" ht="18.75" hidden="1">
      <c r="A490" s="193">
        <v>2070206</v>
      </c>
      <c r="B490" s="194" t="s">
        <v>927</v>
      </c>
      <c r="C490" s="195">
        <v>0</v>
      </c>
      <c r="D490" s="195"/>
      <c r="E490" s="195">
        <v>0</v>
      </c>
      <c r="F490" s="195">
        <v>0</v>
      </c>
      <c r="G490" s="195">
        <v>0</v>
      </c>
      <c r="H490" s="195">
        <f t="shared" si="87"/>
        <v>0</v>
      </c>
      <c r="I490" s="197">
        <f t="shared" si="88"/>
        <v>0</v>
      </c>
      <c r="J490" s="204" t="s">
        <v>928</v>
      </c>
      <c r="K490" s="202" t="s">
        <v>927</v>
      </c>
      <c r="L490" s="207"/>
      <c r="M490" s="201" t="str">
        <f t="shared" si="86"/>
        <v>否</v>
      </c>
    </row>
    <row r="491" spans="1:13" ht="18.75" hidden="1">
      <c r="A491" s="193">
        <v>2070299</v>
      </c>
      <c r="B491" s="196" t="s">
        <v>929</v>
      </c>
      <c r="C491" s="195">
        <v>0</v>
      </c>
      <c r="D491" s="195"/>
      <c r="E491" s="195">
        <v>0</v>
      </c>
      <c r="F491" s="195">
        <v>0</v>
      </c>
      <c r="G491" s="195">
        <v>0</v>
      </c>
      <c r="H491" s="195">
        <f t="shared" si="87"/>
        <v>0</v>
      </c>
      <c r="I491" s="197">
        <f t="shared" si="88"/>
        <v>0</v>
      </c>
      <c r="J491" s="204" t="s">
        <v>930</v>
      </c>
      <c r="K491" s="208" t="s">
        <v>929</v>
      </c>
      <c r="L491" s="232"/>
      <c r="M491" s="201" t="str">
        <f t="shared" si="86"/>
        <v>否</v>
      </c>
    </row>
    <row r="492" spans="1:13" ht="18.75">
      <c r="A492" s="193">
        <v>20703</v>
      </c>
      <c r="B492" s="194" t="s">
        <v>931</v>
      </c>
      <c r="C492" s="195">
        <f t="shared" ref="C492:G492" si="94">SUM(C493:C502)</f>
        <v>153</v>
      </c>
      <c r="D492" s="195">
        <f t="shared" si="94"/>
        <v>0</v>
      </c>
      <c r="E492" s="195">
        <f t="shared" si="94"/>
        <v>0</v>
      </c>
      <c r="F492" s="195">
        <f t="shared" si="94"/>
        <v>0</v>
      </c>
      <c r="G492" s="195">
        <f t="shared" si="94"/>
        <v>0</v>
      </c>
      <c r="H492" s="195">
        <f t="shared" si="87"/>
        <v>153</v>
      </c>
      <c r="I492" s="197">
        <f t="shared" si="88"/>
        <v>0</v>
      </c>
      <c r="J492" s="198" t="s">
        <v>932</v>
      </c>
      <c r="K492" s="202" t="s">
        <v>931</v>
      </c>
      <c r="L492" s="210">
        <f>SUM(L493:L502)</f>
        <v>0</v>
      </c>
      <c r="M492" s="201" t="str">
        <f t="shared" si="86"/>
        <v>是</v>
      </c>
    </row>
    <row r="493" spans="1:13" ht="18.75" hidden="1">
      <c r="A493" s="193">
        <v>2070301</v>
      </c>
      <c r="B493" s="212" t="s">
        <v>137</v>
      </c>
      <c r="C493" s="195">
        <v>0</v>
      </c>
      <c r="D493" s="195"/>
      <c r="E493" s="195">
        <v>0</v>
      </c>
      <c r="F493" s="195">
        <v>0</v>
      </c>
      <c r="G493" s="195">
        <v>0</v>
      </c>
      <c r="H493" s="195">
        <f t="shared" si="87"/>
        <v>0</v>
      </c>
      <c r="I493" s="197">
        <f t="shared" si="88"/>
        <v>0</v>
      </c>
      <c r="J493" s="204" t="s">
        <v>933</v>
      </c>
      <c r="K493" s="205" t="s">
        <v>137</v>
      </c>
      <c r="L493" s="206"/>
      <c r="M493" s="201" t="str">
        <f t="shared" si="86"/>
        <v>否</v>
      </c>
    </row>
    <row r="494" spans="1:13" ht="37.5" hidden="1">
      <c r="A494" s="193">
        <v>2070302</v>
      </c>
      <c r="B494" s="194" t="s">
        <v>139</v>
      </c>
      <c r="C494" s="195">
        <v>0</v>
      </c>
      <c r="D494" s="195"/>
      <c r="E494" s="195">
        <v>0</v>
      </c>
      <c r="F494" s="195">
        <v>0</v>
      </c>
      <c r="G494" s="195">
        <v>0</v>
      </c>
      <c r="H494" s="195">
        <f t="shared" si="87"/>
        <v>0</v>
      </c>
      <c r="I494" s="197">
        <f t="shared" si="88"/>
        <v>0</v>
      </c>
      <c r="J494" s="204" t="s">
        <v>934</v>
      </c>
      <c r="K494" s="202" t="s">
        <v>139</v>
      </c>
      <c r="L494" s="207"/>
      <c r="M494" s="201" t="str">
        <f t="shared" si="86"/>
        <v>否</v>
      </c>
    </row>
    <row r="495" spans="1:13" ht="18.75" hidden="1">
      <c r="A495" s="193">
        <v>2070303</v>
      </c>
      <c r="B495" s="194" t="s">
        <v>141</v>
      </c>
      <c r="C495" s="195">
        <v>0</v>
      </c>
      <c r="D495" s="195"/>
      <c r="E495" s="195">
        <v>0</v>
      </c>
      <c r="F495" s="195">
        <v>0</v>
      </c>
      <c r="G495" s="195">
        <v>0</v>
      </c>
      <c r="H495" s="195">
        <f t="shared" si="87"/>
        <v>0</v>
      </c>
      <c r="I495" s="197">
        <f t="shared" si="88"/>
        <v>0</v>
      </c>
      <c r="J495" s="204" t="s">
        <v>935</v>
      </c>
      <c r="K495" s="202" t="s">
        <v>141</v>
      </c>
      <c r="L495" s="223"/>
      <c r="M495" s="201" t="str">
        <f t="shared" si="86"/>
        <v>否</v>
      </c>
    </row>
    <row r="496" spans="1:13" ht="18.75" hidden="1">
      <c r="A496" s="193">
        <v>2070304</v>
      </c>
      <c r="B496" s="194" t="s">
        <v>936</v>
      </c>
      <c r="C496" s="195">
        <v>0</v>
      </c>
      <c r="D496" s="195"/>
      <c r="E496" s="195">
        <v>0</v>
      </c>
      <c r="F496" s="195">
        <v>0</v>
      </c>
      <c r="G496" s="195">
        <v>0</v>
      </c>
      <c r="H496" s="195">
        <f t="shared" si="87"/>
        <v>0</v>
      </c>
      <c r="I496" s="197">
        <f t="shared" si="88"/>
        <v>0</v>
      </c>
      <c r="J496" s="204" t="s">
        <v>937</v>
      </c>
      <c r="K496" s="202" t="s">
        <v>936</v>
      </c>
      <c r="L496" s="210"/>
      <c r="M496" s="201" t="str">
        <f t="shared" si="86"/>
        <v>否</v>
      </c>
    </row>
    <row r="497" spans="1:13" ht="18.75" hidden="1">
      <c r="A497" s="193">
        <v>2070305</v>
      </c>
      <c r="B497" s="194" t="s">
        <v>938</v>
      </c>
      <c r="C497" s="195">
        <v>0</v>
      </c>
      <c r="D497" s="195"/>
      <c r="E497" s="195">
        <v>0</v>
      </c>
      <c r="F497" s="195">
        <v>0</v>
      </c>
      <c r="G497" s="195">
        <v>0</v>
      </c>
      <c r="H497" s="195">
        <f t="shared" si="87"/>
        <v>0</v>
      </c>
      <c r="I497" s="197">
        <f t="shared" si="88"/>
        <v>0</v>
      </c>
      <c r="J497" s="204" t="s">
        <v>939</v>
      </c>
      <c r="K497" s="213" t="s">
        <v>938</v>
      </c>
      <c r="L497" s="207"/>
      <c r="M497" s="201" t="str">
        <f t="shared" si="86"/>
        <v>否</v>
      </c>
    </row>
    <row r="498" spans="1:13" ht="18.75" hidden="1">
      <c r="A498" s="193">
        <v>2070306</v>
      </c>
      <c r="B498" s="194" t="s">
        <v>940</v>
      </c>
      <c r="C498" s="195">
        <v>0</v>
      </c>
      <c r="D498" s="195"/>
      <c r="E498" s="195">
        <v>0</v>
      </c>
      <c r="F498" s="195">
        <v>0</v>
      </c>
      <c r="G498" s="195">
        <v>0</v>
      </c>
      <c r="H498" s="195">
        <f t="shared" si="87"/>
        <v>0</v>
      </c>
      <c r="I498" s="197">
        <f t="shared" si="88"/>
        <v>0</v>
      </c>
      <c r="J498" s="204" t="s">
        <v>941</v>
      </c>
      <c r="K498" s="202" t="s">
        <v>940</v>
      </c>
      <c r="L498" s="223"/>
      <c r="M498" s="201" t="str">
        <f t="shared" si="86"/>
        <v>否</v>
      </c>
    </row>
    <row r="499" spans="1:13" ht="18.75">
      <c r="A499" s="193">
        <v>2070307</v>
      </c>
      <c r="B499" s="194" t="s">
        <v>942</v>
      </c>
      <c r="C499" s="195">
        <v>100</v>
      </c>
      <c r="D499" s="195"/>
      <c r="E499" s="195">
        <v>0</v>
      </c>
      <c r="F499" s="195">
        <v>0</v>
      </c>
      <c r="G499" s="195">
        <v>0</v>
      </c>
      <c r="H499" s="195">
        <f t="shared" si="87"/>
        <v>100</v>
      </c>
      <c r="I499" s="197">
        <f t="shared" si="88"/>
        <v>0</v>
      </c>
      <c r="J499" s="204" t="s">
        <v>943</v>
      </c>
      <c r="K499" s="202" t="s">
        <v>942</v>
      </c>
      <c r="L499" s="210"/>
      <c r="M499" s="201" t="str">
        <f t="shared" si="86"/>
        <v>是</v>
      </c>
    </row>
    <row r="500" spans="1:13" ht="18.75">
      <c r="A500" s="193">
        <v>2070308</v>
      </c>
      <c r="B500" s="194" t="s">
        <v>944</v>
      </c>
      <c r="C500" s="195">
        <v>53</v>
      </c>
      <c r="D500" s="195"/>
      <c r="E500" s="195">
        <v>0</v>
      </c>
      <c r="F500" s="195">
        <v>0</v>
      </c>
      <c r="G500" s="195">
        <v>0</v>
      </c>
      <c r="H500" s="195">
        <f t="shared" si="87"/>
        <v>53</v>
      </c>
      <c r="I500" s="197">
        <f t="shared" si="88"/>
        <v>0</v>
      </c>
      <c r="J500" s="204" t="s">
        <v>945</v>
      </c>
      <c r="K500" s="213" t="s">
        <v>944</v>
      </c>
      <c r="L500" s="207"/>
      <c r="M500" s="201" t="str">
        <f t="shared" si="86"/>
        <v>是</v>
      </c>
    </row>
    <row r="501" spans="1:13" ht="18.75" hidden="1">
      <c r="A501" s="193">
        <v>2070309</v>
      </c>
      <c r="B501" s="194" t="s">
        <v>946</v>
      </c>
      <c r="C501" s="195">
        <v>0</v>
      </c>
      <c r="D501" s="195"/>
      <c r="E501" s="195">
        <v>0</v>
      </c>
      <c r="F501" s="195">
        <v>0</v>
      </c>
      <c r="G501" s="195">
        <v>0</v>
      </c>
      <c r="H501" s="195">
        <f t="shared" si="87"/>
        <v>0</v>
      </c>
      <c r="I501" s="197">
        <f t="shared" si="88"/>
        <v>0</v>
      </c>
      <c r="J501" s="204" t="s">
        <v>947</v>
      </c>
      <c r="K501" s="202" t="s">
        <v>946</v>
      </c>
      <c r="L501" s="207"/>
      <c r="M501" s="201" t="str">
        <f t="shared" si="86"/>
        <v>否</v>
      </c>
    </row>
    <row r="502" spans="1:13" ht="18.75" hidden="1">
      <c r="A502" s="193">
        <v>2070399</v>
      </c>
      <c r="B502" s="194" t="s">
        <v>948</v>
      </c>
      <c r="C502" s="195">
        <v>0</v>
      </c>
      <c r="D502" s="195"/>
      <c r="E502" s="195">
        <v>0</v>
      </c>
      <c r="F502" s="195">
        <v>0</v>
      </c>
      <c r="G502" s="195">
        <v>0</v>
      </c>
      <c r="H502" s="195">
        <f t="shared" si="87"/>
        <v>0</v>
      </c>
      <c r="I502" s="197">
        <f t="shared" si="88"/>
        <v>0</v>
      </c>
      <c r="J502" s="204" t="s">
        <v>949</v>
      </c>
      <c r="K502" s="208" t="s">
        <v>948</v>
      </c>
      <c r="L502" s="209"/>
      <c r="M502" s="201" t="str">
        <f t="shared" si="86"/>
        <v>否</v>
      </c>
    </row>
    <row r="503" spans="1:13" ht="18.75">
      <c r="A503" s="193">
        <v>20706</v>
      </c>
      <c r="B503" s="194" t="s">
        <v>950</v>
      </c>
      <c r="C503" s="195">
        <f t="shared" ref="C503:G503" si="95">SUM(C504:C511)</f>
        <v>310</v>
      </c>
      <c r="D503" s="195">
        <f t="shared" si="95"/>
        <v>0</v>
      </c>
      <c r="E503" s="195">
        <f t="shared" si="95"/>
        <v>0</v>
      </c>
      <c r="F503" s="195">
        <f t="shared" si="95"/>
        <v>0</v>
      </c>
      <c r="G503" s="195">
        <f t="shared" si="95"/>
        <v>0</v>
      </c>
      <c r="H503" s="195">
        <f t="shared" si="87"/>
        <v>310</v>
      </c>
      <c r="I503" s="197">
        <f t="shared" si="88"/>
        <v>0</v>
      </c>
      <c r="J503" s="198" t="s">
        <v>951</v>
      </c>
      <c r="K503" s="202" t="s">
        <v>950</v>
      </c>
      <c r="L503" s="203">
        <f>SUM(L504:L511)</f>
        <v>0</v>
      </c>
      <c r="M503" s="201" t="str">
        <f t="shared" si="86"/>
        <v>是</v>
      </c>
    </row>
    <row r="504" spans="1:13" ht="18.75">
      <c r="A504" s="193">
        <v>2070601</v>
      </c>
      <c r="B504" s="194" t="s">
        <v>137</v>
      </c>
      <c r="C504" s="195">
        <v>200</v>
      </c>
      <c r="D504" s="195"/>
      <c r="E504" s="195">
        <v>0</v>
      </c>
      <c r="F504" s="195">
        <v>0</v>
      </c>
      <c r="G504" s="195">
        <v>0</v>
      </c>
      <c r="H504" s="195">
        <f t="shared" si="87"/>
        <v>200</v>
      </c>
      <c r="I504" s="197">
        <f t="shared" si="88"/>
        <v>0</v>
      </c>
      <c r="J504" s="204" t="s">
        <v>952</v>
      </c>
      <c r="K504" s="205" t="s">
        <v>137</v>
      </c>
      <c r="L504" s="211"/>
      <c r="M504" s="201" t="str">
        <f t="shared" si="86"/>
        <v>是</v>
      </c>
    </row>
    <row r="505" spans="1:13" ht="37.5" hidden="1">
      <c r="A505" s="193">
        <v>2070602</v>
      </c>
      <c r="B505" s="194" t="s">
        <v>139</v>
      </c>
      <c r="C505" s="195">
        <v>0</v>
      </c>
      <c r="D505" s="195"/>
      <c r="E505" s="195">
        <v>0</v>
      </c>
      <c r="F505" s="195">
        <v>0</v>
      </c>
      <c r="G505" s="195">
        <v>0</v>
      </c>
      <c r="H505" s="195">
        <f t="shared" si="87"/>
        <v>0</v>
      </c>
      <c r="I505" s="197">
        <f t="shared" si="88"/>
        <v>0</v>
      </c>
      <c r="J505" s="204" t="s">
        <v>953</v>
      </c>
      <c r="K505" s="202" t="s">
        <v>139</v>
      </c>
      <c r="L505" s="210"/>
      <c r="M505" s="201" t="str">
        <f t="shared" si="86"/>
        <v>否</v>
      </c>
    </row>
    <row r="506" spans="1:13" ht="18.75" hidden="1">
      <c r="A506" s="193">
        <v>2070603</v>
      </c>
      <c r="B506" s="194" t="s">
        <v>141</v>
      </c>
      <c r="C506" s="195">
        <v>0</v>
      </c>
      <c r="D506" s="195"/>
      <c r="E506" s="195">
        <v>0</v>
      </c>
      <c r="F506" s="195">
        <v>0</v>
      </c>
      <c r="G506" s="195">
        <v>0</v>
      </c>
      <c r="H506" s="195">
        <f t="shared" si="87"/>
        <v>0</v>
      </c>
      <c r="I506" s="197">
        <f t="shared" si="88"/>
        <v>0</v>
      </c>
      <c r="J506" s="204" t="s">
        <v>954</v>
      </c>
      <c r="K506" s="202" t="s">
        <v>141</v>
      </c>
      <c r="L506" s="207"/>
      <c r="M506" s="201" t="str">
        <f t="shared" si="86"/>
        <v>否</v>
      </c>
    </row>
    <row r="507" spans="1:13" ht="18.75" hidden="1">
      <c r="A507" s="193">
        <v>2070604</v>
      </c>
      <c r="B507" s="194" t="s">
        <v>955</v>
      </c>
      <c r="C507" s="195">
        <v>0</v>
      </c>
      <c r="D507" s="195"/>
      <c r="E507" s="195">
        <v>0</v>
      </c>
      <c r="F507" s="195">
        <v>0</v>
      </c>
      <c r="G507" s="195">
        <v>0</v>
      </c>
      <c r="H507" s="195">
        <f t="shared" si="87"/>
        <v>0</v>
      </c>
      <c r="I507" s="197">
        <f t="shared" si="88"/>
        <v>0</v>
      </c>
      <c r="J507" s="204" t="s">
        <v>956</v>
      </c>
      <c r="K507" s="202" t="s">
        <v>955</v>
      </c>
      <c r="L507" s="207"/>
      <c r="M507" s="201" t="str">
        <f t="shared" si="86"/>
        <v>否</v>
      </c>
    </row>
    <row r="508" spans="1:13" ht="18.75">
      <c r="A508" s="193">
        <v>2070605</v>
      </c>
      <c r="B508" s="194" t="s">
        <v>957</v>
      </c>
      <c r="C508" s="195">
        <v>110</v>
      </c>
      <c r="D508" s="195"/>
      <c r="E508" s="195">
        <v>0</v>
      </c>
      <c r="F508" s="195">
        <v>0</v>
      </c>
      <c r="G508" s="195">
        <v>0</v>
      </c>
      <c r="H508" s="195">
        <f t="shared" si="87"/>
        <v>110</v>
      </c>
      <c r="I508" s="197">
        <f t="shared" si="88"/>
        <v>0</v>
      </c>
      <c r="J508" s="204" t="s">
        <v>958</v>
      </c>
      <c r="K508" s="202" t="s">
        <v>957</v>
      </c>
      <c r="L508" s="207"/>
      <c r="M508" s="201" t="str">
        <f t="shared" si="86"/>
        <v>是</v>
      </c>
    </row>
    <row r="509" spans="1:13" ht="18.75" hidden="1">
      <c r="A509" s="193">
        <v>2070606</v>
      </c>
      <c r="B509" s="194" t="s">
        <v>959</v>
      </c>
      <c r="C509" s="195">
        <v>0</v>
      </c>
      <c r="D509" s="195"/>
      <c r="E509" s="195">
        <v>0</v>
      </c>
      <c r="F509" s="195">
        <v>0</v>
      </c>
      <c r="G509" s="195">
        <v>0</v>
      </c>
      <c r="H509" s="195">
        <f t="shared" si="87"/>
        <v>0</v>
      </c>
      <c r="I509" s="197">
        <f t="shared" si="88"/>
        <v>0</v>
      </c>
      <c r="J509" s="204" t="s">
        <v>960</v>
      </c>
      <c r="K509" s="202" t="s">
        <v>959</v>
      </c>
      <c r="L509" s="207"/>
      <c r="M509" s="201" t="str">
        <f t="shared" si="86"/>
        <v>否</v>
      </c>
    </row>
    <row r="510" spans="1:13" ht="18.75" hidden="1">
      <c r="A510" s="193">
        <v>2070607</v>
      </c>
      <c r="B510" s="194" t="s">
        <v>961</v>
      </c>
      <c r="C510" s="195">
        <v>0</v>
      </c>
      <c r="D510" s="195"/>
      <c r="E510" s="195">
        <v>0</v>
      </c>
      <c r="F510" s="195">
        <v>0</v>
      </c>
      <c r="G510" s="195">
        <v>0</v>
      </c>
      <c r="H510" s="195">
        <f t="shared" si="87"/>
        <v>0</v>
      </c>
      <c r="I510" s="197">
        <f t="shared" si="88"/>
        <v>0</v>
      </c>
      <c r="J510" s="204" t="s">
        <v>962</v>
      </c>
      <c r="K510" s="202" t="s">
        <v>961</v>
      </c>
      <c r="L510" s="207"/>
      <c r="M510" s="201" t="str">
        <f t="shared" si="86"/>
        <v>否</v>
      </c>
    </row>
    <row r="511" spans="1:13" ht="37.5" hidden="1">
      <c r="A511" s="193">
        <v>2070699</v>
      </c>
      <c r="B511" s="194" t="s">
        <v>963</v>
      </c>
      <c r="C511" s="195">
        <v>0</v>
      </c>
      <c r="D511" s="195"/>
      <c r="E511" s="195">
        <v>0</v>
      </c>
      <c r="F511" s="195">
        <v>0</v>
      </c>
      <c r="G511" s="195">
        <v>0</v>
      </c>
      <c r="H511" s="195">
        <f t="shared" si="87"/>
        <v>0</v>
      </c>
      <c r="I511" s="197">
        <f t="shared" si="88"/>
        <v>0</v>
      </c>
      <c r="J511" s="204" t="s">
        <v>964</v>
      </c>
      <c r="K511" s="208" t="s">
        <v>963</v>
      </c>
      <c r="L511" s="209"/>
      <c r="M511" s="201" t="str">
        <f t="shared" si="86"/>
        <v>否</v>
      </c>
    </row>
    <row r="512" spans="1:13" ht="18.75">
      <c r="A512" s="193">
        <v>20708</v>
      </c>
      <c r="B512" s="194" t="s">
        <v>965</v>
      </c>
      <c r="C512" s="195">
        <f t="shared" ref="C512:G512" si="96">SUM(C513:C519)</f>
        <v>2155</v>
      </c>
      <c r="D512" s="195">
        <f t="shared" si="96"/>
        <v>0</v>
      </c>
      <c r="E512" s="195">
        <f t="shared" si="96"/>
        <v>31</v>
      </c>
      <c r="F512" s="195">
        <f t="shared" si="96"/>
        <v>31</v>
      </c>
      <c r="G512" s="195">
        <f t="shared" si="96"/>
        <v>0</v>
      </c>
      <c r="H512" s="195">
        <f t="shared" si="87"/>
        <v>2186</v>
      </c>
      <c r="I512" s="197">
        <f t="shared" si="88"/>
        <v>31</v>
      </c>
      <c r="J512" s="198" t="s">
        <v>966</v>
      </c>
      <c r="K512" s="202" t="s">
        <v>965</v>
      </c>
      <c r="L512" s="210">
        <f>SUM(L513:L519)</f>
        <v>0</v>
      </c>
      <c r="M512" s="201" t="str">
        <f t="shared" si="86"/>
        <v>是</v>
      </c>
    </row>
    <row r="513" spans="1:13" ht="18.75">
      <c r="A513" s="193">
        <v>2070801</v>
      </c>
      <c r="B513" s="194" t="s">
        <v>137</v>
      </c>
      <c r="C513" s="195">
        <v>1785</v>
      </c>
      <c r="D513" s="195"/>
      <c r="E513" s="195">
        <v>-3</v>
      </c>
      <c r="F513" s="195">
        <v>-3</v>
      </c>
      <c r="G513" s="195">
        <v>0</v>
      </c>
      <c r="H513" s="195">
        <f t="shared" si="87"/>
        <v>1782</v>
      </c>
      <c r="I513" s="197">
        <f t="shared" si="88"/>
        <v>-3</v>
      </c>
      <c r="J513" s="204" t="s">
        <v>967</v>
      </c>
      <c r="K513" s="205" t="s">
        <v>137</v>
      </c>
      <c r="L513" s="206"/>
      <c r="M513" s="201" t="str">
        <f t="shared" si="86"/>
        <v>是</v>
      </c>
    </row>
    <row r="514" spans="1:13" ht="37.5" hidden="1">
      <c r="A514" s="193">
        <v>2070802</v>
      </c>
      <c r="B514" s="194" t="s">
        <v>139</v>
      </c>
      <c r="C514" s="195">
        <v>0</v>
      </c>
      <c r="D514" s="195"/>
      <c r="E514" s="195">
        <v>0</v>
      </c>
      <c r="F514" s="195">
        <v>0</v>
      </c>
      <c r="G514" s="195">
        <v>0</v>
      </c>
      <c r="H514" s="195">
        <f t="shared" si="87"/>
        <v>0</v>
      </c>
      <c r="I514" s="197">
        <f t="shared" si="88"/>
        <v>0</v>
      </c>
      <c r="J514" s="204" t="s">
        <v>968</v>
      </c>
      <c r="K514" s="202" t="s">
        <v>139</v>
      </c>
      <c r="L514" s="207"/>
      <c r="M514" s="201" t="str">
        <f t="shared" si="86"/>
        <v>否</v>
      </c>
    </row>
    <row r="515" spans="1:13" ht="18.75" hidden="1">
      <c r="A515" s="193">
        <v>2070803</v>
      </c>
      <c r="B515" s="194" t="s">
        <v>141</v>
      </c>
      <c r="C515" s="195">
        <v>0</v>
      </c>
      <c r="D515" s="195"/>
      <c r="E515" s="195">
        <v>0</v>
      </c>
      <c r="F515" s="195">
        <v>0</v>
      </c>
      <c r="G515" s="195">
        <v>0</v>
      </c>
      <c r="H515" s="195">
        <f t="shared" si="87"/>
        <v>0</v>
      </c>
      <c r="I515" s="197">
        <f t="shared" si="88"/>
        <v>0</v>
      </c>
      <c r="J515" s="204" t="s">
        <v>969</v>
      </c>
      <c r="K515" s="202" t="s">
        <v>141</v>
      </c>
      <c r="L515" s="207"/>
      <c r="M515" s="201" t="str">
        <f t="shared" si="86"/>
        <v>否</v>
      </c>
    </row>
    <row r="516" spans="1:13" ht="18.75">
      <c r="A516" s="193">
        <v>2070804</v>
      </c>
      <c r="B516" s="194" t="s">
        <v>970</v>
      </c>
      <c r="C516" s="195">
        <v>20</v>
      </c>
      <c r="D516" s="195"/>
      <c r="E516" s="195">
        <v>0</v>
      </c>
      <c r="F516" s="195">
        <v>0</v>
      </c>
      <c r="G516" s="195">
        <v>0</v>
      </c>
      <c r="H516" s="195">
        <f t="shared" si="87"/>
        <v>20</v>
      </c>
      <c r="I516" s="197">
        <f t="shared" si="88"/>
        <v>0</v>
      </c>
      <c r="J516" s="204" t="s">
        <v>971</v>
      </c>
      <c r="K516" s="202" t="s">
        <v>970</v>
      </c>
      <c r="L516" s="207"/>
      <c r="M516" s="201" t="str">
        <f t="shared" si="86"/>
        <v>是</v>
      </c>
    </row>
    <row r="517" spans="1:13" ht="18.75">
      <c r="A517" s="193">
        <v>2070805</v>
      </c>
      <c r="B517" s="194" t="s">
        <v>972</v>
      </c>
      <c r="C517" s="195">
        <v>350</v>
      </c>
      <c r="D517" s="195"/>
      <c r="E517" s="195">
        <v>30</v>
      </c>
      <c r="F517" s="195">
        <v>30</v>
      </c>
      <c r="G517" s="195">
        <v>0</v>
      </c>
      <c r="H517" s="195">
        <f t="shared" si="87"/>
        <v>380</v>
      </c>
      <c r="I517" s="197">
        <f t="shared" si="88"/>
        <v>30</v>
      </c>
      <c r="J517" s="204" t="s">
        <v>973</v>
      </c>
      <c r="K517" s="202" t="s">
        <v>972</v>
      </c>
      <c r="L517" s="207"/>
      <c r="M517" s="201" t="str">
        <f t="shared" si="86"/>
        <v>是</v>
      </c>
    </row>
    <row r="518" spans="1:13" ht="18.75" hidden="1">
      <c r="A518" s="193">
        <v>2070806</v>
      </c>
      <c r="B518" s="196" t="s">
        <v>974</v>
      </c>
      <c r="C518" s="195">
        <v>0</v>
      </c>
      <c r="D518" s="195"/>
      <c r="E518" s="195">
        <v>0</v>
      </c>
      <c r="F518" s="195">
        <v>0</v>
      </c>
      <c r="G518" s="195">
        <v>0</v>
      </c>
      <c r="H518" s="195">
        <f t="shared" si="87"/>
        <v>0</v>
      </c>
      <c r="I518" s="197">
        <f t="shared" si="88"/>
        <v>0</v>
      </c>
      <c r="J518" s="215" t="s">
        <v>975</v>
      </c>
      <c r="K518" s="233" t="s">
        <v>974</v>
      </c>
      <c r="L518" s="234"/>
      <c r="M518" s="201" t="str">
        <f t="shared" ref="M518:M581" si="97">IF(LEN(F518)=3,"是",IF(G518&lt;&gt;"",IF(SUM(H518:J518)&lt;&gt;0,"是","否"),"是"))</f>
        <v>否</v>
      </c>
    </row>
    <row r="519" spans="1:13" ht="37.5">
      <c r="A519" s="193">
        <v>2070899</v>
      </c>
      <c r="B519" s="196" t="s">
        <v>976</v>
      </c>
      <c r="C519" s="195">
        <v>0</v>
      </c>
      <c r="D519" s="195"/>
      <c r="E519" s="195">
        <v>4</v>
      </c>
      <c r="F519" s="195">
        <v>4</v>
      </c>
      <c r="G519" s="195">
        <v>0</v>
      </c>
      <c r="H519" s="195">
        <f t="shared" ref="H519:H582" si="98">SUM(C519:E519)</f>
        <v>4</v>
      </c>
      <c r="I519" s="197">
        <f t="shared" ref="I519:I582" si="99">F519+G519</f>
        <v>4</v>
      </c>
      <c r="J519" s="204" t="s">
        <v>977</v>
      </c>
      <c r="K519" s="208" t="s">
        <v>976</v>
      </c>
      <c r="L519" s="232"/>
      <c r="M519" s="201" t="str">
        <f t="shared" si="97"/>
        <v>是</v>
      </c>
    </row>
    <row r="520" spans="1:13" ht="37.5">
      <c r="A520" s="193">
        <v>20799</v>
      </c>
      <c r="B520" s="194" t="s">
        <v>978</v>
      </c>
      <c r="C520" s="195">
        <f t="shared" ref="C520:G520" si="100">SUM(C521:C523)</f>
        <v>1515</v>
      </c>
      <c r="D520" s="195">
        <f t="shared" si="100"/>
        <v>0</v>
      </c>
      <c r="E520" s="195">
        <f t="shared" si="100"/>
        <v>0</v>
      </c>
      <c r="F520" s="195">
        <f t="shared" si="100"/>
        <v>0</v>
      </c>
      <c r="G520" s="195">
        <f t="shared" si="100"/>
        <v>0</v>
      </c>
      <c r="H520" s="195">
        <f t="shared" si="98"/>
        <v>1515</v>
      </c>
      <c r="I520" s="197">
        <f t="shared" si="99"/>
        <v>0</v>
      </c>
      <c r="J520" s="198" t="s">
        <v>979</v>
      </c>
      <c r="K520" s="202" t="s">
        <v>978</v>
      </c>
      <c r="L520" s="210">
        <f>SUM(L521:L523)</f>
        <v>0</v>
      </c>
      <c r="M520" s="201" t="str">
        <f t="shared" si="97"/>
        <v>是</v>
      </c>
    </row>
    <row r="521" spans="1:13" ht="37.5" hidden="1">
      <c r="A521" s="193">
        <v>2079902</v>
      </c>
      <c r="B521" s="194" t="s">
        <v>980</v>
      </c>
      <c r="C521" s="195">
        <v>0</v>
      </c>
      <c r="D521" s="195"/>
      <c r="E521" s="195">
        <v>0</v>
      </c>
      <c r="F521" s="195">
        <v>0</v>
      </c>
      <c r="G521" s="195">
        <v>0</v>
      </c>
      <c r="H521" s="195">
        <f t="shared" si="98"/>
        <v>0</v>
      </c>
      <c r="I521" s="197">
        <f t="shared" si="99"/>
        <v>0</v>
      </c>
      <c r="J521" s="204" t="s">
        <v>981</v>
      </c>
      <c r="K521" s="205" t="s">
        <v>980</v>
      </c>
      <c r="L521" s="206"/>
      <c r="M521" s="201" t="str">
        <f t="shared" si="97"/>
        <v>否</v>
      </c>
    </row>
    <row r="522" spans="1:13" ht="37.5" hidden="1">
      <c r="A522" s="193">
        <v>2079903</v>
      </c>
      <c r="B522" s="194" t="s">
        <v>982</v>
      </c>
      <c r="C522" s="195">
        <v>0</v>
      </c>
      <c r="D522" s="195"/>
      <c r="E522" s="195">
        <v>0</v>
      </c>
      <c r="F522" s="195">
        <v>0</v>
      </c>
      <c r="G522" s="195">
        <v>0</v>
      </c>
      <c r="H522" s="195">
        <f t="shared" si="98"/>
        <v>0</v>
      </c>
      <c r="I522" s="197">
        <f t="shared" si="99"/>
        <v>0</v>
      </c>
      <c r="J522" s="204" t="s">
        <v>983</v>
      </c>
      <c r="K522" s="213" t="s">
        <v>982</v>
      </c>
      <c r="L522" s="207"/>
      <c r="M522" s="201" t="str">
        <f t="shared" si="97"/>
        <v>否</v>
      </c>
    </row>
    <row r="523" spans="1:13" ht="37.5">
      <c r="A523" s="193">
        <v>2079999</v>
      </c>
      <c r="B523" s="194" t="s">
        <v>984</v>
      </c>
      <c r="C523" s="195">
        <v>1515</v>
      </c>
      <c r="D523" s="195"/>
      <c r="E523" s="195">
        <v>0</v>
      </c>
      <c r="F523" s="195">
        <v>0</v>
      </c>
      <c r="G523" s="195">
        <v>0</v>
      </c>
      <c r="H523" s="195">
        <f t="shared" si="98"/>
        <v>1515</v>
      </c>
      <c r="I523" s="197">
        <f t="shared" si="99"/>
        <v>0</v>
      </c>
      <c r="J523" s="204" t="s">
        <v>985</v>
      </c>
      <c r="K523" s="208" t="s">
        <v>984</v>
      </c>
      <c r="L523" s="209"/>
      <c r="M523" s="201" t="str">
        <f t="shared" si="97"/>
        <v>是</v>
      </c>
    </row>
    <row r="524" spans="1:13" s="182" customFormat="1" ht="37.5">
      <c r="A524" s="190">
        <v>208</v>
      </c>
      <c r="B524" s="191" t="s">
        <v>78</v>
      </c>
      <c r="C524" s="192">
        <f t="shared" ref="C524:G524" si="101">SUM(C525,C539,C547,C549,C557,C561,C571,C579,C586,C594,C603,C608,C611,C614,C617,C620,C623,C627,C632,C640,C643)</f>
        <v>36057</v>
      </c>
      <c r="D524" s="192">
        <f t="shared" si="101"/>
        <v>0</v>
      </c>
      <c r="E524" s="192">
        <f t="shared" si="101"/>
        <v>1398</v>
      </c>
      <c r="F524" s="192">
        <f t="shared" si="101"/>
        <v>1398</v>
      </c>
      <c r="G524" s="192">
        <f t="shared" si="101"/>
        <v>0</v>
      </c>
      <c r="H524" s="192">
        <f t="shared" si="98"/>
        <v>37455</v>
      </c>
      <c r="I524" s="197">
        <f t="shared" si="99"/>
        <v>1398</v>
      </c>
      <c r="J524" s="198" t="s">
        <v>77</v>
      </c>
      <c r="K524" s="199" t="s">
        <v>78</v>
      </c>
      <c r="L524" s="220">
        <f>SUM(L525,L539,L547,L549,L557,L561,L571,L579,L586,L594,L603,L608,L611,L614,L617,L620,L623,L627,L632,L640,L643)</f>
        <v>0</v>
      </c>
      <c r="M524" s="201" t="str">
        <f t="shared" si="97"/>
        <v>是</v>
      </c>
    </row>
    <row r="525" spans="1:13" ht="37.5">
      <c r="A525" s="193">
        <v>20801</v>
      </c>
      <c r="B525" s="194" t="s">
        <v>986</v>
      </c>
      <c r="C525" s="195">
        <f t="shared" ref="C525:G525" si="102">SUM(C526:C538)</f>
        <v>1923</v>
      </c>
      <c r="D525" s="195">
        <f t="shared" si="102"/>
        <v>0</v>
      </c>
      <c r="E525" s="195">
        <f t="shared" si="102"/>
        <v>2</v>
      </c>
      <c r="F525" s="195">
        <f t="shared" si="102"/>
        <v>2</v>
      </c>
      <c r="G525" s="195">
        <f t="shared" si="102"/>
        <v>0</v>
      </c>
      <c r="H525" s="195">
        <f t="shared" si="98"/>
        <v>1925</v>
      </c>
      <c r="I525" s="197">
        <f t="shared" si="99"/>
        <v>2</v>
      </c>
      <c r="J525" s="198" t="s">
        <v>987</v>
      </c>
      <c r="K525" s="202" t="s">
        <v>986</v>
      </c>
      <c r="L525" s="210">
        <f>SUM(L526:L538)</f>
        <v>0</v>
      </c>
      <c r="M525" s="201" t="str">
        <f t="shared" si="97"/>
        <v>是</v>
      </c>
    </row>
    <row r="526" spans="1:13" ht="18.75">
      <c r="A526" s="193">
        <v>2080101</v>
      </c>
      <c r="B526" s="194" t="s">
        <v>137</v>
      </c>
      <c r="C526" s="195">
        <v>772</v>
      </c>
      <c r="D526" s="195"/>
      <c r="E526" s="195">
        <v>0</v>
      </c>
      <c r="F526" s="195">
        <v>0</v>
      </c>
      <c r="G526" s="195">
        <v>0</v>
      </c>
      <c r="H526" s="195">
        <f t="shared" si="98"/>
        <v>772</v>
      </c>
      <c r="I526" s="197">
        <f t="shared" si="99"/>
        <v>0</v>
      </c>
      <c r="J526" s="204" t="s">
        <v>988</v>
      </c>
      <c r="K526" s="205" t="s">
        <v>137</v>
      </c>
      <c r="L526" s="206"/>
      <c r="M526" s="201" t="str">
        <f t="shared" si="97"/>
        <v>是</v>
      </c>
    </row>
    <row r="527" spans="1:13" ht="37.5" hidden="1">
      <c r="A527" s="193">
        <v>2080102</v>
      </c>
      <c r="B527" s="194" t="s">
        <v>139</v>
      </c>
      <c r="C527" s="195">
        <v>0</v>
      </c>
      <c r="D527" s="195"/>
      <c r="E527" s="195">
        <v>0</v>
      </c>
      <c r="F527" s="195">
        <v>0</v>
      </c>
      <c r="G527" s="195">
        <v>0</v>
      </c>
      <c r="H527" s="195">
        <f t="shared" si="98"/>
        <v>0</v>
      </c>
      <c r="I527" s="197">
        <f t="shared" si="99"/>
        <v>0</v>
      </c>
      <c r="J527" s="204" t="s">
        <v>989</v>
      </c>
      <c r="K527" s="202" t="s">
        <v>139</v>
      </c>
      <c r="L527" s="223"/>
      <c r="M527" s="201" t="str">
        <f t="shared" si="97"/>
        <v>否</v>
      </c>
    </row>
    <row r="528" spans="1:13" ht="18.75" hidden="1">
      <c r="A528" s="193">
        <v>2080103</v>
      </c>
      <c r="B528" s="194" t="s">
        <v>141</v>
      </c>
      <c r="C528" s="195">
        <v>0</v>
      </c>
      <c r="D528" s="195"/>
      <c r="E528" s="195">
        <v>0</v>
      </c>
      <c r="F528" s="195">
        <v>0</v>
      </c>
      <c r="G528" s="195">
        <v>0</v>
      </c>
      <c r="H528" s="195">
        <f t="shared" si="98"/>
        <v>0</v>
      </c>
      <c r="I528" s="197">
        <f t="shared" si="99"/>
        <v>0</v>
      </c>
      <c r="J528" s="204" t="s">
        <v>990</v>
      </c>
      <c r="K528" s="202" t="s">
        <v>141</v>
      </c>
      <c r="L528" s="210"/>
      <c r="M528" s="201" t="str">
        <f t="shared" si="97"/>
        <v>否</v>
      </c>
    </row>
    <row r="529" spans="1:13" ht="18.75" hidden="1">
      <c r="A529" s="193">
        <v>2080104</v>
      </c>
      <c r="B529" s="194" t="s">
        <v>991</v>
      </c>
      <c r="C529" s="195">
        <v>0</v>
      </c>
      <c r="D529" s="195"/>
      <c r="E529" s="195">
        <v>0</v>
      </c>
      <c r="F529" s="195">
        <v>0</v>
      </c>
      <c r="G529" s="195">
        <v>0</v>
      </c>
      <c r="H529" s="195">
        <f t="shared" si="98"/>
        <v>0</v>
      </c>
      <c r="I529" s="197">
        <f t="shared" si="99"/>
        <v>0</v>
      </c>
      <c r="J529" s="204" t="s">
        <v>992</v>
      </c>
      <c r="K529" s="202" t="s">
        <v>991</v>
      </c>
      <c r="L529" s="207"/>
      <c r="M529" s="201" t="str">
        <f t="shared" si="97"/>
        <v>否</v>
      </c>
    </row>
    <row r="530" spans="1:13" ht="18.75" hidden="1">
      <c r="A530" s="193">
        <v>2080105</v>
      </c>
      <c r="B530" s="194" t="s">
        <v>993</v>
      </c>
      <c r="C530" s="195">
        <v>0</v>
      </c>
      <c r="D530" s="195"/>
      <c r="E530" s="195">
        <v>0</v>
      </c>
      <c r="F530" s="195">
        <v>0</v>
      </c>
      <c r="G530" s="195">
        <v>0</v>
      </c>
      <c r="H530" s="195">
        <f t="shared" si="98"/>
        <v>0</v>
      </c>
      <c r="I530" s="197">
        <f t="shared" si="99"/>
        <v>0</v>
      </c>
      <c r="J530" s="204" t="s">
        <v>994</v>
      </c>
      <c r="K530" s="202" t="s">
        <v>993</v>
      </c>
      <c r="L530" s="207"/>
      <c r="M530" s="201" t="str">
        <f t="shared" si="97"/>
        <v>否</v>
      </c>
    </row>
    <row r="531" spans="1:13" ht="18.75">
      <c r="A531" s="193">
        <v>2080106</v>
      </c>
      <c r="B531" s="194" t="s">
        <v>995</v>
      </c>
      <c r="C531" s="195">
        <v>10</v>
      </c>
      <c r="D531" s="195"/>
      <c r="E531" s="195">
        <v>-10</v>
      </c>
      <c r="F531" s="195">
        <v>-10</v>
      </c>
      <c r="G531" s="195">
        <v>0</v>
      </c>
      <c r="H531" s="195">
        <f t="shared" si="98"/>
        <v>0</v>
      </c>
      <c r="I531" s="197">
        <f t="shared" si="99"/>
        <v>-10</v>
      </c>
      <c r="J531" s="204" t="s">
        <v>996</v>
      </c>
      <c r="K531" s="202" t="s">
        <v>995</v>
      </c>
      <c r="L531" s="207"/>
      <c r="M531" s="201" t="str">
        <f t="shared" si="97"/>
        <v>是</v>
      </c>
    </row>
    <row r="532" spans="1:13" ht="37.5" hidden="1">
      <c r="A532" s="193">
        <v>2080107</v>
      </c>
      <c r="B532" s="194" t="s">
        <v>997</v>
      </c>
      <c r="C532" s="195">
        <v>0</v>
      </c>
      <c r="D532" s="195"/>
      <c r="E532" s="195">
        <v>0</v>
      </c>
      <c r="F532" s="195">
        <v>0</v>
      </c>
      <c r="G532" s="195">
        <v>0</v>
      </c>
      <c r="H532" s="195">
        <f t="shared" si="98"/>
        <v>0</v>
      </c>
      <c r="I532" s="197">
        <f t="shared" si="99"/>
        <v>0</v>
      </c>
      <c r="J532" s="204" t="s">
        <v>998</v>
      </c>
      <c r="K532" s="202" t="s">
        <v>997</v>
      </c>
      <c r="L532" s="207"/>
      <c r="M532" s="201" t="str">
        <f t="shared" si="97"/>
        <v>否</v>
      </c>
    </row>
    <row r="533" spans="1:13" ht="18.75">
      <c r="A533" s="193">
        <v>2080108</v>
      </c>
      <c r="B533" s="194" t="s">
        <v>238</v>
      </c>
      <c r="C533" s="195">
        <v>35</v>
      </c>
      <c r="D533" s="195"/>
      <c r="E533" s="195">
        <v>0</v>
      </c>
      <c r="F533" s="195">
        <v>0</v>
      </c>
      <c r="G533" s="195">
        <v>0</v>
      </c>
      <c r="H533" s="195">
        <f t="shared" si="98"/>
        <v>35</v>
      </c>
      <c r="I533" s="197">
        <f t="shared" si="99"/>
        <v>0</v>
      </c>
      <c r="J533" s="204" t="s">
        <v>999</v>
      </c>
      <c r="K533" s="202" t="s">
        <v>238</v>
      </c>
      <c r="L533" s="207"/>
      <c r="M533" s="201" t="str">
        <f t="shared" si="97"/>
        <v>是</v>
      </c>
    </row>
    <row r="534" spans="1:13" ht="37.5">
      <c r="A534" s="193">
        <v>2080109</v>
      </c>
      <c r="B534" s="194" t="s">
        <v>1000</v>
      </c>
      <c r="C534" s="195">
        <v>996</v>
      </c>
      <c r="D534" s="195"/>
      <c r="E534" s="195">
        <v>0</v>
      </c>
      <c r="F534" s="195">
        <v>0</v>
      </c>
      <c r="G534" s="195">
        <v>0</v>
      </c>
      <c r="H534" s="195">
        <f t="shared" si="98"/>
        <v>996</v>
      </c>
      <c r="I534" s="197">
        <f t="shared" si="99"/>
        <v>0</v>
      </c>
      <c r="J534" s="204" t="s">
        <v>1001</v>
      </c>
      <c r="K534" s="202" t="s">
        <v>1000</v>
      </c>
      <c r="L534" s="207"/>
      <c r="M534" s="201" t="str">
        <f t="shared" si="97"/>
        <v>是</v>
      </c>
    </row>
    <row r="535" spans="1:13" ht="18.75" hidden="1">
      <c r="A535" s="193">
        <v>2080110</v>
      </c>
      <c r="B535" s="194" t="s">
        <v>1002</v>
      </c>
      <c r="C535" s="195">
        <v>0</v>
      </c>
      <c r="D535" s="195"/>
      <c r="E535" s="195">
        <v>0</v>
      </c>
      <c r="F535" s="195">
        <v>0</v>
      </c>
      <c r="G535" s="195">
        <v>0</v>
      </c>
      <c r="H535" s="195">
        <f t="shared" si="98"/>
        <v>0</v>
      </c>
      <c r="I535" s="197">
        <f t="shared" si="99"/>
        <v>0</v>
      </c>
      <c r="J535" s="204" t="s">
        <v>1003</v>
      </c>
      <c r="K535" s="202" t="s">
        <v>1002</v>
      </c>
      <c r="L535" s="207"/>
      <c r="M535" s="201" t="str">
        <f t="shared" si="97"/>
        <v>否</v>
      </c>
    </row>
    <row r="536" spans="1:13" ht="37.5" hidden="1">
      <c r="A536" s="193">
        <v>2080111</v>
      </c>
      <c r="B536" s="194" t="s">
        <v>1004</v>
      </c>
      <c r="C536" s="195">
        <v>0</v>
      </c>
      <c r="D536" s="195"/>
      <c r="E536" s="195">
        <v>0</v>
      </c>
      <c r="F536" s="195">
        <v>0</v>
      </c>
      <c r="G536" s="195">
        <v>0</v>
      </c>
      <c r="H536" s="195">
        <f t="shared" si="98"/>
        <v>0</v>
      </c>
      <c r="I536" s="197">
        <f t="shared" si="99"/>
        <v>0</v>
      </c>
      <c r="J536" s="204" t="s">
        <v>1005</v>
      </c>
      <c r="K536" s="202" t="s">
        <v>1004</v>
      </c>
      <c r="L536" s="207"/>
      <c r="M536" s="201" t="str">
        <f t="shared" si="97"/>
        <v>否</v>
      </c>
    </row>
    <row r="537" spans="1:13" ht="37.5" hidden="1">
      <c r="A537" s="193">
        <v>2080112</v>
      </c>
      <c r="B537" s="194" t="s">
        <v>1006</v>
      </c>
      <c r="C537" s="195">
        <v>0</v>
      </c>
      <c r="D537" s="195"/>
      <c r="E537" s="195">
        <v>0</v>
      </c>
      <c r="F537" s="195">
        <v>0</v>
      </c>
      <c r="G537" s="195">
        <v>0</v>
      </c>
      <c r="H537" s="195">
        <f t="shared" si="98"/>
        <v>0</v>
      </c>
      <c r="I537" s="197">
        <f t="shared" si="99"/>
        <v>0</v>
      </c>
      <c r="J537" s="204" t="s">
        <v>1007</v>
      </c>
      <c r="K537" s="202" t="s">
        <v>1006</v>
      </c>
      <c r="L537" s="207"/>
      <c r="M537" s="201" t="str">
        <f t="shared" si="97"/>
        <v>否</v>
      </c>
    </row>
    <row r="538" spans="1:13" ht="37.5">
      <c r="A538" s="193">
        <v>2080199</v>
      </c>
      <c r="B538" s="194" t="s">
        <v>1008</v>
      </c>
      <c r="C538" s="195">
        <v>110</v>
      </c>
      <c r="D538" s="195"/>
      <c r="E538" s="195">
        <v>12</v>
      </c>
      <c r="F538" s="195">
        <v>12</v>
      </c>
      <c r="G538" s="195">
        <v>0</v>
      </c>
      <c r="H538" s="195">
        <f t="shared" si="98"/>
        <v>122</v>
      </c>
      <c r="I538" s="197">
        <f t="shared" si="99"/>
        <v>12</v>
      </c>
      <c r="J538" s="204" t="s">
        <v>1009</v>
      </c>
      <c r="K538" s="208" t="s">
        <v>1008</v>
      </c>
      <c r="L538" s="232"/>
      <c r="M538" s="201" t="str">
        <f t="shared" si="97"/>
        <v>是</v>
      </c>
    </row>
    <row r="539" spans="1:13" ht="18.75">
      <c r="A539" s="193">
        <v>20802</v>
      </c>
      <c r="B539" s="194" t="s">
        <v>1010</v>
      </c>
      <c r="C539" s="195">
        <f t="shared" ref="C539:G539" si="103">SUM(C540:C546)</f>
        <v>473</v>
      </c>
      <c r="D539" s="195">
        <f t="shared" si="103"/>
        <v>0</v>
      </c>
      <c r="E539" s="195">
        <f t="shared" si="103"/>
        <v>0</v>
      </c>
      <c r="F539" s="195">
        <f t="shared" si="103"/>
        <v>0</v>
      </c>
      <c r="G539" s="195">
        <f t="shared" si="103"/>
        <v>0</v>
      </c>
      <c r="H539" s="195">
        <f t="shared" si="98"/>
        <v>473</v>
      </c>
      <c r="I539" s="197">
        <f t="shared" si="99"/>
        <v>0</v>
      </c>
      <c r="J539" s="198" t="s">
        <v>1011</v>
      </c>
      <c r="K539" s="202" t="s">
        <v>1010</v>
      </c>
      <c r="L539" s="210">
        <f>SUM(L540:L546)</f>
        <v>0</v>
      </c>
      <c r="M539" s="201" t="str">
        <f t="shared" si="97"/>
        <v>是</v>
      </c>
    </row>
    <row r="540" spans="1:13" ht="18.75">
      <c r="A540" s="193">
        <v>2080201</v>
      </c>
      <c r="B540" s="194" t="s">
        <v>137</v>
      </c>
      <c r="C540" s="195">
        <v>393</v>
      </c>
      <c r="D540" s="195"/>
      <c r="E540" s="195">
        <v>0</v>
      </c>
      <c r="F540" s="195">
        <v>0</v>
      </c>
      <c r="G540" s="195">
        <v>0</v>
      </c>
      <c r="H540" s="195">
        <f t="shared" si="98"/>
        <v>393</v>
      </c>
      <c r="I540" s="197">
        <f t="shared" si="99"/>
        <v>0</v>
      </c>
      <c r="J540" s="204" t="s">
        <v>1012</v>
      </c>
      <c r="K540" s="205" t="s">
        <v>137</v>
      </c>
      <c r="L540" s="206"/>
      <c r="M540" s="201" t="str">
        <f t="shared" si="97"/>
        <v>是</v>
      </c>
    </row>
    <row r="541" spans="1:13" ht="37.5" hidden="1">
      <c r="A541" s="193">
        <v>2080202</v>
      </c>
      <c r="B541" s="194" t="s">
        <v>139</v>
      </c>
      <c r="C541" s="195">
        <v>0</v>
      </c>
      <c r="D541" s="195"/>
      <c r="E541" s="195">
        <v>0</v>
      </c>
      <c r="F541" s="195">
        <v>0</v>
      </c>
      <c r="G541" s="195">
        <v>0</v>
      </c>
      <c r="H541" s="195">
        <f t="shared" si="98"/>
        <v>0</v>
      </c>
      <c r="I541" s="197">
        <f t="shared" si="99"/>
        <v>0</v>
      </c>
      <c r="J541" s="204" t="s">
        <v>1013</v>
      </c>
      <c r="K541" s="202" t="s">
        <v>139</v>
      </c>
      <c r="L541" s="207"/>
      <c r="M541" s="201" t="str">
        <f t="shared" si="97"/>
        <v>否</v>
      </c>
    </row>
    <row r="542" spans="1:13" ht="18.75" hidden="1">
      <c r="A542" s="193">
        <v>2080203</v>
      </c>
      <c r="B542" s="194" t="s">
        <v>141</v>
      </c>
      <c r="C542" s="195">
        <v>0</v>
      </c>
      <c r="D542" s="195"/>
      <c r="E542" s="195">
        <v>0</v>
      </c>
      <c r="F542" s="195">
        <v>0</v>
      </c>
      <c r="G542" s="195">
        <v>0</v>
      </c>
      <c r="H542" s="195">
        <f t="shared" si="98"/>
        <v>0</v>
      </c>
      <c r="I542" s="197">
        <f t="shared" si="99"/>
        <v>0</v>
      </c>
      <c r="J542" s="204" t="s">
        <v>1014</v>
      </c>
      <c r="K542" s="202" t="s">
        <v>141</v>
      </c>
      <c r="L542" s="207"/>
      <c r="M542" s="201" t="str">
        <f t="shared" si="97"/>
        <v>否</v>
      </c>
    </row>
    <row r="543" spans="1:13" ht="18.75" hidden="1">
      <c r="A543" s="193">
        <v>2080206</v>
      </c>
      <c r="B543" s="194" t="s">
        <v>1015</v>
      </c>
      <c r="C543" s="195">
        <v>0</v>
      </c>
      <c r="D543" s="195"/>
      <c r="E543" s="195">
        <v>0</v>
      </c>
      <c r="F543" s="195">
        <v>0</v>
      </c>
      <c r="G543" s="195">
        <v>0</v>
      </c>
      <c r="H543" s="195">
        <f t="shared" si="98"/>
        <v>0</v>
      </c>
      <c r="I543" s="197">
        <f t="shared" si="99"/>
        <v>0</v>
      </c>
      <c r="J543" s="204" t="s">
        <v>1016</v>
      </c>
      <c r="K543" s="202" t="s">
        <v>1015</v>
      </c>
      <c r="L543" s="207"/>
      <c r="M543" s="201" t="str">
        <f t="shared" si="97"/>
        <v>否</v>
      </c>
    </row>
    <row r="544" spans="1:13" ht="37.5" hidden="1">
      <c r="A544" s="193">
        <v>2080207</v>
      </c>
      <c r="B544" s="194" t="s">
        <v>1017</v>
      </c>
      <c r="C544" s="195">
        <v>0</v>
      </c>
      <c r="D544" s="195"/>
      <c r="E544" s="195">
        <v>0</v>
      </c>
      <c r="F544" s="195">
        <v>0</v>
      </c>
      <c r="G544" s="195">
        <v>0</v>
      </c>
      <c r="H544" s="195">
        <f t="shared" si="98"/>
        <v>0</v>
      </c>
      <c r="I544" s="197">
        <f t="shared" si="99"/>
        <v>0</v>
      </c>
      <c r="J544" s="204" t="s">
        <v>1018</v>
      </c>
      <c r="K544" s="202" t="s">
        <v>1017</v>
      </c>
      <c r="L544" s="207"/>
      <c r="M544" s="201" t="str">
        <f t="shared" si="97"/>
        <v>否</v>
      </c>
    </row>
    <row r="545" spans="1:13" ht="37.5" hidden="1">
      <c r="A545" s="193">
        <v>2080208</v>
      </c>
      <c r="B545" s="194" t="s">
        <v>1019</v>
      </c>
      <c r="C545" s="195">
        <v>0</v>
      </c>
      <c r="D545" s="195"/>
      <c r="E545" s="195">
        <v>0</v>
      </c>
      <c r="F545" s="195">
        <v>0</v>
      </c>
      <c r="G545" s="195">
        <v>0</v>
      </c>
      <c r="H545" s="195">
        <f t="shared" si="98"/>
        <v>0</v>
      </c>
      <c r="I545" s="197">
        <f t="shared" si="99"/>
        <v>0</v>
      </c>
      <c r="J545" s="204" t="s">
        <v>1020</v>
      </c>
      <c r="K545" s="202" t="s">
        <v>1019</v>
      </c>
      <c r="L545" s="207"/>
      <c r="M545" s="201" t="str">
        <f t="shared" si="97"/>
        <v>否</v>
      </c>
    </row>
    <row r="546" spans="1:13" ht="37.5">
      <c r="A546" s="193">
        <v>2080299</v>
      </c>
      <c r="B546" s="194" t="s">
        <v>1021</v>
      </c>
      <c r="C546" s="195">
        <v>80</v>
      </c>
      <c r="D546" s="195"/>
      <c r="E546" s="195">
        <v>0</v>
      </c>
      <c r="F546" s="195">
        <v>0</v>
      </c>
      <c r="G546" s="195">
        <v>0</v>
      </c>
      <c r="H546" s="195">
        <f t="shared" si="98"/>
        <v>80</v>
      </c>
      <c r="I546" s="197">
        <f t="shared" si="99"/>
        <v>0</v>
      </c>
      <c r="J546" s="204" t="s">
        <v>1022</v>
      </c>
      <c r="K546" s="202" t="s">
        <v>1021</v>
      </c>
      <c r="L546" s="207"/>
      <c r="M546" s="201" t="str">
        <f t="shared" si="97"/>
        <v>是</v>
      </c>
    </row>
    <row r="547" spans="1:13" ht="37.5" hidden="1">
      <c r="A547" s="193">
        <v>20804</v>
      </c>
      <c r="B547" s="194" t="s">
        <v>1023</v>
      </c>
      <c r="C547" s="195">
        <f t="shared" ref="C547:G547" si="104">SUM(C548:C548)</f>
        <v>0</v>
      </c>
      <c r="D547" s="195">
        <f t="shared" si="104"/>
        <v>0</v>
      </c>
      <c r="E547" s="195">
        <f t="shared" si="104"/>
        <v>0</v>
      </c>
      <c r="F547" s="195">
        <f t="shared" si="104"/>
        <v>0</v>
      </c>
      <c r="G547" s="195">
        <f t="shared" si="104"/>
        <v>0</v>
      </c>
      <c r="H547" s="195">
        <f t="shared" si="98"/>
        <v>0</v>
      </c>
      <c r="I547" s="197">
        <f t="shared" si="99"/>
        <v>0</v>
      </c>
      <c r="J547" s="198" t="s">
        <v>1024</v>
      </c>
      <c r="K547" s="202" t="s">
        <v>1023</v>
      </c>
      <c r="L547" s="210">
        <f>SUM(L548:L548)</f>
        <v>0</v>
      </c>
      <c r="M547" s="201" t="str">
        <f t="shared" si="97"/>
        <v>否</v>
      </c>
    </row>
    <row r="548" spans="1:13" ht="37.5" hidden="1">
      <c r="A548" s="193">
        <v>2080402</v>
      </c>
      <c r="B548" s="196" t="s">
        <v>1025</v>
      </c>
      <c r="C548" s="195">
        <v>0</v>
      </c>
      <c r="D548" s="195"/>
      <c r="E548" s="195">
        <v>0</v>
      </c>
      <c r="F548" s="195">
        <v>0</v>
      </c>
      <c r="G548" s="195">
        <v>0</v>
      </c>
      <c r="H548" s="195">
        <f t="shared" si="98"/>
        <v>0</v>
      </c>
      <c r="I548" s="197">
        <f t="shared" si="99"/>
        <v>0</v>
      </c>
      <c r="J548" s="204" t="s">
        <v>1026</v>
      </c>
      <c r="K548" s="208" t="s">
        <v>1025</v>
      </c>
      <c r="L548" s="209"/>
      <c r="M548" s="201" t="str">
        <f t="shared" si="97"/>
        <v>否</v>
      </c>
    </row>
    <row r="549" spans="1:13" ht="37.5">
      <c r="A549" s="193">
        <v>20805</v>
      </c>
      <c r="B549" s="194" t="s">
        <v>1027</v>
      </c>
      <c r="C549" s="195">
        <f t="shared" ref="C549:G549" si="105">SUM(C550:C556)</f>
        <v>19674</v>
      </c>
      <c r="D549" s="195">
        <f t="shared" si="105"/>
        <v>0</v>
      </c>
      <c r="E549" s="195">
        <f t="shared" si="105"/>
        <v>988</v>
      </c>
      <c r="F549" s="195">
        <f t="shared" si="105"/>
        <v>988</v>
      </c>
      <c r="G549" s="195">
        <f t="shared" si="105"/>
        <v>0</v>
      </c>
      <c r="H549" s="195">
        <f t="shared" si="98"/>
        <v>20662</v>
      </c>
      <c r="I549" s="197">
        <f t="shared" si="99"/>
        <v>988</v>
      </c>
      <c r="J549" s="198" t="s">
        <v>1028</v>
      </c>
      <c r="K549" s="202" t="s">
        <v>1027</v>
      </c>
      <c r="L549" s="203">
        <f>SUM(L550:L556)</f>
        <v>0</v>
      </c>
      <c r="M549" s="201" t="str">
        <f t="shared" si="97"/>
        <v>是</v>
      </c>
    </row>
    <row r="550" spans="1:13" ht="18.75">
      <c r="A550" s="193">
        <v>2080501</v>
      </c>
      <c r="B550" s="194" t="s">
        <v>1029</v>
      </c>
      <c r="C550" s="195">
        <v>3921</v>
      </c>
      <c r="D550" s="195"/>
      <c r="E550" s="195">
        <v>0</v>
      </c>
      <c r="F550" s="195">
        <v>0</v>
      </c>
      <c r="G550" s="195">
        <v>0</v>
      </c>
      <c r="H550" s="195">
        <f t="shared" si="98"/>
        <v>3921</v>
      </c>
      <c r="I550" s="197">
        <f t="shared" si="99"/>
        <v>0</v>
      </c>
      <c r="J550" s="204" t="s">
        <v>1030</v>
      </c>
      <c r="K550" s="205" t="s">
        <v>1029</v>
      </c>
      <c r="L550" s="226"/>
      <c r="M550" s="201" t="str">
        <f t="shared" si="97"/>
        <v>是</v>
      </c>
    </row>
    <row r="551" spans="1:13" ht="18.75">
      <c r="A551" s="193">
        <v>2080502</v>
      </c>
      <c r="B551" s="194" t="s">
        <v>1031</v>
      </c>
      <c r="C551" s="195">
        <v>3627</v>
      </c>
      <c r="D551" s="195"/>
      <c r="E551" s="195">
        <v>0</v>
      </c>
      <c r="F551" s="195">
        <v>0</v>
      </c>
      <c r="G551" s="195">
        <v>0</v>
      </c>
      <c r="H551" s="195">
        <f t="shared" si="98"/>
        <v>3627</v>
      </c>
      <c r="I551" s="197">
        <f t="shared" si="99"/>
        <v>0</v>
      </c>
      <c r="J551" s="204" t="s">
        <v>1032</v>
      </c>
      <c r="K551" s="202" t="s">
        <v>1031</v>
      </c>
      <c r="L551" s="207"/>
      <c r="M551" s="201" t="str">
        <f t="shared" si="97"/>
        <v>是</v>
      </c>
    </row>
    <row r="552" spans="1:13" ht="37.5">
      <c r="A552" s="193">
        <v>2080503</v>
      </c>
      <c r="B552" s="194" t="s">
        <v>1033</v>
      </c>
      <c r="C552" s="195">
        <v>426</v>
      </c>
      <c r="D552" s="195"/>
      <c r="E552" s="195">
        <v>24</v>
      </c>
      <c r="F552" s="195">
        <v>24</v>
      </c>
      <c r="G552" s="195">
        <v>0</v>
      </c>
      <c r="H552" s="195">
        <f t="shared" si="98"/>
        <v>450</v>
      </c>
      <c r="I552" s="197">
        <f t="shared" si="99"/>
        <v>24</v>
      </c>
      <c r="J552" s="204" t="s">
        <v>1034</v>
      </c>
      <c r="K552" s="202" t="s">
        <v>1033</v>
      </c>
      <c r="L552" s="207"/>
      <c r="M552" s="201" t="str">
        <f t="shared" si="97"/>
        <v>是</v>
      </c>
    </row>
    <row r="553" spans="1:13" ht="37.5">
      <c r="A553" s="193">
        <v>2080505</v>
      </c>
      <c r="B553" s="194" t="s">
        <v>1035</v>
      </c>
      <c r="C553" s="195">
        <v>10000</v>
      </c>
      <c r="D553" s="195"/>
      <c r="E553" s="195">
        <v>0</v>
      </c>
      <c r="F553" s="195">
        <v>0</v>
      </c>
      <c r="G553" s="195">
        <v>0</v>
      </c>
      <c r="H553" s="195">
        <f t="shared" si="98"/>
        <v>10000</v>
      </c>
      <c r="I553" s="197">
        <f t="shared" si="99"/>
        <v>0</v>
      </c>
      <c r="J553" s="204" t="s">
        <v>1036</v>
      </c>
      <c r="K553" s="202" t="s">
        <v>1035</v>
      </c>
      <c r="L553" s="203"/>
      <c r="M553" s="201" t="str">
        <f t="shared" si="97"/>
        <v>是</v>
      </c>
    </row>
    <row r="554" spans="1:13" ht="37.5">
      <c r="A554" s="193">
        <v>2080506</v>
      </c>
      <c r="B554" s="194" t="s">
        <v>1037</v>
      </c>
      <c r="C554" s="195">
        <v>700</v>
      </c>
      <c r="D554" s="195"/>
      <c r="E554" s="195">
        <v>964</v>
      </c>
      <c r="F554" s="195">
        <f>364+600</f>
        <v>964</v>
      </c>
      <c r="G554" s="195">
        <v>0</v>
      </c>
      <c r="H554" s="195">
        <f t="shared" si="98"/>
        <v>1664</v>
      </c>
      <c r="I554" s="197">
        <f t="shared" si="99"/>
        <v>964</v>
      </c>
      <c r="J554" s="204" t="s">
        <v>1038</v>
      </c>
      <c r="K554" s="202" t="s">
        <v>1037</v>
      </c>
      <c r="L554" s="210"/>
      <c r="M554" s="201" t="str">
        <f t="shared" si="97"/>
        <v>是</v>
      </c>
    </row>
    <row r="555" spans="1:13" ht="56.25">
      <c r="A555" s="193">
        <v>2080507</v>
      </c>
      <c r="B555" s="194" t="s">
        <v>1039</v>
      </c>
      <c r="C555" s="195">
        <v>1000</v>
      </c>
      <c r="D555" s="195"/>
      <c r="E555" s="195">
        <v>0</v>
      </c>
      <c r="F555" s="195">
        <v>0</v>
      </c>
      <c r="G555" s="195">
        <v>0</v>
      </c>
      <c r="H555" s="195">
        <f t="shared" si="98"/>
        <v>1000</v>
      </c>
      <c r="I555" s="197">
        <f t="shared" si="99"/>
        <v>0</v>
      </c>
      <c r="J555" s="204" t="s">
        <v>1040</v>
      </c>
      <c r="K555" s="202" t="s">
        <v>1039</v>
      </c>
      <c r="L555" s="207"/>
      <c r="M555" s="201" t="str">
        <f t="shared" si="97"/>
        <v>是</v>
      </c>
    </row>
    <row r="556" spans="1:13" ht="37.5" hidden="1">
      <c r="A556" s="193">
        <v>2080599</v>
      </c>
      <c r="B556" s="194" t="s">
        <v>1041</v>
      </c>
      <c r="C556" s="195">
        <v>0</v>
      </c>
      <c r="D556" s="195"/>
      <c r="E556" s="195">
        <v>0</v>
      </c>
      <c r="F556" s="195">
        <v>0</v>
      </c>
      <c r="G556" s="195">
        <v>0</v>
      </c>
      <c r="H556" s="195">
        <f t="shared" si="98"/>
        <v>0</v>
      </c>
      <c r="I556" s="197">
        <f t="shared" si="99"/>
        <v>0</v>
      </c>
      <c r="J556" s="204" t="s">
        <v>1042</v>
      </c>
      <c r="K556" s="208" t="s">
        <v>1041</v>
      </c>
      <c r="L556" s="209"/>
      <c r="M556" s="201" t="str">
        <f t="shared" si="97"/>
        <v>否</v>
      </c>
    </row>
    <row r="557" spans="1:13" ht="18.75" hidden="1">
      <c r="A557" s="193">
        <v>20806</v>
      </c>
      <c r="B557" s="194" t="s">
        <v>1043</v>
      </c>
      <c r="C557" s="195">
        <f t="shared" ref="C557:G557" si="106">SUM(C558:C560)</f>
        <v>0</v>
      </c>
      <c r="D557" s="195">
        <f t="shared" si="106"/>
        <v>0</v>
      </c>
      <c r="E557" s="195">
        <f t="shared" si="106"/>
        <v>0</v>
      </c>
      <c r="F557" s="195">
        <f t="shared" si="106"/>
        <v>0</v>
      </c>
      <c r="G557" s="195">
        <f t="shared" si="106"/>
        <v>0</v>
      </c>
      <c r="H557" s="195">
        <f t="shared" si="98"/>
        <v>0</v>
      </c>
      <c r="I557" s="197">
        <f t="shared" si="99"/>
        <v>0</v>
      </c>
      <c r="J557" s="198" t="s">
        <v>1044</v>
      </c>
      <c r="K557" s="202" t="s">
        <v>1043</v>
      </c>
      <c r="L557" s="210">
        <f>SUM(L558:L560)</f>
        <v>0</v>
      </c>
      <c r="M557" s="201" t="str">
        <f t="shared" si="97"/>
        <v>否</v>
      </c>
    </row>
    <row r="558" spans="1:13" ht="37.5" hidden="1">
      <c r="A558" s="193">
        <v>2080601</v>
      </c>
      <c r="B558" s="212" t="s">
        <v>1045</v>
      </c>
      <c r="C558" s="195">
        <v>0</v>
      </c>
      <c r="D558" s="195"/>
      <c r="E558" s="195">
        <v>0</v>
      </c>
      <c r="F558" s="195">
        <v>0</v>
      </c>
      <c r="G558" s="195">
        <v>0</v>
      </c>
      <c r="H558" s="195">
        <f t="shared" si="98"/>
        <v>0</v>
      </c>
      <c r="I558" s="197">
        <f t="shared" si="99"/>
        <v>0</v>
      </c>
      <c r="J558" s="204" t="s">
        <v>1046</v>
      </c>
      <c r="K558" s="205" t="s">
        <v>1045</v>
      </c>
      <c r="L558" s="206"/>
      <c r="M558" s="201" t="str">
        <f t="shared" si="97"/>
        <v>否</v>
      </c>
    </row>
    <row r="559" spans="1:13" ht="37.5" hidden="1">
      <c r="A559" s="193">
        <v>2080602</v>
      </c>
      <c r="B559" s="194" t="s">
        <v>1047</v>
      </c>
      <c r="C559" s="195">
        <v>0</v>
      </c>
      <c r="D559" s="195"/>
      <c r="E559" s="195">
        <v>0</v>
      </c>
      <c r="F559" s="195">
        <v>0</v>
      </c>
      <c r="G559" s="195">
        <v>0</v>
      </c>
      <c r="H559" s="195">
        <f t="shared" si="98"/>
        <v>0</v>
      </c>
      <c r="I559" s="197">
        <f t="shared" si="99"/>
        <v>0</v>
      </c>
      <c r="J559" s="204" t="s">
        <v>1048</v>
      </c>
      <c r="K559" s="202" t="s">
        <v>1047</v>
      </c>
      <c r="L559" s="207"/>
      <c r="M559" s="201" t="str">
        <f t="shared" si="97"/>
        <v>否</v>
      </c>
    </row>
    <row r="560" spans="1:13" ht="37.5" hidden="1">
      <c r="A560" s="193">
        <v>2080699</v>
      </c>
      <c r="B560" s="196" t="s">
        <v>1049</v>
      </c>
      <c r="C560" s="195">
        <v>0</v>
      </c>
      <c r="D560" s="195"/>
      <c r="E560" s="195">
        <v>0</v>
      </c>
      <c r="F560" s="195">
        <v>0</v>
      </c>
      <c r="G560" s="195">
        <v>0</v>
      </c>
      <c r="H560" s="195">
        <f t="shared" si="98"/>
        <v>0</v>
      </c>
      <c r="I560" s="197">
        <f t="shared" si="99"/>
        <v>0</v>
      </c>
      <c r="J560" s="204" t="s">
        <v>1050</v>
      </c>
      <c r="K560" s="208" t="s">
        <v>1049</v>
      </c>
      <c r="L560" s="209"/>
      <c r="M560" s="201" t="str">
        <f t="shared" si="97"/>
        <v>否</v>
      </c>
    </row>
    <row r="561" spans="1:13" ht="18.75">
      <c r="A561" s="193">
        <v>20807</v>
      </c>
      <c r="B561" s="194" t="s">
        <v>1051</v>
      </c>
      <c r="C561" s="195">
        <f t="shared" ref="C561:G561" si="107">SUM(C562:C570)</f>
        <v>780</v>
      </c>
      <c r="D561" s="195">
        <f t="shared" si="107"/>
        <v>0</v>
      </c>
      <c r="E561" s="195">
        <f t="shared" si="107"/>
        <v>0</v>
      </c>
      <c r="F561" s="195">
        <f t="shared" si="107"/>
        <v>0</v>
      </c>
      <c r="G561" s="195">
        <f t="shared" si="107"/>
        <v>0</v>
      </c>
      <c r="H561" s="195">
        <f t="shared" si="98"/>
        <v>780</v>
      </c>
      <c r="I561" s="197">
        <f t="shared" si="99"/>
        <v>0</v>
      </c>
      <c r="J561" s="198" t="s">
        <v>1052</v>
      </c>
      <c r="K561" s="202" t="s">
        <v>1051</v>
      </c>
      <c r="L561" s="210">
        <f>SUM(L562:L570)</f>
        <v>0</v>
      </c>
      <c r="M561" s="201" t="str">
        <f t="shared" si="97"/>
        <v>是</v>
      </c>
    </row>
    <row r="562" spans="1:13" ht="37.5" hidden="1">
      <c r="A562" s="193">
        <v>2080701</v>
      </c>
      <c r="B562" s="212" t="s">
        <v>1053</v>
      </c>
      <c r="C562" s="195">
        <v>0</v>
      </c>
      <c r="D562" s="195"/>
      <c r="E562" s="195">
        <v>0</v>
      </c>
      <c r="F562" s="195">
        <v>0</v>
      </c>
      <c r="G562" s="195">
        <v>0</v>
      </c>
      <c r="H562" s="195">
        <f t="shared" si="98"/>
        <v>0</v>
      </c>
      <c r="I562" s="197">
        <f t="shared" si="99"/>
        <v>0</v>
      </c>
      <c r="J562" s="204" t="s">
        <v>1054</v>
      </c>
      <c r="K562" s="205" t="s">
        <v>1053</v>
      </c>
      <c r="L562" s="206"/>
      <c r="M562" s="201" t="str">
        <f t="shared" si="97"/>
        <v>否</v>
      </c>
    </row>
    <row r="563" spans="1:13" ht="18.75" hidden="1">
      <c r="A563" s="193">
        <v>2080702</v>
      </c>
      <c r="B563" s="194" t="s">
        <v>1055</v>
      </c>
      <c r="C563" s="195">
        <v>0</v>
      </c>
      <c r="D563" s="195"/>
      <c r="E563" s="195">
        <v>0</v>
      </c>
      <c r="F563" s="195">
        <v>0</v>
      </c>
      <c r="G563" s="195">
        <v>0</v>
      </c>
      <c r="H563" s="195">
        <f t="shared" si="98"/>
        <v>0</v>
      </c>
      <c r="I563" s="197">
        <f t="shared" si="99"/>
        <v>0</v>
      </c>
      <c r="J563" s="204" t="s">
        <v>1056</v>
      </c>
      <c r="K563" s="202" t="s">
        <v>1055</v>
      </c>
      <c r="L563" s="207"/>
      <c r="M563" s="201" t="str">
        <f t="shared" si="97"/>
        <v>否</v>
      </c>
    </row>
    <row r="564" spans="1:13" ht="18.75">
      <c r="A564" s="193">
        <v>2080704</v>
      </c>
      <c r="B564" s="194" t="s">
        <v>1057</v>
      </c>
      <c r="C564" s="195">
        <v>160</v>
      </c>
      <c r="D564" s="195"/>
      <c r="E564" s="195">
        <v>0</v>
      </c>
      <c r="F564" s="195">
        <v>0</v>
      </c>
      <c r="G564" s="195">
        <v>0</v>
      </c>
      <c r="H564" s="195">
        <f t="shared" si="98"/>
        <v>160</v>
      </c>
      <c r="I564" s="197">
        <f t="shared" si="99"/>
        <v>0</v>
      </c>
      <c r="J564" s="204" t="s">
        <v>1058</v>
      </c>
      <c r="K564" s="202" t="s">
        <v>1057</v>
      </c>
      <c r="L564" s="207"/>
      <c r="M564" s="201" t="str">
        <f t="shared" si="97"/>
        <v>是</v>
      </c>
    </row>
    <row r="565" spans="1:13" ht="18.75">
      <c r="A565" s="193">
        <v>2080705</v>
      </c>
      <c r="B565" s="194" t="s">
        <v>1059</v>
      </c>
      <c r="C565" s="195">
        <v>200</v>
      </c>
      <c r="D565" s="195"/>
      <c r="E565" s="195">
        <v>0</v>
      </c>
      <c r="F565" s="195">
        <v>0</v>
      </c>
      <c r="G565" s="195">
        <v>0</v>
      </c>
      <c r="H565" s="195">
        <f t="shared" si="98"/>
        <v>200</v>
      </c>
      <c r="I565" s="197">
        <f t="shared" si="99"/>
        <v>0</v>
      </c>
      <c r="J565" s="204" t="s">
        <v>1060</v>
      </c>
      <c r="K565" s="202" t="s">
        <v>1059</v>
      </c>
      <c r="L565" s="207"/>
      <c r="M565" s="201" t="str">
        <f t="shared" si="97"/>
        <v>是</v>
      </c>
    </row>
    <row r="566" spans="1:13" ht="37.5" hidden="1">
      <c r="A566" s="193">
        <v>2080709</v>
      </c>
      <c r="B566" s="194" t="s">
        <v>1061</v>
      </c>
      <c r="C566" s="195">
        <v>0</v>
      </c>
      <c r="D566" s="195"/>
      <c r="E566" s="195">
        <v>0</v>
      </c>
      <c r="F566" s="195">
        <v>0</v>
      </c>
      <c r="G566" s="195">
        <v>0</v>
      </c>
      <c r="H566" s="195">
        <f t="shared" si="98"/>
        <v>0</v>
      </c>
      <c r="I566" s="197">
        <f t="shared" si="99"/>
        <v>0</v>
      </c>
      <c r="J566" s="204" t="s">
        <v>1062</v>
      </c>
      <c r="K566" s="202" t="s">
        <v>1061</v>
      </c>
      <c r="L566" s="207"/>
      <c r="M566" s="201" t="str">
        <f t="shared" si="97"/>
        <v>否</v>
      </c>
    </row>
    <row r="567" spans="1:13" ht="18.75" hidden="1">
      <c r="A567" s="193">
        <v>2080711</v>
      </c>
      <c r="B567" s="194" t="s">
        <v>1063</v>
      </c>
      <c r="C567" s="195">
        <v>0</v>
      </c>
      <c r="D567" s="195"/>
      <c r="E567" s="195">
        <v>0</v>
      </c>
      <c r="F567" s="195">
        <v>0</v>
      </c>
      <c r="G567" s="195">
        <v>0</v>
      </c>
      <c r="H567" s="195">
        <f t="shared" si="98"/>
        <v>0</v>
      </c>
      <c r="I567" s="197">
        <f t="shared" si="99"/>
        <v>0</v>
      </c>
      <c r="J567" s="204" t="s">
        <v>1064</v>
      </c>
      <c r="K567" s="202" t="s">
        <v>1063</v>
      </c>
      <c r="L567" s="223"/>
      <c r="M567" s="201" t="str">
        <f t="shared" si="97"/>
        <v>否</v>
      </c>
    </row>
    <row r="568" spans="1:13" ht="37.5">
      <c r="A568" s="193">
        <v>2080712</v>
      </c>
      <c r="B568" s="194" t="s">
        <v>1065</v>
      </c>
      <c r="C568" s="195">
        <v>100</v>
      </c>
      <c r="D568" s="195"/>
      <c r="E568" s="195">
        <v>0</v>
      </c>
      <c r="F568" s="195">
        <v>0</v>
      </c>
      <c r="G568" s="195">
        <v>0</v>
      </c>
      <c r="H568" s="195">
        <f t="shared" si="98"/>
        <v>100</v>
      </c>
      <c r="I568" s="197">
        <f t="shared" si="99"/>
        <v>0</v>
      </c>
      <c r="J568" s="204" t="s">
        <v>1066</v>
      </c>
      <c r="K568" s="202" t="s">
        <v>1065</v>
      </c>
      <c r="L568" s="210"/>
      <c r="M568" s="201" t="str">
        <f t="shared" si="97"/>
        <v>是</v>
      </c>
    </row>
    <row r="569" spans="1:13" ht="18.75">
      <c r="A569" s="193">
        <v>2080713</v>
      </c>
      <c r="B569" s="194" t="s">
        <v>1067</v>
      </c>
      <c r="C569" s="195">
        <v>300</v>
      </c>
      <c r="D569" s="195"/>
      <c r="E569" s="195">
        <v>0</v>
      </c>
      <c r="F569" s="195">
        <v>0</v>
      </c>
      <c r="G569" s="195">
        <v>0</v>
      </c>
      <c r="H569" s="195">
        <f t="shared" si="98"/>
        <v>300</v>
      </c>
      <c r="I569" s="197">
        <f t="shared" si="99"/>
        <v>0</v>
      </c>
      <c r="J569" s="204" t="s">
        <v>1068</v>
      </c>
      <c r="K569" s="202" t="s">
        <v>1067</v>
      </c>
      <c r="L569" s="207"/>
      <c r="M569" s="201" t="str">
        <f t="shared" si="97"/>
        <v>是</v>
      </c>
    </row>
    <row r="570" spans="1:13" ht="37.5">
      <c r="A570" s="193">
        <v>2080799</v>
      </c>
      <c r="B570" s="194" t="s">
        <v>1069</v>
      </c>
      <c r="C570" s="195">
        <v>20</v>
      </c>
      <c r="D570" s="195"/>
      <c r="E570" s="195">
        <v>0</v>
      </c>
      <c r="F570" s="195">
        <v>0</v>
      </c>
      <c r="G570" s="195">
        <v>0</v>
      </c>
      <c r="H570" s="195">
        <f t="shared" si="98"/>
        <v>20</v>
      </c>
      <c r="I570" s="197">
        <f t="shared" si="99"/>
        <v>0</v>
      </c>
      <c r="J570" s="204" t="s">
        <v>1070</v>
      </c>
      <c r="K570" s="208" t="s">
        <v>1069</v>
      </c>
      <c r="L570" s="209"/>
      <c r="M570" s="201" t="str">
        <f t="shared" si="97"/>
        <v>是</v>
      </c>
    </row>
    <row r="571" spans="1:13" ht="18.75">
      <c r="A571" s="193">
        <v>20808</v>
      </c>
      <c r="B571" s="194" t="s">
        <v>1071</v>
      </c>
      <c r="C571" s="195">
        <f t="shared" ref="C571:G571" si="108">SUM(C572:C578)</f>
        <v>670</v>
      </c>
      <c r="D571" s="195">
        <f t="shared" si="108"/>
        <v>0</v>
      </c>
      <c r="E571" s="195">
        <f t="shared" si="108"/>
        <v>0</v>
      </c>
      <c r="F571" s="195">
        <f t="shared" si="108"/>
        <v>0</v>
      </c>
      <c r="G571" s="195">
        <f t="shared" si="108"/>
        <v>0</v>
      </c>
      <c r="H571" s="195">
        <f t="shared" si="98"/>
        <v>670</v>
      </c>
      <c r="I571" s="197">
        <f t="shared" si="99"/>
        <v>0</v>
      </c>
      <c r="J571" s="198" t="s">
        <v>1072</v>
      </c>
      <c r="K571" s="202" t="s">
        <v>1071</v>
      </c>
      <c r="L571" s="210">
        <f>SUM(L572:L578)</f>
        <v>0</v>
      </c>
      <c r="M571" s="201" t="str">
        <f t="shared" si="97"/>
        <v>是</v>
      </c>
    </row>
    <row r="572" spans="1:13" ht="18.75">
      <c r="A572" s="193">
        <v>2080801</v>
      </c>
      <c r="B572" s="194" t="s">
        <v>1073</v>
      </c>
      <c r="C572" s="195">
        <v>600</v>
      </c>
      <c r="D572" s="195"/>
      <c r="E572" s="195">
        <v>0</v>
      </c>
      <c r="F572" s="195">
        <v>0</v>
      </c>
      <c r="G572" s="195">
        <v>0</v>
      </c>
      <c r="H572" s="195">
        <f t="shared" si="98"/>
        <v>600</v>
      </c>
      <c r="I572" s="197">
        <f t="shared" si="99"/>
        <v>0</v>
      </c>
      <c r="J572" s="204" t="s">
        <v>1074</v>
      </c>
      <c r="K572" s="205" t="s">
        <v>1073</v>
      </c>
      <c r="L572" s="206"/>
      <c r="M572" s="201" t="str">
        <f t="shared" si="97"/>
        <v>是</v>
      </c>
    </row>
    <row r="573" spans="1:13" ht="18.75">
      <c r="A573" s="193">
        <v>2080802</v>
      </c>
      <c r="B573" s="194" t="s">
        <v>1075</v>
      </c>
      <c r="C573" s="195">
        <v>5</v>
      </c>
      <c r="D573" s="195"/>
      <c r="E573" s="195">
        <v>0</v>
      </c>
      <c r="F573" s="195">
        <v>0</v>
      </c>
      <c r="G573" s="195">
        <v>0</v>
      </c>
      <c r="H573" s="195">
        <f t="shared" si="98"/>
        <v>5</v>
      </c>
      <c r="I573" s="197">
        <f t="shared" si="99"/>
        <v>0</v>
      </c>
      <c r="J573" s="204" t="s">
        <v>1076</v>
      </c>
      <c r="K573" s="202" t="s">
        <v>1075</v>
      </c>
      <c r="L573" s="207"/>
      <c r="M573" s="201" t="str">
        <f t="shared" si="97"/>
        <v>是</v>
      </c>
    </row>
    <row r="574" spans="1:13" ht="37.5" hidden="1">
      <c r="A574" s="193">
        <v>2080803</v>
      </c>
      <c r="B574" s="194" t="s">
        <v>1077</v>
      </c>
      <c r="C574" s="195">
        <v>0</v>
      </c>
      <c r="D574" s="195"/>
      <c r="E574" s="195">
        <v>0</v>
      </c>
      <c r="F574" s="195">
        <v>0</v>
      </c>
      <c r="G574" s="195">
        <v>0</v>
      </c>
      <c r="H574" s="195">
        <f t="shared" si="98"/>
        <v>0</v>
      </c>
      <c r="I574" s="197">
        <f t="shared" si="99"/>
        <v>0</v>
      </c>
      <c r="J574" s="204" t="s">
        <v>1078</v>
      </c>
      <c r="K574" s="202" t="s">
        <v>1077</v>
      </c>
      <c r="L574" s="207"/>
      <c r="M574" s="201" t="str">
        <f t="shared" si="97"/>
        <v>否</v>
      </c>
    </row>
    <row r="575" spans="1:13" ht="37.5">
      <c r="A575" s="193">
        <v>2080804</v>
      </c>
      <c r="B575" s="194" t="s">
        <v>1079</v>
      </c>
      <c r="C575" s="195">
        <v>50</v>
      </c>
      <c r="D575" s="195"/>
      <c r="E575" s="195">
        <v>0</v>
      </c>
      <c r="F575" s="195">
        <v>0</v>
      </c>
      <c r="G575" s="195">
        <v>0</v>
      </c>
      <c r="H575" s="195">
        <f t="shared" si="98"/>
        <v>50</v>
      </c>
      <c r="I575" s="197">
        <f t="shared" si="99"/>
        <v>0</v>
      </c>
      <c r="J575" s="204" t="s">
        <v>1080</v>
      </c>
      <c r="K575" s="202" t="s">
        <v>1079</v>
      </c>
      <c r="L575" s="207"/>
      <c r="M575" s="201" t="str">
        <f t="shared" si="97"/>
        <v>是</v>
      </c>
    </row>
    <row r="576" spans="1:13" ht="18.75" hidden="1">
      <c r="A576" s="193">
        <v>2080805</v>
      </c>
      <c r="B576" s="194" t="s">
        <v>1081</v>
      </c>
      <c r="C576" s="195">
        <v>0</v>
      </c>
      <c r="D576" s="195"/>
      <c r="E576" s="195">
        <v>0</v>
      </c>
      <c r="F576" s="195">
        <v>0</v>
      </c>
      <c r="G576" s="195">
        <v>0</v>
      </c>
      <c r="H576" s="195">
        <f t="shared" si="98"/>
        <v>0</v>
      </c>
      <c r="I576" s="197">
        <f t="shared" si="99"/>
        <v>0</v>
      </c>
      <c r="J576" s="204" t="s">
        <v>1082</v>
      </c>
      <c r="K576" s="202" t="s">
        <v>1081</v>
      </c>
      <c r="L576" s="207"/>
      <c r="M576" s="201" t="str">
        <f t="shared" si="97"/>
        <v>否</v>
      </c>
    </row>
    <row r="577" spans="1:13" ht="37.5" hidden="1">
      <c r="A577" s="235">
        <v>2080806</v>
      </c>
      <c r="B577" s="194" t="s">
        <v>1083</v>
      </c>
      <c r="C577" s="195">
        <v>0</v>
      </c>
      <c r="D577" s="195"/>
      <c r="E577" s="195">
        <v>0</v>
      </c>
      <c r="F577" s="195">
        <v>0</v>
      </c>
      <c r="G577" s="195">
        <v>0</v>
      </c>
      <c r="H577" s="195">
        <f t="shared" si="98"/>
        <v>0</v>
      </c>
      <c r="I577" s="197">
        <f t="shared" si="99"/>
        <v>0</v>
      </c>
      <c r="J577" s="241" t="s">
        <v>1084</v>
      </c>
      <c r="K577" s="202" t="s">
        <v>1083</v>
      </c>
      <c r="L577" s="207"/>
      <c r="M577" s="201" t="str">
        <f t="shared" si="97"/>
        <v>否</v>
      </c>
    </row>
    <row r="578" spans="1:13" ht="18.75">
      <c r="A578" s="236">
        <v>2080899</v>
      </c>
      <c r="B578" s="194" t="s">
        <v>1085</v>
      </c>
      <c r="C578" s="195">
        <v>15</v>
      </c>
      <c r="D578" s="195"/>
      <c r="E578" s="195">
        <v>0</v>
      </c>
      <c r="F578" s="195">
        <v>0</v>
      </c>
      <c r="G578" s="195">
        <v>0</v>
      </c>
      <c r="H578" s="195">
        <f t="shared" si="98"/>
        <v>15</v>
      </c>
      <c r="I578" s="197">
        <f t="shared" si="99"/>
        <v>0</v>
      </c>
      <c r="J578" s="242" t="s">
        <v>1086</v>
      </c>
      <c r="K578" s="208" t="s">
        <v>1085</v>
      </c>
      <c r="L578" s="243"/>
      <c r="M578" s="201" t="str">
        <f t="shared" si="97"/>
        <v>是</v>
      </c>
    </row>
    <row r="579" spans="1:13" ht="18.75">
      <c r="A579" s="237">
        <v>20809</v>
      </c>
      <c r="B579" s="238" t="s">
        <v>1087</v>
      </c>
      <c r="C579" s="195">
        <f t="shared" ref="C579:G579" si="109">SUM(C580:C585)</f>
        <v>1489</v>
      </c>
      <c r="D579" s="195">
        <f t="shared" si="109"/>
        <v>0</v>
      </c>
      <c r="E579" s="195">
        <f t="shared" si="109"/>
        <v>-33</v>
      </c>
      <c r="F579" s="195">
        <f t="shared" si="109"/>
        <v>-33</v>
      </c>
      <c r="G579" s="195">
        <f t="shared" si="109"/>
        <v>0</v>
      </c>
      <c r="H579" s="195">
        <f t="shared" si="98"/>
        <v>1456</v>
      </c>
      <c r="I579" s="197">
        <f t="shared" si="99"/>
        <v>-33</v>
      </c>
      <c r="J579" s="244" t="s">
        <v>1088</v>
      </c>
      <c r="K579" s="245" t="s">
        <v>1087</v>
      </c>
      <c r="L579" s="210">
        <f>SUM(L580:L585)</f>
        <v>0</v>
      </c>
      <c r="M579" s="201" t="str">
        <f t="shared" si="97"/>
        <v>是</v>
      </c>
    </row>
    <row r="580" spans="1:13" ht="18.75">
      <c r="A580" s="193">
        <v>2080901</v>
      </c>
      <c r="B580" s="238" t="s">
        <v>1089</v>
      </c>
      <c r="C580" s="195">
        <v>170</v>
      </c>
      <c r="D580" s="195"/>
      <c r="E580" s="195">
        <v>0</v>
      </c>
      <c r="F580" s="195">
        <v>0</v>
      </c>
      <c r="G580" s="195">
        <v>0</v>
      </c>
      <c r="H580" s="195">
        <f t="shared" si="98"/>
        <v>170</v>
      </c>
      <c r="I580" s="197">
        <f t="shared" si="99"/>
        <v>0</v>
      </c>
      <c r="J580" s="204" t="s">
        <v>1090</v>
      </c>
      <c r="K580" s="246" t="s">
        <v>1089</v>
      </c>
      <c r="L580" s="222"/>
      <c r="M580" s="201" t="str">
        <f t="shared" si="97"/>
        <v>是</v>
      </c>
    </row>
    <row r="581" spans="1:13" ht="37.5">
      <c r="A581" s="193">
        <v>2080902</v>
      </c>
      <c r="B581" s="238" t="s">
        <v>1091</v>
      </c>
      <c r="C581" s="195">
        <v>722</v>
      </c>
      <c r="D581" s="195"/>
      <c r="E581" s="195">
        <v>0</v>
      </c>
      <c r="F581" s="195">
        <v>0</v>
      </c>
      <c r="G581" s="195">
        <v>0</v>
      </c>
      <c r="H581" s="195">
        <f t="shared" si="98"/>
        <v>722</v>
      </c>
      <c r="I581" s="197">
        <f t="shared" si="99"/>
        <v>0</v>
      </c>
      <c r="J581" s="204" t="s">
        <v>1092</v>
      </c>
      <c r="K581" s="245" t="s">
        <v>1091</v>
      </c>
      <c r="L581" s="210"/>
      <c r="M581" s="201" t="str">
        <f t="shared" si="97"/>
        <v>是</v>
      </c>
    </row>
    <row r="582" spans="1:13" ht="37.5">
      <c r="A582" s="193">
        <v>2080903</v>
      </c>
      <c r="B582" s="238" t="s">
        <v>1093</v>
      </c>
      <c r="C582" s="195">
        <v>307</v>
      </c>
      <c r="D582" s="195"/>
      <c r="E582" s="195">
        <v>-33</v>
      </c>
      <c r="F582" s="195">
        <v>-33</v>
      </c>
      <c r="G582" s="195">
        <v>0</v>
      </c>
      <c r="H582" s="195">
        <f t="shared" si="98"/>
        <v>274</v>
      </c>
      <c r="I582" s="197">
        <f t="shared" si="99"/>
        <v>-33</v>
      </c>
      <c r="J582" s="204" t="s">
        <v>1094</v>
      </c>
      <c r="K582" s="245" t="s">
        <v>1093</v>
      </c>
      <c r="L582" s="207"/>
      <c r="M582" s="201" t="str">
        <f t="shared" ref="M582:M645" si="110">IF(LEN(F582)=3,"是",IF(G582&lt;&gt;"",IF(SUM(H582:J582)&lt;&gt;0,"是","否"),"是"))</f>
        <v>是</v>
      </c>
    </row>
    <row r="583" spans="1:13" ht="37.5">
      <c r="A583" s="193">
        <v>2080904</v>
      </c>
      <c r="B583" s="238" t="s">
        <v>1095</v>
      </c>
      <c r="C583" s="195">
        <v>240</v>
      </c>
      <c r="D583" s="195"/>
      <c r="E583" s="195">
        <v>0</v>
      </c>
      <c r="F583" s="195">
        <v>0</v>
      </c>
      <c r="G583" s="195">
        <v>0</v>
      </c>
      <c r="H583" s="195">
        <f t="shared" ref="H583:H646" si="111">SUM(C583:E583)</f>
        <v>240</v>
      </c>
      <c r="I583" s="197">
        <f t="shared" ref="I583:I646" si="112">F583+G583</f>
        <v>0</v>
      </c>
      <c r="J583" s="204" t="s">
        <v>1096</v>
      </c>
      <c r="K583" s="245" t="s">
        <v>1095</v>
      </c>
      <c r="L583" s="207"/>
      <c r="M583" s="201" t="str">
        <f t="shared" si="110"/>
        <v>是</v>
      </c>
    </row>
    <row r="584" spans="1:13" ht="37.5" hidden="1">
      <c r="A584" s="193">
        <v>2080905</v>
      </c>
      <c r="B584" s="238" t="s">
        <v>1097</v>
      </c>
      <c r="C584" s="195">
        <v>0</v>
      </c>
      <c r="D584" s="195"/>
      <c r="E584" s="195">
        <v>0</v>
      </c>
      <c r="F584" s="195">
        <v>0</v>
      </c>
      <c r="G584" s="195">
        <v>0</v>
      </c>
      <c r="H584" s="195">
        <f t="shared" si="111"/>
        <v>0</v>
      </c>
      <c r="I584" s="197">
        <f t="shared" si="112"/>
        <v>0</v>
      </c>
      <c r="J584" s="204" t="s">
        <v>1098</v>
      </c>
      <c r="K584" s="245" t="s">
        <v>1097</v>
      </c>
      <c r="L584" s="207"/>
      <c r="M584" s="201" t="str">
        <f t="shared" si="110"/>
        <v>否</v>
      </c>
    </row>
    <row r="585" spans="1:13" ht="37.5">
      <c r="A585" s="193">
        <v>2080999</v>
      </c>
      <c r="B585" s="238" t="s">
        <v>1099</v>
      </c>
      <c r="C585" s="195">
        <v>50</v>
      </c>
      <c r="D585" s="195"/>
      <c r="E585" s="195">
        <v>0</v>
      </c>
      <c r="F585" s="195">
        <v>0</v>
      </c>
      <c r="G585" s="195">
        <v>0</v>
      </c>
      <c r="H585" s="195">
        <f t="shared" si="111"/>
        <v>50</v>
      </c>
      <c r="I585" s="197">
        <f t="shared" si="112"/>
        <v>0</v>
      </c>
      <c r="J585" s="204" t="s">
        <v>1100</v>
      </c>
      <c r="K585" s="247" t="s">
        <v>1099</v>
      </c>
      <c r="L585" s="209"/>
      <c r="M585" s="201" t="str">
        <f t="shared" si="110"/>
        <v>是</v>
      </c>
    </row>
    <row r="586" spans="1:13" ht="18.75">
      <c r="A586" s="193">
        <v>20810</v>
      </c>
      <c r="B586" s="238" t="s">
        <v>1101</v>
      </c>
      <c r="C586" s="195">
        <f t="shared" ref="C586:G586" si="113">SUM(C587:C593)</f>
        <v>337</v>
      </c>
      <c r="D586" s="195">
        <f t="shared" si="113"/>
        <v>0</v>
      </c>
      <c r="E586" s="195">
        <f t="shared" si="113"/>
        <v>0</v>
      </c>
      <c r="F586" s="195">
        <f t="shared" si="113"/>
        <v>0</v>
      </c>
      <c r="G586" s="195">
        <f t="shared" si="113"/>
        <v>0</v>
      </c>
      <c r="H586" s="195">
        <f t="shared" si="111"/>
        <v>337</v>
      </c>
      <c r="I586" s="197">
        <f t="shared" si="112"/>
        <v>0</v>
      </c>
      <c r="J586" s="198" t="s">
        <v>1102</v>
      </c>
      <c r="K586" s="245" t="s">
        <v>1101</v>
      </c>
      <c r="L586" s="210">
        <f>SUM(L587:L593)</f>
        <v>0</v>
      </c>
      <c r="M586" s="201" t="str">
        <f t="shared" si="110"/>
        <v>是</v>
      </c>
    </row>
    <row r="587" spans="1:13" ht="18.75">
      <c r="A587" s="193">
        <v>2081001</v>
      </c>
      <c r="B587" s="238" t="s">
        <v>1103</v>
      </c>
      <c r="C587" s="195">
        <v>196</v>
      </c>
      <c r="D587" s="195"/>
      <c r="E587" s="195">
        <v>0</v>
      </c>
      <c r="F587" s="195">
        <v>0</v>
      </c>
      <c r="G587" s="195">
        <v>0</v>
      </c>
      <c r="H587" s="195">
        <f t="shared" si="111"/>
        <v>196</v>
      </c>
      <c r="I587" s="197">
        <f t="shared" si="112"/>
        <v>0</v>
      </c>
      <c r="J587" s="204" t="s">
        <v>1104</v>
      </c>
      <c r="K587" s="246" t="s">
        <v>1103</v>
      </c>
      <c r="L587" s="206"/>
      <c r="M587" s="201" t="str">
        <f t="shared" si="110"/>
        <v>是</v>
      </c>
    </row>
    <row r="588" spans="1:13" ht="18.75">
      <c r="A588" s="193">
        <v>2081002</v>
      </c>
      <c r="B588" s="238" t="s">
        <v>1105</v>
      </c>
      <c r="C588" s="195">
        <v>58</v>
      </c>
      <c r="D588" s="195"/>
      <c r="E588" s="195">
        <v>0</v>
      </c>
      <c r="F588" s="195">
        <v>0</v>
      </c>
      <c r="G588" s="195">
        <v>0</v>
      </c>
      <c r="H588" s="195">
        <f t="shared" si="111"/>
        <v>58</v>
      </c>
      <c r="I588" s="197">
        <f t="shared" si="112"/>
        <v>0</v>
      </c>
      <c r="J588" s="204" t="s">
        <v>1106</v>
      </c>
      <c r="K588" s="245" t="s">
        <v>1105</v>
      </c>
      <c r="L588" s="207"/>
      <c r="M588" s="201" t="str">
        <f t="shared" si="110"/>
        <v>是</v>
      </c>
    </row>
    <row r="589" spans="1:13" ht="18.75" hidden="1">
      <c r="A589" s="193">
        <v>2081003</v>
      </c>
      <c r="B589" s="238" t="s">
        <v>1107</v>
      </c>
      <c r="C589" s="195">
        <v>0</v>
      </c>
      <c r="D589" s="195"/>
      <c r="E589" s="195">
        <v>0</v>
      </c>
      <c r="F589" s="195">
        <v>0</v>
      </c>
      <c r="G589" s="195">
        <v>0</v>
      </c>
      <c r="H589" s="195">
        <f t="shared" si="111"/>
        <v>0</v>
      </c>
      <c r="I589" s="197">
        <f t="shared" si="112"/>
        <v>0</v>
      </c>
      <c r="J589" s="204" t="s">
        <v>1108</v>
      </c>
      <c r="K589" s="245" t="s">
        <v>1107</v>
      </c>
      <c r="L589" s="223"/>
      <c r="M589" s="201" t="str">
        <f t="shared" si="110"/>
        <v>否</v>
      </c>
    </row>
    <row r="590" spans="1:13" ht="18.75" hidden="1">
      <c r="A590" s="193">
        <v>2081004</v>
      </c>
      <c r="B590" s="238" t="s">
        <v>1109</v>
      </c>
      <c r="C590" s="195">
        <v>0</v>
      </c>
      <c r="D590" s="195"/>
      <c r="E590" s="195">
        <v>0</v>
      </c>
      <c r="F590" s="195">
        <v>0</v>
      </c>
      <c r="G590" s="195">
        <v>0</v>
      </c>
      <c r="H590" s="195">
        <f t="shared" si="111"/>
        <v>0</v>
      </c>
      <c r="I590" s="197">
        <f t="shared" si="112"/>
        <v>0</v>
      </c>
      <c r="J590" s="204" t="s">
        <v>1110</v>
      </c>
      <c r="K590" s="245" t="s">
        <v>1109</v>
      </c>
      <c r="L590" s="210"/>
      <c r="M590" s="201" t="str">
        <f t="shared" si="110"/>
        <v>否</v>
      </c>
    </row>
    <row r="591" spans="1:13" ht="37.5">
      <c r="A591" s="193">
        <v>2081005</v>
      </c>
      <c r="B591" s="238" t="s">
        <v>1111</v>
      </c>
      <c r="C591" s="195">
        <v>83</v>
      </c>
      <c r="D591" s="195"/>
      <c r="E591" s="195">
        <v>0</v>
      </c>
      <c r="F591" s="195">
        <v>0</v>
      </c>
      <c r="G591" s="195">
        <v>0</v>
      </c>
      <c r="H591" s="195">
        <f t="shared" si="111"/>
        <v>83</v>
      </c>
      <c r="I591" s="197">
        <f t="shared" si="112"/>
        <v>0</v>
      </c>
      <c r="J591" s="204" t="s">
        <v>1112</v>
      </c>
      <c r="K591" s="245" t="s">
        <v>1111</v>
      </c>
      <c r="L591" s="207"/>
      <c r="M591" s="201" t="str">
        <f t="shared" si="110"/>
        <v>是</v>
      </c>
    </row>
    <row r="592" spans="1:13" ht="18.75" hidden="1">
      <c r="A592" s="193">
        <v>2081006</v>
      </c>
      <c r="B592" s="239" t="s">
        <v>1113</v>
      </c>
      <c r="C592" s="195">
        <v>0</v>
      </c>
      <c r="D592" s="195"/>
      <c r="E592" s="195">
        <v>0</v>
      </c>
      <c r="F592" s="195">
        <v>0</v>
      </c>
      <c r="G592" s="195">
        <v>0</v>
      </c>
      <c r="H592" s="195">
        <f t="shared" si="111"/>
        <v>0</v>
      </c>
      <c r="I592" s="197">
        <f t="shared" si="112"/>
        <v>0</v>
      </c>
      <c r="J592" s="215" t="s">
        <v>1114</v>
      </c>
      <c r="K592" s="248" t="s">
        <v>1113</v>
      </c>
      <c r="L592" s="234"/>
      <c r="M592" s="201" t="str">
        <f t="shared" si="110"/>
        <v>否</v>
      </c>
    </row>
    <row r="593" spans="1:13" ht="37.5" hidden="1">
      <c r="A593" s="193">
        <v>2081099</v>
      </c>
      <c r="B593" s="239" t="s">
        <v>1115</v>
      </c>
      <c r="C593" s="195">
        <v>0</v>
      </c>
      <c r="D593" s="195"/>
      <c r="E593" s="195">
        <v>0</v>
      </c>
      <c r="F593" s="195">
        <v>0</v>
      </c>
      <c r="G593" s="195">
        <v>0</v>
      </c>
      <c r="H593" s="195">
        <f t="shared" si="111"/>
        <v>0</v>
      </c>
      <c r="I593" s="197">
        <f t="shared" si="112"/>
        <v>0</v>
      </c>
      <c r="J593" s="204" t="s">
        <v>1116</v>
      </c>
      <c r="K593" s="247" t="s">
        <v>1115</v>
      </c>
      <c r="L593" s="209"/>
      <c r="M593" s="201" t="str">
        <f t="shared" si="110"/>
        <v>否</v>
      </c>
    </row>
    <row r="594" spans="1:13" ht="18.75">
      <c r="A594" s="193">
        <v>20811</v>
      </c>
      <c r="B594" s="238" t="s">
        <v>1117</v>
      </c>
      <c r="C594" s="195">
        <f t="shared" ref="C594:G594" si="114">SUM(C595:C602)</f>
        <v>430</v>
      </c>
      <c r="D594" s="195">
        <f t="shared" si="114"/>
        <v>0</v>
      </c>
      <c r="E594" s="195">
        <f t="shared" si="114"/>
        <v>0</v>
      </c>
      <c r="F594" s="195">
        <f t="shared" si="114"/>
        <v>0</v>
      </c>
      <c r="G594" s="195">
        <f t="shared" si="114"/>
        <v>0</v>
      </c>
      <c r="H594" s="195">
        <f t="shared" si="111"/>
        <v>430</v>
      </c>
      <c r="I594" s="197">
        <f t="shared" si="112"/>
        <v>0</v>
      </c>
      <c r="J594" s="198" t="s">
        <v>1118</v>
      </c>
      <c r="K594" s="245" t="s">
        <v>1117</v>
      </c>
      <c r="L594" s="203">
        <f>SUM(L595:L602)</f>
        <v>0</v>
      </c>
      <c r="M594" s="201" t="str">
        <f t="shared" si="110"/>
        <v>是</v>
      </c>
    </row>
    <row r="595" spans="1:13" ht="18.75">
      <c r="A595" s="193">
        <v>2081101</v>
      </c>
      <c r="B595" s="238" t="s">
        <v>137</v>
      </c>
      <c r="C595" s="195">
        <v>271</v>
      </c>
      <c r="D595" s="195"/>
      <c r="E595" s="195">
        <v>0</v>
      </c>
      <c r="F595" s="195">
        <v>0</v>
      </c>
      <c r="G595" s="195">
        <v>0</v>
      </c>
      <c r="H595" s="195">
        <f t="shared" si="111"/>
        <v>271</v>
      </c>
      <c r="I595" s="197">
        <f t="shared" si="112"/>
        <v>0</v>
      </c>
      <c r="J595" s="204" t="s">
        <v>1119</v>
      </c>
      <c r="K595" s="246" t="s">
        <v>137</v>
      </c>
      <c r="L595" s="226"/>
      <c r="M595" s="201" t="str">
        <f t="shared" si="110"/>
        <v>是</v>
      </c>
    </row>
    <row r="596" spans="1:13" ht="37.5" hidden="1">
      <c r="A596" s="193">
        <v>2081102</v>
      </c>
      <c r="B596" s="238" t="s">
        <v>139</v>
      </c>
      <c r="C596" s="195">
        <v>0</v>
      </c>
      <c r="D596" s="195"/>
      <c r="E596" s="195">
        <v>0</v>
      </c>
      <c r="F596" s="195">
        <v>0</v>
      </c>
      <c r="G596" s="195">
        <v>0</v>
      </c>
      <c r="H596" s="195">
        <f t="shared" si="111"/>
        <v>0</v>
      </c>
      <c r="I596" s="197">
        <f t="shared" si="112"/>
        <v>0</v>
      </c>
      <c r="J596" s="204" t="s">
        <v>1120</v>
      </c>
      <c r="K596" s="245" t="s">
        <v>139</v>
      </c>
      <c r="L596" s="207"/>
      <c r="M596" s="201" t="str">
        <f t="shared" si="110"/>
        <v>否</v>
      </c>
    </row>
    <row r="597" spans="1:13" ht="18.75" hidden="1">
      <c r="A597" s="193">
        <v>2081103</v>
      </c>
      <c r="B597" s="238" t="s">
        <v>141</v>
      </c>
      <c r="C597" s="195">
        <v>0</v>
      </c>
      <c r="D597" s="195"/>
      <c r="E597" s="195">
        <v>0</v>
      </c>
      <c r="F597" s="195">
        <v>0</v>
      </c>
      <c r="G597" s="195">
        <v>0</v>
      </c>
      <c r="H597" s="195">
        <f t="shared" si="111"/>
        <v>0</v>
      </c>
      <c r="I597" s="197">
        <f t="shared" si="112"/>
        <v>0</v>
      </c>
      <c r="J597" s="204" t="s">
        <v>1121</v>
      </c>
      <c r="K597" s="245" t="s">
        <v>141</v>
      </c>
      <c r="L597" s="207"/>
      <c r="M597" s="201" t="str">
        <f t="shared" si="110"/>
        <v>否</v>
      </c>
    </row>
    <row r="598" spans="1:13" ht="18.75" hidden="1">
      <c r="A598" s="193">
        <v>2081104</v>
      </c>
      <c r="B598" s="194" t="s">
        <v>1122</v>
      </c>
      <c r="C598" s="195">
        <v>0</v>
      </c>
      <c r="D598" s="195"/>
      <c r="E598" s="195">
        <v>0</v>
      </c>
      <c r="F598" s="195">
        <v>0</v>
      </c>
      <c r="G598" s="195">
        <v>0</v>
      </c>
      <c r="H598" s="195">
        <f t="shared" si="111"/>
        <v>0</v>
      </c>
      <c r="I598" s="197">
        <f t="shared" si="112"/>
        <v>0</v>
      </c>
      <c r="J598" s="204" t="s">
        <v>1123</v>
      </c>
      <c r="K598" s="202" t="s">
        <v>1122</v>
      </c>
      <c r="L598" s="207"/>
      <c r="M598" s="201" t="str">
        <f t="shared" si="110"/>
        <v>否</v>
      </c>
    </row>
    <row r="599" spans="1:13" ht="37.5">
      <c r="A599" s="193">
        <v>2081105</v>
      </c>
      <c r="B599" s="194" t="s">
        <v>1124</v>
      </c>
      <c r="C599" s="195">
        <v>107</v>
      </c>
      <c r="D599" s="195"/>
      <c r="E599" s="195">
        <v>0</v>
      </c>
      <c r="F599" s="195">
        <v>0</v>
      </c>
      <c r="G599" s="195">
        <v>0</v>
      </c>
      <c r="H599" s="195">
        <f t="shared" si="111"/>
        <v>107</v>
      </c>
      <c r="I599" s="197">
        <f t="shared" si="112"/>
        <v>0</v>
      </c>
      <c r="J599" s="204" t="s">
        <v>1125</v>
      </c>
      <c r="K599" s="202" t="s">
        <v>1124</v>
      </c>
      <c r="L599" s="207"/>
      <c r="M599" s="201" t="str">
        <f t="shared" si="110"/>
        <v>是</v>
      </c>
    </row>
    <row r="600" spans="1:13" ht="18.75" hidden="1">
      <c r="A600" s="193">
        <v>2081106</v>
      </c>
      <c r="B600" s="194" t="s">
        <v>1126</v>
      </c>
      <c r="C600" s="195">
        <v>0</v>
      </c>
      <c r="D600" s="195"/>
      <c r="E600" s="195">
        <v>0</v>
      </c>
      <c r="F600" s="195">
        <v>0</v>
      </c>
      <c r="G600" s="195">
        <v>0</v>
      </c>
      <c r="H600" s="195">
        <f t="shared" si="111"/>
        <v>0</v>
      </c>
      <c r="I600" s="197">
        <f t="shared" si="112"/>
        <v>0</v>
      </c>
      <c r="J600" s="204" t="s">
        <v>1127</v>
      </c>
      <c r="K600" s="202" t="s">
        <v>1126</v>
      </c>
      <c r="L600" s="207"/>
      <c r="M600" s="201" t="str">
        <f t="shared" si="110"/>
        <v>否</v>
      </c>
    </row>
    <row r="601" spans="1:13" ht="37.5" hidden="1">
      <c r="A601" s="193">
        <v>2081107</v>
      </c>
      <c r="B601" s="194" t="s">
        <v>1128</v>
      </c>
      <c r="C601" s="195">
        <v>0</v>
      </c>
      <c r="D601" s="195"/>
      <c r="E601" s="195">
        <v>0</v>
      </c>
      <c r="F601" s="195">
        <v>0</v>
      </c>
      <c r="G601" s="195">
        <v>0</v>
      </c>
      <c r="H601" s="195">
        <f t="shared" si="111"/>
        <v>0</v>
      </c>
      <c r="I601" s="197">
        <f t="shared" si="112"/>
        <v>0</v>
      </c>
      <c r="J601" s="204" t="s">
        <v>1129</v>
      </c>
      <c r="K601" s="202" t="s">
        <v>1128</v>
      </c>
      <c r="L601" s="207"/>
      <c r="M601" s="201" t="str">
        <f t="shared" si="110"/>
        <v>否</v>
      </c>
    </row>
    <row r="602" spans="1:13" ht="37.5">
      <c r="A602" s="193">
        <v>2081199</v>
      </c>
      <c r="B602" s="194" t="s">
        <v>1130</v>
      </c>
      <c r="C602" s="195">
        <v>52</v>
      </c>
      <c r="D602" s="195"/>
      <c r="E602" s="195">
        <v>0</v>
      </c>
      <c r="F602" s="195">
        <v>0</v>
      </c>
      <c r="G602" s="195">
        <v>0</v>
      </c>
      <c r="H602" s="195">
        <f t="shared" si="111"/>
        <v>52</v>
      </c>
      <c r="I602" s="197">
        <f t="shared" si="112"/>
        <v>0</v>
      </c>
      <c r="J602" s="204" t="s">
        <v>1131</v>
      </c>
      <c r="K602" s="208" t="s">
        <v>1130</v>
      </c>
      <c r="L602" s="209"/>
      <c r="M602" s="201" t="str">
        <f t="shared" si="110"/>
        <v>是</v>
      </c>
    </row>
    <row r="603" spans="1:13" ht="18.75">
      <c r="A603" s="193">
        <v>20816</v>
      </c>
      <c r="B603" s="194" t="s">
        <v>1132</v>
      </c>
      <c r="C603" s="195">
        <f t="shared" ref="C603:G603" si="115">SUM(C604:C607)</f>
        <v>195</v>
      </c>
      <c r="D603" s="195">
        <f t="shared" si="115"/>
        <v>0</v>
      </c>
      <c r="E603" s="195">
        <f t="shared" si="115"/>
        <v>15</v>
      </c>
      <c r="F603" s="195">
        <f t="shared" si="115"/>
        <v>15</v>
      </c>
      <c r="G603" s="195">
        <f t="shared" si="115"/>
        <v>0</v>
      </c>
      <c r="H603" s="195">
        <f t="shared" si="111"/>
        <v>210</v>
      </c>
      <c r="I603" s="197">
        <f t="shared" si="112"/>
        <v>15</v>
      </c>
      <c r="J603" s="198" t="s">
        <v>1133</v>
      </c>
      <c r="K603" s="202" t="s">
        <v>1132</v>
      </c>
      <c r="L603" s="210">
        <f>SUM(L604:L607)</f>
        <v>0</v>
      </c>
      <c r="M603" s="201" t="str">
        <f t="shared" si="110"/>
        <v>是</v>
      </c>
    </row>
    <row r="604" spans="1:13" ht="18.75">
      <c r="A604" s="193">
        <v>2081601</v>
      </c>
      <c r="B604" s="194" t="s">
        <v>137</v>
      </c>
      <c r="C604" s="195">
        <v>171</v>
      </c>
      <c r="D604" s="195"/>
      <c r="E604" s="195">
        <v>0</v>
      </c>
      <c r="F604" s="195">
        <v>0</v>
      </c>
      <c r="G604" s="195">
        <v>0</v>
      </c>
      <c r="H604" s="195">
        <f t="shared" si="111"/>
        <v>171</v>
      </c>
      <c r="I604" s="197">
        <f t="shared" si="112"/>
        <v>0</v>
      </c>
      <c r="J604" s="204" t="s">
        <v>1134</v>
      </c>
      <c r="K604" s="205" t="s">
        <v>137</v>
      </c>
      <c r="L604" s="222"/>
      <c r="M604" s="201" t="str">
        <f t="shared" si="110"/>
        <v>是</v>
      </c>
    </row>
    <row r="605" spans="1:13" ht="37.5" hidden="1">
      <c r="A605" s="193">
        <v>2081602</v>
      </c>
      <c r="B605" s="194" t="s">
        <v>139</v>
      </c>
      <c r="C605" s="195">
        <v>0</v>
      </c>
      <c r="D605" s="195"/>
      <c r="E605" s="195">
        <v>0</v>
      </c>
      <c r="F605" s="195">
        <v>0</v>
      </c>
      <c r="G605" s="195">
        <v>0</v>
      </c>
      <c r="H605" s="195">
        <f t="shared" si="111"/>
        <v>0</v>
      </c>
      <c r="I605" s="197">
        <f t="shared" si="112"/>
        <v>0</v>
      </c>
      <c r="J605" s="204" t="s">
        <v>1135</v>
      </c>
      <c r="K605" s="202" t="s">
        <v>139</v>
      </c>
      <c r="L605" s="210"/>
      <c r="M605" s="201" t="str">
        <f t="shared" si="110"/>
        <v>否</v>
      </c>
    </row>
    <row r="606" spans="1:13" ht="18.75" hidden="1">
      <c r="A606" s="193">
        <v>2081603</v>
      </c>
      <c r="B606" s="194" t="s">
        <v>141</v>
      </c>
      <c r="C606" s="195">
        <v>0</v>
      </c>
      <c r="D606" s="195"/>
      <c r="E606" s="195">
        <v>0</v>
      </c>
      <c r="F606" s="195">
        <v>0</v>
      </c>
      <c r="G606" s="195">
        <v>0</v>
      </c>
      <c r="H606" s="195">
        <f t="shared" si="111"/>
        <v>0</v>
      </c>
      <c r="I606" s="197">
        <f t="shared" si="112"/>
        <v>0</v>
      </c>
      <c r="J606" s="204" t="s">
        <v>1136</v>
      </c>
      <c r="K606" s="202" t="s">
        <v>141</v>
      </c>
      <c r="L606" s="207"/>
      <c r="M606" s="201" t="str">
        <f t="shared" si="110"/>
        <v>否</v>
      </c>
    </row>
    <row r="607" spans="1:13" ht="37.5">
      <c r="A607" s="193">
        <v>2081699</v>
      </c>
      <c r="B607" s="194" t="s">
        <v>1137</v>
      </c>
      <c r="C607" s="195">
        <v>24</v>
      </c>
      <c r="D607" s="195"/>
      <c r="E607" s="195">
        <v>15</v>
      </c>
      <c r="F607" s="195">
        <v>15</v>
      </c>
      <c r="G607" s="195">
        <v>0</v>
      </c>
      <c r="H607" s="195">
        <f t="shared" si="111"/>
        <v>39</v>
      </c>
      <c r="I607" s="197">
        <f t="shared" si="112"/>
        <v>15</v>
      </c>
      <c r="J607" s="204" t="s">
        <v>1138</v>
      </c>
      <c r="K607" s="208" t="s">
        <v>1137</v>
      </c>
      <c r="L607" s="209"/>
      <c r="M607" s="201" t="str">
        <f t="shared" si="110"/>
        <v>是</v>
      </c>
    </row>
    <row r="608" spans="1:13" ht="18.75">
      <c r="A608" s="193">
        <v>20819</v>
      </c>
      <c r="B608" s="194" t="s">
        <v>1139</v>
      </c>
      <c r="C608" s="195">
        <f t="shared" ref="C608:G608" si="116">SUM(C609:C610)</f>
        <v>400</v>
      </c>
      <c r="D608" s="195">
        <f t="shared" si="116"/>
        <v>0</v>
      </c>
      <c r="E608" s="195">
        <f t="shared" si="116"/>
        <v>0</v>
      </c>
      <c r="F608" s="195">
        <f t="shared" si="116"/>
        <v>0</v>
      </c>
      <c r="G608" s="195">
        <f t="shared" si="116"/>
        <v>0</v>
      </c>
      <c r="H608" s="195">
        <f t="shared" si="111"/>
        <v>400</v>
      </c>
      <c r="I608" s="197">
        <f t="shared" si="112"/>
        <v>0</v>
      </c>
      <c r="J608" s="198" t="s">
        <v>1140</v>
      </c>
      <c r="K608" s="202" t="s">
        <v>1139</v>
      </c>
      <c r="L608" s="210">
        <f>SUM(L609:L610)</f>
        <v>0</v>
      </c>
      <c r="M608" s="201" t="str">
        <f t="shared" si="110"/>
        <v>是</v>
      </c>
    </row>
    <row r="609" spans="1:13" ht="37.5">
      <c r="A609" s="193">
        <v>2081901</v>
      </c>
      <c r="B609" s="194" t="s">
        <v>1141</v>
      </c>
      <c r="C609" s="195">
        <v>400</v>
      </c>
      <c r="D609" s="195"/>
      <c r="E609" s="195">
        <v>0</v>
      </c>
      <c r="F609" s="195">
        <v>0</v>
      </c>
      <c r="G609" s="195">
        <v>0</v>
      </c>
      <c r="H609" s="195">
        <f t="shared" si="111"/>
        <v>400</v>
      </c>
      <c r="I609" s="197">
        <f t="shared" si="112"/>
        <v>0</v>
      </c>
      <c r="J609" s="204" t="s">
        <v>1142</v>
      </c>
      <c r="K609" s="205" t="s">
        <v>1141</v>
      </c>
      <c r="L609" s="206"/>
      <c r="M609" s="201" t="str">
        <f t="shared" si="110"/>
        <v>是</v>
      </c>
    </row>
    <row r="610" spans="1:13" ht="37.5" hidden="1">
      <c r="A610" s="193">
        <v>2081902</v>
      </c>
      <c r="B610" s="196" t="s">
        <v>1143</v>
      </c>
      <c r="C610" s="195">
        <v>0</v>
      </c>
      <c r="D610" s="195"/>
      <c r="E610" s="195">
        <v>0</v>
      </c>
      <c r="F610" s="195">
        <v>0</v>
      </c>
      <c r="G610" s="195">
        <v>0</v>
      </c>
      <c r="H610" s="195">
        <f t="shared" si="111"/>
        <v>0</v>
      </c>
      <c r="I610" s="197">
        <f t="shared" si="112"/>
        <v>0</v>
      </c>
      <c r="J610" s="204" t="s">
        <v>1144</v>
      </c>
      <c r="K610" s="208" t="s">
        <v>1143</v>
      </c>
      <c r="L610" s="209"/>
      <c r="M610" s="201" t="str">
        <f t="shared" si="110"/>
        <v>否</v>
      </c>
    </row>
    <row r="611" spans="1:13" ht="18.75">
      <c r="A611" s="193">
        <v>20820</v>
      </c>
      <c r="B611" s="194" t="s">
        <v>1145</v>
      </c>
      <c r="C611" s="195">
        <f t="shared" ref="C611:G611" si="117">SUM(C612:C613)</f>
        <v>100</v>
      </c>
      <c r="D611" s="195">
        <f t="shared" si="117"/>
        <v>0</v>
      </c>
      <c r="E611" s="195">
        <f t="shared" si="117"/>
        <v>0</v>
      </c>
      <c r="F611" s="195">
        <f t="shared" si="117"/>
        <v>0</v>
      </c>
      <c r="G611" s="195">
        <f t="shared" si="117"/>
        <v>0</v>
      </c>
      <c r="H611" s="195">
        <f t="shared" si="111"/>
        <v>100</v>
      </c>
      <c r="I611" s="197">
        <f t="shared" si="112"/>
        <v>0</v>
      </c>
      <c r="J611" s="198" t="s">
        <v>1146</v>
      </c>
      <c r="K611" s="202" t="s">
        <v>1145</v>
      </c>
      <c r="L611" s="210">
        <f>SUM(L612:L613)</f>
        <v>0</v>
      </c>
      <c r="M611" s="201" t="str">
        <f t="shared" si="110"/>
        <v>是</v>
      </c>
    </row>
    <row r="612" spans="1:13" ht="18.75" hidden="1">
      <c r="A612" s="193">
        <v>2082001</v>
      </c>
      <c r="B612" s="212" t="s">
        <v>1147</v>
      </c>
      <c r="C612" s="195">
        <v>0</v>
      </c>
      <c r="D612" s="195"/>
      <c r="E612" s="195">
        <v>0</v>
      </c>
      <c r="F612" s="195">
        <v>0</v>
      </c>
      <c r="G612" s="195">
        <v>0</v>
      </c>
      <c r="H612" s="195">
        <f t="shared" si="111"/>
        <v>0</v>
      </c>
      <c r="I612" s="197">
        <f t="shared" si="112"/>
        <v>0</v>
      </c>
      <c r="J612" s="204" t="s">
        <v>1148</v>
      </c>
      <c r="K612" s="205" t="s">
        <v>1147</v>
      </c>
      <c r="L612" s="222"/>
      <c r="M612" s="201" t="str">
        <f t="shared" si="110"/>
        <v>否</v>
      </c>
    </row>
    <row r="613" spans="1:13" ht="37.5">
      <c r="A613" s="193">
        <v>2082002</v>
      </c>
      <c r="B613" s="194" t="s">
        <v>1149</v>
      </c>
      <c r="C613" s="195">
        <v>100</v>
      </c>
      <c r="D613" s="195"/>
      <c r="E613" s="195">
        <v>0</v>
      </c>
      <c r="F613" s="195">
        <v>0</v>
      </c>
      <c r="G613" s="195">
        <v>0</v>
      </c>
      <c r="H613" s="195">
        <f t="shared" si="111"/>
        <v>100</v>
      </c>
      <c r="I613" s="197">
        <f t="shared" si="112"/>
        <v>0</v>
      </c>
      <c r="J613" s="204" t="s">
        <v>1150</v>
      </c>
      <c r="K613" s="208" t="s">
        <v>1149</v>
      </c>
      <c r="L613" s="229"/>
      <c r="M613" s="201" t="str">
        <f t="shared" si="110"/>
        <v>是</v>
      </c>
    </row>
    <row r="614" spans="1:13" ht="18.75" hidden="1">
      <c r="A614" s="193">
        <v>20821</v>
      </c>
      <c r="B614" s="194" t="s">
        <v>1151</v>
      </c>
      <c r="C614" s="195">
        <f t="shared" ref="C614:G614" si="118">SUM(C615:C616)</f>
        <v>0</v>
      </c>
      <c r="D614" s="195">
        <f t="shared" si="118"/>
        <v>0</v>
      </c>
      <c r="E614" s="195">
        <f t="shared" si="118"/>
        <v>0</v>
      </c>
      <c r="F614" s="195">
        <f t="shared" si="118"/>
        <v>0</v>
      </c>
      <c r="G614" s="195">
        <f t="shared" si="118"/>
        <v>0</v>
      </c>
      <c r="H614" s="195">
        <f t="shared" si="111"/>
        <v>0</v>
      </c>
      <c r="I614" s="197">
        <f t="shared" si="112"/>
        <v>0</v>
      </c>
      <c r="J614" s="198" t="s">
        <v>1152</v>
      </c>
      <c r="K614" s="202" t="s">
        <v>1151</v>
      </c>
      <c r="L614" s="210">
        <f>SUM(L615:L616)</f>
        <v>0</v>
      </c>
      <c r="M614" s="201" t="str">
        <f t="shared" si="110"/>
        <v>否</v>
      </c>
    </row>
    <row r="615" spans="1:13" ht="37.5" hidden="1">
      <c r="A615" s="193">
        <v>2082101</v>
      </c>
      <c r="B615" s="212" t="s">
        <v>1153</v>
      </c>
      <c r="C615" s="195">
        <v>0</v>
      </c>
      <c r="D615" s="195"/>
      <c r="E615" s="195">
        <v>0</v>
      </c>
      <c r="F615" s="195">
        <v>0</v>
      </c>
      <c r="G615" s="195">
        <v>0</v>
      </c>
      <c r="H615" s="195">
        <f t="shared" si="111"/>
        <v>0</v>
      </c>
      <c r="I615" s="197">
        <f t="shared" si="112"/>
        <v>0</v>
      </c>
      <c r="J615" s="204" t="s">
        <v>1154</v>
      </c>
      <c r="K615" s="205" t="s">
        <v>1153</v>
      </c>
      <c r="L615" s="206"/>
      <c r="M615" s="201" t="str">
        <f t="shared" si="110"/>
        <v>否</v>
      </c>
    </row>
    <row r="616" spans="1:13" ht="37.5" hidden="1">
      <c r="A616" s="193">
        <v>2082102</v>
      </c>
      <c r="B616" s="194" t="s">
        <v>1155</v>
      </c>
      <c r="C616" s="195">
        <v>0</v>
      </c>
      <c r="D616" s="195"/>
      <c r="E616" s="195">
        <v>0</v>
      </c>
      <c r="F616" s="195">
        <v>0</v>
      </c>
      <c r="G616" s="195">
        <v>0</v>
      </c>
      <c r="H616" s="195">
        <f t="shared" si="111"/>
        <v>0</v>
      </c>
      <c r="I616" s="197">
        <f t="shared" si="112"/>
        <v>0</v>
      </c>
      <c r="J616" s="204" t="s">
        <v>1156</v>
      </c>
      <c r="K616" s="202" t="s">
        <v>1155</v>
      </c>
      <c r="L616" s="207"/>
      <c r="M616" s="201" t="str">
        <f t="shared" si="110"/>
        <v>否</v>
      </c>
    </row>
    <row r="617" spans="1:13" ht="37.5" hidden="1">
      <c r="A617" s="193">
        <v>20824</v>
      </c>
      <c r="B617" s="194" t="s">
        <v>1157</v>
      </c>
      <c r="C617" s="195">
        <f t="shared" ref="C617:G617" si="119">SUM(C618:C619)</f>
        <v>0</v>
      </c>
      <c r="D617" s="195">
        <f t="shared" si="119"/>
        <v>0</v>
      </c>
      <c r="E617" s="195">
        <f t="shared" si="119"/>
        <v>0</v>
      </c>
      <c r="F617" s="195">
        <f t="shared" si="119"/>
        <v>0</v>
      </c>
      <c r="G617" s="195">
        <f t="shared" si="119"/>
        <v>0</v>
      </c>
      <c r="H617" s="195">
        <f t="shared" si="111"/>
        <v>0</v>
      </c>
      <c r="I617" s="197">
        <f t="shared" si="112"/>
        <v>0</v>
      </c>
      <c r="J617" s="198" t="s">
        <v>1158</v>
      </c>
      <c r="K617" s="202" t="s">
        <v>1157</v>
      </c>
      <c r="L617" s="210">
        <f>SUM(L618:L619)</f>
        <v>0</v>
      </c>
      <c r="M617" s="201" t="str">
        <f t="shared" si="110"/>
        <v>否</v>
      </c>
    </row>
    <row r="618" spans="1:13" ht="37.5" hidden="1">
      <c r="A618" s="193">
        <v>2082401</v>
      </c>
      <c r="B618" s="194" t="s">
        <v>1159</v>
      </c>
      <c r="C618" s="195">
        <v>0</v>
      </c>
      <c r="D618" s="195"/>
      <c r="E618" s="195">
        <v>0</v>
      </c>
      <c r="F618" s="195">
        <v>0</v>
      </c>
      <c r="G618" s="195">
        <v>0</v>
      </c>
      <c r="H618" s="195">
        <f t="shared" si="111"/>
        <v>0</v>
      </c>
      <c r="I618" s="197">
        <f t="shared" si="112"/>
        <v>0</v>
      </c>
      <c r="J618" s="204" t="s">
        <v>1160</v>
      </c>
      <c r="K618" s="202" t="s">
        <v>1159</v>
      </c>
      <c r="L618" s="223"/>
      <c r="M618" s="201" t="str">
        <f t="shared" si="110"/>
        <v>否</v>
      </c>
    </row>
    <row r="619" spans="1:13" ht="37.5" hidden="1">
      <c r="A619" s="193">
        <v>2082402</v>
      </c>
      <c r="B619" s="196" t="s">
        <v>1161</v>
      </c>
      <c r="C619" s="195">
        <v>0</v>
      </c>
      <c r="D619" s="195"/>
      <c r="E619" s="195">
        <v>0</v>
      </c>
      <c r="F619" s="195">
        <v>0</v>
      </c>
      <c r="G619" s="195">
        <v>0</v>
      </c>
      <c r="H619" s="195">
        <f t="shared" si="111"/>
        <v>0</v>
      </c>
      <c r="I619" s="197">
        <f t="shared" si="112"/>
        <v>0</v>
      </c>
      <c r="J619" s="204" t="s">
        <v>1162</v>
      </c>
      <c r="K619" s="208" t="s">
        <v>1161</v>
      </c>
      <c r="L619" s="229"/>
      <c r="M619" s="201" t="str">
        <f t="shared" si="110"/>
        <v>否</v>
      </c>
    </row>
    <row r="620" spans="1:13" ht="18.75">
      <c r="A620" s="193">
        <v>20825</v>
      </c>
      <c r="B620" s="194" t="s">
        <v>1163</v>
      </c>
      <c r="C620" s="195">
        <f t="shared" ref="C620:G620" si="120">SUM(C621:C622)</f>
        <v>74</v>
      </c>
      <c r="D620" s="195">
        <f t="shared" si="120"/>
        <v>0</v>
      </c>
      <c r="E620" s="195">
        <f t="shared" si="120"/>
        <v>0</v>
      </c>
      <c r="F620" s="195">
        <f t="shared" si="120"/>
        <v>0</v>
      </c>
      <c r="G620" s="195">
        <f t="shared" si="120"/>
        <v>0</v>
      </c>
      <c r="H620" s="195">
        <f t="shared" si="111"/>
        <v>74</v>
      </c>
      <c r="I620" s="197">
        <f t="shared" si="112"/>
        <v>0</v>
      </c>
      <c r="J620" s="198" t="s">
        <v>1164</v>
      </c>
      <c r="K620" s="202" t="s">
        <v>1163</v>
      </c>
      <c r="L620" s="210">
        <f>SUM(L621:L622)</f>
        <v>0</v>
      </c>
      <c r="M620" s="201" t="str">
        <f t="shared" si="110"/>
        <v>是</v>
      </c>
    </row>
    <row r="621" spans="1:13" ht="37.5" hidden="1">
      <c r="A621" s="193">
        <v>2082501</v>
      </c>
      <c r="B621" s="212" t="s">
        <v>1165</v>
      </c>
      <c r="C621" s="195">
        <v>0</v>
      </c>
      <c r="D621" s="195"/>
      <c r="E621" s="195">
        <v>0</v>
      </c>
      <c r="F621" s="195">
        <v>0</v>
      </c>
      <c r="G621" s="195">
        <v>0</v>
      </c>
      <c r="H621" s="195">
        <f t="shared" si="111"/>
        <v>0</v>
      </c>
      <c r="I621" s="197">
        <f t="shared" si="112"/>
        <v>0</v>
      </c>
      <c r="J621" s="204" t="s">
        <v>1166</v>
      </c>
      <c r="K621" s="205" t="s">
        <v>1165</v>
      </c>
      <c r="L621" s="206"/>
      <c r="M621" s="201" t="str">
        <f t="shared" si="110"/>
        <v>否</v>
      </c>
    </row>
    <row r="622" spans="1:13" ht="37.5">
      <c r="A622" s="193">
        <v>2082502</v>
      </c>
      <c r="B622" s="194" t="s">
        <v>1167</v>
      </c>
      <c r="C622" s="195">
        <v>74</v>
      </c>
      <c r="D622" s="195"/>
      <c r="E622" s="195">
        <v>0</v>
      </c>
      <c r="F622" s="195">
        <v>0</v>
      </c>
      <c r="G622" s="195">
        <v>0</v>
      </c>
      <c r="H622" s="195">
        <f t="shared" si="111"/>
        <v>74</v>
      </c>
      <c r="I622" s="197">
        <f t="shared" si="112"/>
        <v>0</v>
      </c>
      <c r="J622" s="204" t="s">
        <v>1168</v>
      </c>
      <c r="K622" s="208" t="s">
        <v>1167</v>
      </c>
      <c r="L622" s="209"/>
      <c r="M622" s="201" t="str">
        <f t="shared" si="110"/>
        <v>是</v>
      </c>
    </row>
    <row r="623" spans="1:13" ht="37.5">
      <c r="A623" s="193">
        <v>20826</v>
      </c>
      <c r="B623" s="194" t="s">
        <v>1169</v>
      </c>
      <c r="C623" s="195">
        <f t="shared" ref="C623:G623" si="121">SUM(C624:C626)</f>
        <v>2500</v>
      </c>
      <c r="D623" s="195">
        <f t="shared" si="121"/>
        <v>0</v>
      </c>
      <c r="E623" s="195">
        <f t="shared" si="121"/>
        <v>0</v>
      </c>
      <c r="F623" s="195">
        <f t="shared" si="121"/>
        <v>0</v>
      </c>
      <c r="G623" s="195">
        <f t="shared" si="121"/>
        <v>0</v>
      </c>
      <c r="H623" s="195">
        <f t="shared" si="111"/>
        <v>2500</v>
      </c>
      <c r="I623" s="197">
        <f t="shared" si="112"/>
        <v>0</v>
      </c>
      <c r="J623" s="198" t="s">
        <v>1170</v>
      </c>
      <c r="K623" s="202" t="s">
        <v>1169</v>
      </c>
      <c r="L623" s="210">
        <f>SUM(L624:L626)</f>
        <v>0</v>
      </c>
      <c r="M623" s="201" t="str">
        <f t="shared" si="110"/>
        <v>是</v>
      </c>
    </row>
    <row r="624" spans="1:13" ht="56.25">
      <c r="A624" s="193">
        <v>2082601</v>
      </c>
      <c r="B624" s="194" t="s">
        <v>1171</v>
      </c>
      <c r="C624" s="195">
        <v>2500</v>
      </c>
      <c r="D624" s="195"/>
      <c r="E624" s="195">
        <v>0</v>
      </c>
      <c r="F624" s="195">
        <v>0</v>
      </c>
      <c r="G624" s="195">
        <v>0</v>
      </c>
      <c r="H624" s="195">
        <f t="shared" si="111"/>
        <v>2500</v>
      </c>
      <c r="I624" s="197">
        <f t="shared" si="112"/>
        <v>0</v>
      </c>
      <c r="J624" s="204" t="s">
        <v>1172</v>
      </c>
      <c r="K624" s="205" t="s">
        <v>1171</v>
      </c>
      <c r="L624" s="206"/>
      <c r="M624" s="201" t="str">
        <f t="shared" si="110"/>
        <v>是</v>
      </c>
    </row>
    <row r="625" spans="1:13" ht="56.25" hidden="1">
      <c r="A625" s="193">
        <v>2082602</v>
      </c>
      <c r="B625" s="194" t="s">
        <v>1173</v>
      </c>
      <c r="C625" s="195">
        <v>0</v>
      </c>
      <c r="D625" s="195"/>
      <c r="E625" s="195">
        <v>0</v>
      </c>
      <c r="F625" s="195">
        <v>0</v>
      </c>
      <c r="G625" s="195">
        <v>0</v>
      </c>
      <c r="H625" s="195">
        <f t="shared" si="111"/>
        <v>0</v>
      </c>
      <c r="I625" s="197">
        <f t="shared" si="112"/>
        <v>0</v>
      </c>
      <c r="J625" s="204" t="s">
        <v>1174</v>
      </c>
      <c r="K625" s="202" t="s">
        <v>1173</v>
      </c>
      <c r="L625" s="223"/>
      <c r="M625" s="201" t="str">
        <f t="shared" si="110"/>
        <v>否</v>
      </c>
    </row>
    <row r="626" spans="1:13" ht="37.5" hidden="1">
      <c r="A626" s="193">
        <v>2082699</v>
      </c>
      <c r="B626" s="196" t="s">
        <v>1175</v>
      </c>
      <c r="C626" s="195">
        <v>0</v>
      </c>
      <c r="D626" s="195"/>
      <c r="E626" s="195">
        <v>0</v>
      </c>
      <c r="F626" s="195">
        <v>0</v>
      </c>
      <c r="G626" s="195">
        <v>0</v>
      </c>
      <c r="H626" s="195">
        <f t="shared" si="111"/>
        <v>0</v>
      </c>
      <c r="I626" s="197">
        <f t="shared" si="112"/>
        <v>0</v>
      </c>
      <c r="J626" s="204" t="s">
        <v>1176</v>
      </c>
      <c r="K626" s="208" t="s">
        <v>1175</v>
      </c>
      <c r="L626" s="229"/>
      <c r="M626" s="201" t="str">
        <f t="shared" si="110"/>
        <v>否</v>
      </c>
    </row>
    <row r="627" spans="1:13" ht="37.5" hidden="1">
      <c r="A627" s="193">
        <v>20827</v>
      </c>
      <c r="B627" s="194" t="s">
        <v>1177</v>
      </c>
      <c r="C627" s="195">
        <f t="shared" ref="C627:G627" si="122">SUM(C628:C631)</f>
        <v>0</v>
      </c>
      <c r="D627" s="195">
        <f t="shared" si="122"/>
        <v>0</v>
      </c>
      <c r="E627" s="195">
        <f t="shared" si="122"/>
        <v>0</v>
      </c>
      <c r="F627" s="195">
        <f t="shared" si="122"/>
        <v>0</v>
      </c>
      <c r="G627" s="195">
        <f t="shared" si="122"/>
        <v>0</v>
      </c>
      <c r="H627" s="195">
        <f t="shared" si="111"/>
        <v>0</v>
      </c>
      <c r="I627" s="197">
        <f t="shared" si="112"/>
        <v>0</v>
      </c>
      <c r="J627" s="198" t="s">
        <v>1178</v>
      </c>
      <c r="K627" s="202" t="s">
        <v>1177</v>
      </c>
      <c r="L627" s="210">
        <f>SUM(L628:L631)</f>
        <v>0</v>
      </c>
      <c r="M627" s="201" t="str">
        <f t="shared" si="110"/>
        <v>否</v>
      </c>
    </row>
    <row r="628" spans="1:13" ht="37.5" hidden="1">
      <c r="A628" s="193">
        <v>2082701</v>
      </c>
      <c r="B628" s="212" t="s">
        <v>1179</v>
      </c>
      <c r="C628" s="195">
        <v>0</v>
      </c>
      <c r="D628" s="195"/>
      <c r="E628" s="195">
        <v>0</v>
      </c>
      <c r="F628" s="195">
        <v>0</v>
      </c>
      <c r="G628" s="195">
        <v>0</v>
      </c>
      <c r="H628" s="195">
        <f t="shared" si="111"/>
        <v>0</v>
      </c>
      <c r="I628" s="197">
        <f t="shared" si="112"/>
        <v>0</v>
      </c>
      <c r="J628" s="204" t="s">
        <v>1180</v>
      </c>
      <c r="K628" s="205" t="s">
        <v>1179</v>
      </c>
      <c r="L628" s="206"/>
      <c r="M628" s="201" t="str">
        <f t="shared" si="110"/>
        <v>否</v>
      </c>
    </row>
    <row r="629" spans="1:13" ht="37.5" hidden="1">
      <c r="A629" s="193">
        <v>2082702</v>
      </c>
      <c r="B629" s="194" t="s">
        <v>1181</v>
      </c>
      <c r="C629" s="195">
        <v>0</v>
      </c>
      <c r="D629" s="195"/>
      <c r="E629" s="195">
        <v>0</v>
      </c>
      <c r="F629" s="195">
        <v>0</v>
      </c>
      <c r="G629" s="195">
        <v>0</v>
      </c>
      <c r="H629" s="195">
        <f t="shared" si="111"/>
        <v>0</v>
      </c>
      <c r="I629" s="197">
        <f t="shared" si="112"/>
        <v>0</v>
      </c>
      <c r="J629" s="204" t="s">
        <v>1182</v>
      </c>
      <c r="K629" s="202" t="s">
        <v>1181</v>
      </c>
      <c r="L629" s="207"/>
      <c r="M629" s="201" t="str">
        <f t="shared" si="110"/>
        <v>否</v>
      </c>
    </row>
    <row r="630" spans="1:13" ht="37.5" hidden="1">
      <c r="A630" s="193">
        <v>2082703</v>
      </c>
      <c r="B630" s="194" t="s">
        <v>1183</v>
      </c>
      <c r="C630" s="195">
        <v>0</v>
      </c>
      <c r="D630" s="195"/>
      <c r="E630" s="195">
        <v>0</v>
      </c>
      <c r="F630" s="195">
        <v>0</v>
      </c>
      <c r="G630" s="195">
        <v>0</v>
      </c>
      <c r="H630" s="195">
        <f t="shared" si="111"/>
        <v>0</v>
      </c>
      <c r="I630" s="197">
        <f t="shared" si="112"/>
        <v>0</v>
      </c>
      <c r="J630" s="204" t="s">
        <v>1184</v>
      </c>
      <c r="K630" s="202" t="s">
        <v>1183</v>
      </c>
      <c r="L630" s="207"/>
      <c r="M630" s="201" t="str">
        <f t="shared" si="110"/>
        <v>否</v>
      </c>
    </row>
    <row r="631" spans="1:13" ht="37.5" hidden="1">
      <c r="A631" s="193">
        <v>2082799</v>
      </c>
      <c r="B631" s="196" t="s">
        <v>1185</v>
      </c>
      <c r="C631" s="195">
        <v>0</v>
      </c>
      <c r="D631" s="195"/>
      <c r="E631" s="195">
        <v>0</v>
      </c>
      <c r="F631" s="195">
        <v>0</v>
      </c>
      <c r="G631" s="195">
        <v>0</v>
      </c>
      <c r="H631" s="195">
        <f t="shared" si="111"/>
        <v>0</v>
      </c>
      <c r="I631" s="197">
        <f t="shared" si="112"/>
        <v>0</v>
      </c>
      <c r="J631" s="204" t="s">
        <v>1186</v>
      </c>
      <c r="K631" s="208" t="s">
        <v>1185</v>
      </c>
      <c r="L631" s="209"/>
      <c r="M631" s="201" t="str">
        <f t="shared" si="110"/>
        <v>否</v>
      </c>
    </row>
    <row r="632" spans="1:13" ht="18.75">
      <c r="A632" s="193">
        <v>20828</v>
      </c>
      <c r="B632" s="240" t="s">
        <v>1187</v>
      </c>
      <c r="C632" s="195">
        <f t="shared" ref="C632:G632" si="123">SUM(C633:C639)</f>
        <v>412</v>
      </c>
      <c r="D632" s="195">
        <f t="shared" si="123"/>
        <v>0</v>
      </c>
      <c r="E632" s="195">
        <f t="shared" si="123"/>
        <v>405</v>
      </c>
      <c r="F632" s="195">
        <f t="shared" si="123"/>
        <v>405</v>
      </c>
      <c r="G632" s="195">
        <f t="shared" si="123"/>
        <v>0</v>
      </c>
      <c r="H632" s="195">
        <f t="shared" si="111"/>
        <v>817</v>
      </c>
      <c r="I632" s="197">
        <f t="shared" si="112"/>
        <v>405</v>
      </c>
      <c r="J632" s="198" t="s">
        <v>1188</v>
      </c>
      <c r="K632" s="249" t="s">
        <v>1187</v>
      </c>
      <c r="L632" s="210">
        <f>SUM(L633:L639)</f>
        <v>0</v>
      </c>
      <c r="M632" s="201" t="str">
        <f t="shared" si="110"/>
        <v>是</v>
      </c>
    </row>
    <row r="633" spans="1:13" ht="18.75">
      <c r="A633" s="193">
        <v>2082801</v>
      </c>
      <c r="B633" s="194" t="s">
        <v>137</v>
      </c>
      <c r="C633" s="195">
        <v>213</v>
      </c>
      <c r="D633" s="195"/>
      <c r="E633" s="195">
        <v>0</v>
      </c>
      <c r="F633" s="195">
        <v>0</v>
      </c>
      <c r="G633" s="195">
        <v>0</v>
      </c>
      <c r="H633" s="195">
        <f t="shared" si="111"/>
        <v>213</v>
      </c>
      <c r="I633" s="197">
        <f t="shared" si="112"/>
        <v>0</v>
      </c>
      <c r="J633" s="204" t="s">
        <v>1189</v>
      </c>
      <c r="K633" s="205" t="s">
        <v>137</v>
      </c>
      <c r="L633" s="206"/>
      <c r="M633" s="201" t="str">
        <f t="shared" si="110"/>
        <v>是</v>
      </c>
    </row>
    <row r="634" spans="1:13" ht="37.5" hidden="1">
      <c r="A634" s="193">
        <v>2082802</v>
      </c>
      <c r="B634" s="194" t="s">
        <v>139</v>
      </c>
      <c r="C634" s="195">
        <v>0</v>
      </c>
      <c r="D634" s="195"/>
      <c r="E634" s="195">
        <v>0</v>
      </c>
      <c r="F634" s="195">
        <v>0</v>
      </c>
      <c r="G634" s="195">
        <v>0</v>
      </c>
      <c r="H634" s="195">
        <f t="shared" si="111"/>
        <v>0</v>
      </c>
      <c r="I634" s="197">
        <f t="shared" si="112"/>
        <v>0</v>
      </c>
      <c r="J634" s="204" t="s">
        <v>1190</v>
      </c>
      <c r="K634" s="202" t="s">
        <v>139</v>
      </c>
      <c r="L634" s="223"/>
      <c r="M634" s="201" t="str">
        <f t="shared" si="110"/>
        <v>否</v>
      </c>
    </row>
    <row r="635" spans="1:13" ht="18.75" hidden="1">
      <c r="A635" s="193">
        <v>2082803</v>
      </c>
      <c r="B635" s="194" t="s">
        <v>141</v>
      </c>
      <c r="C635" s="195">
        <v>0</v>
      </c>
      <c r="D635" s="195"/>
      <c r="E635" s="195">
        <v>0</v>
      </c>
      <c r="F635" s="195">
        <v>0</v>
      </c>
      <c r="G635" s="195">
        <v>0</v>
      </c>
      <c r="H635" s="195">
        <f t="shared" si="111"/>
        <v>0</v>
      </c>
      <c r="I635" s="197">
        <f t="shared" si="112"/>
        <v>0</v>
      </c>
      <c r="J635" s="204" t="s">
        <v>1191</v>
      </c>
      <c r="K635" s="202" t="s">
        <v>141</v>
      </c>
      <c r="L635" s="210"/>
      <c r="M635" s="201" t="str">
        <f t="shared" si="110"/>
        <v>否</v>
      </c>
    </row>
    <row r="636" spans="1:13" ht="18.75">
      <c r="A636" s="193">
        <v>2082804</v>
      </c>
      <c r="B636" s="194" t="s">
        <v>1192</v>
      </c>
      <c r="C636" s="195">
        <v>123</v>
      </c>
      <c r="D636" s="195"/>
      <c r="E636" s="195">
        <v>5</v>
      </c>
      <c r="F636" s="195">
        <v>5</v>
      </c>
      <c r="G636" s="195">
        <v>0</v>
      </c>
      <c r="H636" s="195">
        <f t="shared" si="111"/>
        <v>128</v>
      </c>
      <c r="I636" s="197">
        <f t="shared" si="112"/>
        <v>5</v>
      </c>
      <c r="J636" s="204" t="s">
        <v>1193</v>
      </c>
      <c r="K636" s="202" t="s">
        <v>1192</v>
      </c>
      <c r="L636" s="207"/>
      <c r="M636" s="201" t="str">
        <f t="shared" si="110"/>
        <v>是</v>
      </c>
    </row>
    <row r="637" spans="1:13" ht="18.75">
      <c r="A637" s="193">
        <v>2082805</v>
      </c>
      <c r="B637" s="194" t="s">
        <v>1194</v>
      </c>
      <c r="C637" s="195">
        <v>31</v>
      </c>
      <c r="D637" s="195"/>
      <c r="E637" s="195">
        <v>0</v>
      </c>
      <c r="F637" s="195">
        <v>0</v>
      </c>
      <c r="G637" s="195">
        <v>0</v>
      </c>
      <c r="H637" s="195">
        <f t="shared" si="111"/>
        <v>31</v>
      </c>
      <c r="I637" s="197">
        <f t="shared" si="112"/>
        <v>0</v>
      </c>
      <c r="J637" s="204" t="s">
        <v>1195</v>
      </c>
      <c r="K637" s="202" t="s">
        <v>1194</v>
      </c>
      <c r="L637" s="207"/>
      <c r="M637" s="201" t="str">
        <f t="shared" si="110"/>
        <v>是</v>
      </c>
    </row>
    <row r="638" spans="1:13" ht="18.75" hidden="1">
      <c r="A638" s="193">
        <v>2082850</v>
      </c>
      <c r="B638" s="194" t="s">
        <v>155</v>
      </c>
      <c r="C638" s="195">
        <v>0</v>
      </c>
      <c r="D638" s="195"/>
      <c r="E638" s="195">
        <v>0</v>
      </c>
      <c r="F638" s="195">
        <v>0</v>
      </c>
      <c r="G638" s="195">
        <v>0</v>
      </c>
      <c r="H638" s="195">
        <f t="shared" si="111"/>
        <v>0</v>
      </c>
      <c r="I638" s="197">
        <f t="shared" si="112"/>
        <v>0</v>
      </c>
      <c r="J638" s="204" t="s">
        <v>1196</v>
      </c>
      <c r="K638" s="202" t="s">
        <v>155</v>
      </c>
      <c r="L638" s="207"/>
      <c r="M638" s="201" t="str">
        <f t="shared" si="110"/>
        <v>否</v>
      </c>
    </row>
    <row r="639" spans="1:13" ht="37.5">
      <c r="A639" s="193">
        <v>2082899</v>
      </c>
      <c r="B639" s="194" t="s">
        <v>1197</v>
      </c>
      <c r="C639" s="195">
        <v>45</v>
      </c>
      <c r="D639" s="195"/>
      <c r="E639" s="195">
        <v>400</v>
      </c>
      <c r="F639" s="195">
        <v>400</v>
      </c>
      <c r="G639" s="195">
        <v>0</v>
      </c>
      <c r="H639" s="195">
        <f t="shared" si="111"/>
        <v>445</v>
      </c>
      <c r="I639" s="197">
        <f t="shared" si="112"/>
        <v>400</v>
      </c>
      <c r="J639" s="204" t="s">
        <v>1198</v>
      </c>
      <c r="K639" s="208" t="s">
        <v>1197</v>
      </c>
      <c r="L639" s="232"/>
      <c r="M639" s="201" t="str">
        <f t="shared" si="110"/>
        <v>是</v>
      </c>
    </row>
    <row r="640" spans="1:13" ht="37.5" hidden="1">
      <c r="A640" s="193">
        <v>20830</v>
      </c>
      <c r="B640" s="196" t="s">
        <v>1199</v>
      </c>
      <c r="C640" s="195">
        <f t="shared" ref="C640:G640" si="124">SUM(C641:C642)</f>
        <v>0</v>
      </c>
      <c r="D640" s="195">
        <f t="shared" si="124"/>
        <v>0</v>
      </c>
      <c r="E640" s="195">
        <f t="shared" si="124"/>
        <v>0</v>
      </c>
      <c r="F640" s="195">
        <f t="shared" si="124"/>
        <v>0</v>
      </c>
      <c r="G640" s="195">
        <f t="shared" si="124"/>
        <v>0</v>
      </c>
      <c r="H640" s="195">
        <f t="shared" si="111"/>
        <v>0</v>
      </c>
      <c r="I640" s="197">
        <f t="shared" si="112"/>
        <v>0</v>
      </c>
      <c r="J640" s="215" t="s">
        <v>1200</v>
      </c>
      <c r="K640" s="233" t="s">
        <v>1199</v>
      </c>
      <c r="L640" s="250">
        <f>SUM(L641:L642)</f>
        <v>0</v>
      </c>
      <c r="M640" s="201" t="str">
        <f t="shared" si="110"/>
        <v>否</v>
      </c>
    </row>
    <row r="641" spans="1:13" ht="37.5" hidden="1">
      <c r="A641" s="193">
        <v>2083001</v>
      </c>
      <c r="B641" s="196" t="s">
        <v>1201</v>
      </c>
      <c r="C641" s="195">
        <v>0</v>
      </c>
      <c r="D641" s="195"/>
      <c r="E641" s="195">
        <v>0</v>
      </c>
      <c r="F641" s="195">
        <v>0</v>
      </c>
      <c r="G641" s="195">
        <v>0</v>
      </c>
      <c r="H641" s="195">
        <f t="shared" si="111"/>
        <v>0</v>
      </c>
      <c r="I641" s="197">
        <f t="shared" si="112"/>
        <v>0</v>
      </c>
      <c r="J641" s="215" t="s">
        <v>1202</v>
      </c>
      <c r="K641" s="233" t="s">
        <v>1201</v>
      </c>
      <c r="L641" s="250"/>
      <c r="M641" s="201" t="str">
        <f t="shared" si="110"/>
        <v>否</v>
      </c>
    </row>
    <row r="642" spans="1:13" ht="37.5" hidden="1">
      <c r="A642" s="193">
        <v>2083099</v>
      </c>
      <c r="B642" s="196" t="s">
        <v>1203</v>
      </c>
      <c r="C642" s="195">
        <v>0</v>
      </c>
      <c r="D642" s="195"/>
      <c r="E642" s="195">
        <v>0</v>
      </c>
      <c r="F642" s="195">
        <v>0</v>
      </c>
      <c r="G642" s="195">
        <v>0</v>
      </c>
      <c r="H642" s="195">
        <f t="shared" si="111"/>
        <v>0</v>
      </c>
      <c r="I642" s="197">
        <f t="shared" si="112"/>
        <v>0</v>
      </c>
      <c r="J642" s="215" t="s">
        <v>1204</v>
      </c>
      <c r="K642" s="233" t="s">
        <v>1203</v>
      </c>
      <c r="L642" s="250"/>
      <c r="M642" s="201" t="str">
        <f t="shared" si="110"/>
        <v>否</v>
      </c>
    </row>
    <row r="643" spans="1:13" ht="37.5">
      <c r="A643" s="193">
        <v>20899</v>
      </c>
      <c r="B643" s="194" t="s">
        <v>1205</v>
      </c>
      <c r="C643" s="195">
        <f t="shared" ref="C643:G643" si="125">SUM(C644)</f>
        <v>6600</v>
      </c>
      <c r="D643" s="195">
        <f t="shared" si="125"/>
        <v>0</v>
      </c>
      <c r="E643" s="195">
        <f t="shared" si="125"/>
        <v>21</v>
      </c>
      <c r="F643" s="195">
        <f t="shared" si="125"/>
        <v>21</v>
      </c>
      <c r="G643" s="195">
        <f t="shared" si="125"/>
        <v>0</v>
      </c>
      <c r="H643" s="195">
        <f t="shared" si="111"/>
        <v>6621</v>
      </c>
      <c r="I643" s="197">
        <f t="shared" si="112"/>
        <v>21</v>
      </c>
      <c r="J643" s="204" t="s">
        <v>1206</v>
      </c>
      <c r="K643" s="202" t="s">
        <v>1205</v>
      </c>
      <c r="L643" s="210">
        <f>SUM(L644)</f>
        <v>0</v>
      </c>
      <c r="M643" s="201" t="str">
        <f t="shared" si="110"/>
        <v>是</v>
      </c>
    </row>
    <row r="644" spans="1:13" ht="37.5">
      <c r="A644" s="193">
        <v>2089901</v>
      </c>
      <c r="B644" s="194" t="s">
        <v>1207</v>
      </c>
      <c r="C644" s="195">
        <v>6600</v>
      </c>
      <c r="D644" s="195"/>
      <c r="E644" s="195">
        <v>21</v>
      </c>
      <c r="F644" s="195">
        <v>21</v>
      </c>
      <c r="G644" s="195">
        <v>0</v>
      </c>
      <c r="H644" s="195">
        <f t="shared" si="111"/>
        <v>6621</v>
      </c>
      <c r="I644" s="197">
        <f t="shared" si="112"/>
        <v>21</v>
      </c>
      <c r="J644" s="204" t="s">
        <v>1208</v>
      </c>
      <c r="K644" s="202" t="s">
        <v>1207</v>
      </c>
      <c r="L644" s="210"/>
      <c r="M644" s="201" t="str">
        <f t="shared" si="110"/>
        <v>是</v>
      </c>
    </row>
    <row r="645" spans="1:13" s="182" customFormat="1" ht="18.75">
      <c r="A645" s="190">
        <v>210</v>
      </c>
      <c r="B645" s="191" t="s">
        <v>80</v>
      </c>
      <c r="C645" s="192">
        <f t="shared" ref="C645:G645" si="126">SUM(C646,C651,C665,C669,C681,C684,C688,C693,C697,C701,C704,C713,C715)</f>
        <v>111094</v>
      </c>
      <c r="D645" s="192">
        <f t="shared" si="126"/>
        <v>0</v>
      </c>
      <c r="E645" s="192">
        <f t="shared" si="126"/>
        <v>1983</v>
      </c>
      <c r="F645" s="192">
        <f t="shared" si="126"/>
        <v>433</v>
      </c>
      <c r="G645" s="192">
        <f t="shared" si="126"/>
        <v>1550</v>
      </c>
      <c r="H645" s="192">
        <f t="shared" si="111"/>
        <v>113077</v>
      </c>
      <c r="I645" s="197">
        <f t="shared" si="112"/>
        <v>1983</v>
      </c>
      <c r="J645" s="198" t="s">
        <v>79</v>
      </c>
      <c r="K645" s="199" t="s">
        <v>80</v>
      </c>
      <c r="L645" s="220">
        <f>SUM(L646,L651,L665,L669,L681,L684,L688,L693,L697,L701,L704,L713,L715)</f>
        <v>0</v>
      </c>
      <c r="M645" s="201" t="str">
        <f t="shared" si="110"/>
        <v>是</v>
      </c>
    </row>
    <row r="646" spans="1:13" ht="18.75">
      <c r="A646" s="193">
        <v>21001</v>
      </c>
      <c r="B646" s="194" t="s">
        <v>1209</v>
      </c>
      <c r="C646" s="195">
        <f t="shared" ref="C646:G646" si="127">SUM(C647:C650)</f>
        <v>760</v>
      </c>
      <c r="D646" s="195">
        <f t="shared" si="127"/>
        <v>0</v>
      </c>
      <c r="E646" s="195">
        <f t="shared" si="127"/>
        <v>0</v>
      </c>
      <c r="F646" s="195">
        <f t="shared" si="127"/>
        <v>0</v>
      </c>
      <c r="G646" s="195">
        <f t="shared" si="127"/>
        <v>0</v>
      </c>
      <c r="H646" s="195">
        <f t="shared" si="111"/>
        <v>760</v>
      </c>
      <c r="I646" s="197">
        <f t="shared" si="112"/>
        <v>0</v>
      </c>
      <c r="J646" s="198" t="s">
        <v>1210</v>
      </c>
      <c r="K646" s="202" t="s">
        <v>1209</v>
      </c>
      <c r="L646" s="210">
        <f>SUM(L647:L650)</f>
        <v>0</v>
      </c>
      <c r="M646" s="201" t="str">
        <f t="shared" ref="M646:M709" si="128">IF(LEN(F646)=3,"是",IF(G646&lt;&gt;"",IF(SUM(H646:J646)&lt;&gt;0,"是","否"),"是"))</f>
        <v>是</v>
      </c>
    </row>
    <row r="647" spans="1:13" ht="18.75">
      <c r="A647" s="193">
        <v>2100101</v>
      </c>
      <c r="B647" s="194" t="s">
        <v>137</v>
      </c>
      <c r="C647" s="195">
        <v>667</v>
      </c>
      <c r="D647" s="195"/>
      <c r="E647" s="195">
        <v>0</v>
      </c>
      <c r="F647" s="195">
        <v>0</v>
      </c>
      <c r="G647" s="195">
        <v>0</v>
      </c>
      <c r="H647" s="195">
        <f t="shared" ref="H647:H710" si="129">SUM(C647:E647)</f>
        <v>667</v>
      </c>
      <c r="I647" s="197">
        <f t="shared" ref="I647:I710" si="130">F647+G647</f>
        <v>0</v>
      </c>
      <c r="J647" s="204" t="s">
        <v>1211</v>
      </c>
      <c r="K647" s="205" t="s">
        <v>137</v>
      </c>
      <c r="L647" s="206"/>
      <c r="M647" s="201" t="str">
        <f t="shared" si="128"/>
        <v>是</v>
      </c>
    </row>
    <row r="648" spans="1:13" ht="37.5" hidden="1">
      <c r="A648" s="193">
        <v>2100102</v>
      </c>
      <c r="B648" s="194" t="s">
        <v>139</v>
      </c>
      <c r="C648" s="195">
        <v>0</v>
      </c>
      <c r="D648" s="195"/>
      <c r="E648" s="195">
        <v>0</v>
      </c>
      <c r="F648" s="195">
        <v>0</v>
      </c>
      <c r="G648" s="195">
        <v>0</v>
      </c>
      <c r="H648" s="195">
        <f t="shared" si="129"/>
        <v>0</v>
      </c>
      <c r="I648" s="197">
        <f t="shared" si="130"/>
        <v>0</v>
      </c>
      <c r="J648" s="204" t="s">
        <v>1212</v>
      </c>
      <c r="K648" s="202" t="s">
        <v>139</v>
      </c>
      <c r="L648" s="223"/>
      <c r="M648" s="201" t="str">
        <f t="shared" si="128"/>
        <v>否</v>
      </c>
    </row>
    <row r="649" spans="1:13" ht="18.75" hidden="1">
      <c r="A649" s="193">
        <v>2100103</v>
      </c>
      <c r="B649" s="194" t="s">
        <v>141</v>
      </c>
      <c r="C649" s="195">
        <v>0</v>
      </c>
      <c r="D649" s="195"/>
      <c r="E649" s="195">
        <v>0</v>
      </c>
      <c r="F649" s="195">
        <v>0</v>
      </c>
      <c r="G649" s="195">
        <v>0</v>
      </c>
      <c r="H649" s="195">
        <f t="shared" si="129"/>
        <v>0</v>
      </c>
      <c r="I649" s="197">
        <f t="shared" si="130"/>
        <v>0</v>
      </c>
      <c r="J649" s="204" t="s">
        <v>1213</v>
      </c>
      <c r="K649" s="202" t="s">
        <v>141</v>
      </c>
      <c r="L649" s="210"/>
      <c r="M649" s="201" t="str">
        <f t="shared" si="128"/>
        <v>否</v>
      </c>
    </row>
    <row r="650" spans="1:13" ht="37.5">
      <c r="A650" s="193">
        <v>2100199</v>
      </c>
      <c r="B650" s="194" t="s">
        <v>1214</v>
      </c>
      <c r="C650" s="195">
        <v>93</v>
      </c>
      <c r="D650" s="195"/>
      <c r="E650" s="195">
        <v>0</v>
      </c>
      <c r="F650" s="195">
        <v>0</v>
      </c>
      <c r="G650" s="195">
        <v>0</v>
      </c>
      <c r="H650" s="195">
        <f t="shared" si="129"/>
        <v>93</v>
      </c>
      <c r="I650" s="197">
        <f t="shared" si="130"/>
        <v>0</v>
      </c>
      <c r="J650" s="204" t="s">
        <v>1215</v>
      </c>
      <c r="K650" s="208" t="s">
        <v>1214</v>
      </c>
      <c r="L650" s="209"/>
      <c r="M650" s="201" t="str">
        <f t="shared" si="128"/>
        <v>是</v>
      </c>
    </row>
    <row r="651" spans="1:13" ht="18.75">
      <c r="A651" s="193">
        <v>21002</v>
      </c>
      <c r="B651" s="194" t="s">
        <v>1216</v>
      </c>
      <c r="C651" s="195">
        <f t="shared" ref="C651:G651" si="131">SUM(C652:C664)</f>
        <v>8752</v>
      </c>
      <c r="D651" s="195">
        <f t="shared" si="131"/>
        <v>0</v>
      </c>
      <c r="E651" s="195">
        <f t="shared" si="131"/>
        <v>1300</v>
      </c>
      <c r="F651" s="195">
        <f t="shared" si="131"/>
        <v>50</v>
      </c>
      <c r="G651" s="195">
        <f t="shared" si="131"/>
        <v>1250</v>
      </c>
      <c r="H651" s="195">
        <f t="shared" si="129"/>
        <v>10052</v>
      </c>
      <c r="I651" s="197">
        <f t="shared" si="130"/>
        <v>1300</v>
      </c>
      <c r="J651" s="198" t="s">
        <v>1217</v>
      </c>
      <c r="K651" s="202" t="s">
        <v>1216</v>
      </c>
      <c r="L651" s="203">
        <f>SUM(L652:L664)</f>
        <v>0</v>
      </c>
      <c r="M651" s="201" t="str">
        <f t="shared" si="128"/>
        <v>是</v>
      </c>
    </row>
    <row r="652" spans="1:13" ht="18.75">
      <c r="A652" s="193">
        <v>2100201</v>
      </c>
      <c r="B652" s="194" t="s">
        <v>1218</v>
      </c>
      <c r="C652" s="195">
        <f>3000+2000</f>
        <v>5000</v>
      </c>
      <c r="D652" s="195"/>
      <c r="E652" s="195">
        <v>0</v>
      </c>
      <c r="F652" s="195">
        <v>0</v>
      </c>
      <c r="G652" s="195">
        <v>0</v>
      </c>
      <c r="H652" s="195">
        <f t="shared" si="129"/>
        <v>5000</v>
      </c>
      <c r="I652" s="197">
        <f t="shared" si="130"/>
        <v>0</v>
      </c>
      <c r="J652" s="204" t="s">
        <v>1219</v>
      </c>
      <c r="K652" s="205" t="s">
        <v>1218</v>
      </c>
      <c r="L652" s="226"/>
      <c r="M652" s="201" t="str">
        <f t="shared" si="128"/>
        <v>是</v>
      </c>
    </row>
    <row r="653" spans="1:13" ht="37.5">
      <c r="A653" s="193">
        <v>2100202</v>
      </c>
      <c r="B653" s="194" t="s">
        <v>1220</v>
      </c>
      <c r="C653" s="195">
        <v>2000</v>
      </c>
      <c r="D653" s="195"/>
      <c r="E653" s="195">
        <v>1000</v>
      </c>
      <c r="F653" s="195">
        <v>0</v>
      </c>
      <c r="G653" s="195">
        <v>1000</v>
      </c>
      <c r="H653" s="195">
        <f t="shared" si="129"/>
        <v>3000</v>
      </c>
      <c r="I653" s="197">
        <f t="shared" si="130"/>
        <v>1000</v>
      </c>
      <c r="J653" s="204" t="s">
        <v>1221</v>
      </c>
      <c r="K653" s="202" t="s">
        <v>1220</v>
      </c>
      <c r="L653" s="207"/>
      <c r="M653" s="201" t="str">
        <f t="shared" si="128"/>
        <v>是</v>
      </c>
    </row>
    <row r="654" spans="1:13" ht="18.75">
      <c r="A654" s="193">
        <v>2100203</v>
      </c>
      <c r="B654" s="194" t="s">
        <v>1222</v>
      </c>
      <c r="C654" s="195">
        <v>0</v>
      </c>
      <c r="D654" s="195"/>
      <c r="E654" s="195">
        <v>300</v>
      </c>
      <c r="F654" s="195">
        <v>50</v>
      </c>
      <c r="G654" s="195">
        <v>250</v>
      </c>
      <c r="H654" s="195">
        <f t="shared" si="129"/>
        <v>300</v>
      </c>
      <c r="I654" s="197">
        <f t="shared" si="130"/>
        <v>300</v>
      </c>
      <c r="J654" s="204" t="s">
        <v>1223</v>
      </c>
      <c r="K654" s="202" t="s">
        <v>1222</v>
      </c>
      <c r="L654" s="223"/>
      <c r="M654" s="201" t="str">
        <f t="shared" si="128"/>
        <v>是</v>
      </c>
    </row>
    <row r="655" spans="1:13" ht="18.75" hidden="1">
      <c r="A655" s="193">
        <v>2100204</v>
      </c>
      <c r="B655" s="194" t="s">
        <v>1224</v>
      </c>
      <c r="C655" s="195">
        <v>0</v>
      </c>
      <c r="D655" s="195"/>
      <c r="E655" s="195">
        <v>0</v>
      </c>
      <c r="F655" s="195">
        <v>0</v>
      </c>
      <c r="G655" s="195">
        <v>0</v>
      </c>
      <c r="H655" s="195">
        <f t="shared" si="129"/>
        <v>0</v>
      </c>
      <c r="I655" s="197">
        <f t="shared" si="130"/>
        <v>0</v>
      </c>
      <c r="J655" s="204" t="s">
        <v>1225</v>
      </c>
      <c r="K655" s="202" t="s">
        <v>1224</v>
      </c>
      <c r="L655" s="210"/>
      <c r="M655" s="201" t="str">
        <f t="shared" si="128"/>
        <v>否</v>
      </c>
    </row>
    <row r="656" spans="1:13" ht="18.75">
      <c r="A656" s="193">
        <v>2100205</v>
      </c>
      <c r="B656" s="194" t="s">
        <v>1226</v>
      </c>
      <c r="C656" s="195">
        <v>952</v>
      </c>
      <c r="D656" s="195"/>
      <c r="E656" s="195">
        <v>0</v>
      </c>
      <c r="F656" s="195">
        <v>0</v>
      </c>
      <c r="G656" s="195">
        <v>0</v>
      </c>
      <c r="H656" s="195">
        <f t="shared" si="129"/>
        <v>952</v>
      </c>
      <c r="I656" s="197">
        <f t="shared" si="130"/>
        <v>0</v>
      </c>
      <c r="J656" s="204" t="s">
        <v>1227</v>
      </c>
      <c r="K656" s="202" t="s">
        <v>1226</v>
      </c>
      <c r="L656" s="207"/>
      <c r="M656" s="201" t="str">
        <f t="shared" si="128"/>
        <v>是</v>
      </c>
    </row>
    <row r="657" spans="1:13" ht="18.75" hidden="1">
      <c r="A657" s="193">
        <v>2100206</v>
      </c>
      <c r="B657" s="194" t="s">
        <v>1228</v>
      </c>
      <c r="C657" s="195">
        <v>0</v>
      </c>
      <c r="D657" s="195"/>
      <c r="E657" s="195">
        <v>0</v>
      </c>
      <c r="F657" s="195">
        <v>0</v>
      </c>
      <c r="G657" s="195">
        <v>0</v>
      </c>
      <c r="H657" s="195">
        <f t="shared" si="129"/>
        <v>0</v>
      </c>
      <c r="I657" s="197">
        <f t="shared" si="130"/>
        <v>0</v>
      </c>
      <c r="J657" s="204" t="s">
        <v>1229</v>
      </c>
      <c r="K657" s="202" t="s">
        <v>1228</v>
      </c>
      <c r="L657" s="223"/>
      <c r="M657" s="201" t="str">
        <f t="shared" si="128"/>
        <v>否</v>
      </c>
    </row>
    <row r="658" spans="1:13" ht="18.75" hidden="1">
      <c r="A658" s="193">
        <v>2100207</v>
      </c>
      <c r="B658" s="194" t="s">
        <v>1230</v>
      </c>
      <c r="C658" s="195">
        <v>0</v>
      </c>
      <c r="D658" s="195"/>
      <c r="E658" s="195">
        <v>0</v>
      </c>
      <c r="F658" s="195">
        <v>0</v>
      </c>
      <c r="G658" s="195">
        <v>0</v>
      </c>
      <c r="H658" s="195">
        <f t="shared" si="129"/>
        <v>0</v>
      </c>
      <c r="I658" s="197">
        <f t="shared" si="130"/>
        <v>0</v>
      </c>
      <c r="J658" s="204" t="s">
        <v>1231</v>
      </c>
      <c r="K658" s="202" t="s">
        <v>1230</v>
      </c>
      <c r="L658" s="210"/>
      <c r="M658" s="201" t="str">
        <f t="shared" si="128"/>
        <v>否</v>
      </c>
    </row>
    <row r="659" spans="1:13" ht="18.75" hidden="1">
      <c r="A659" s="193">
        <v>2100208</v>
      </c>
      <c r="B659" s="194" t="s">
        <v>1232</v>
      </c>
      <c r="C659" s="195">
        <v>0</v>
      </c>
      <c r="D659" s="195"/>
      <c r="E659" s="195">
        <v>0</v>
      </c>
      <c r="F659" s="195">
        <v>0</v>
      </c>
      <c r="G659" s="195">
        <v>0</v>
      </c>
      <c r="H659" s="195">
        <f t="shared" si="129"/>
        <v>0</v>
      </c>
      <c r="I659" s="197">
        <f t="shared" si="130"/>
        <v>0</v>
      </c>
      <c r="J659" s="204" t="s">
        <v>1233</v>
      </c>
      <c r="K659" s="202" t="s">
        <v>1232</v>
      </c>
      <c r="L659" s="207"/>
      <c r="M659" s="201" t="str">
        <f t="shared" si="128"/>
        <v>否</v>
      </c>
    </row>
    <row r="660" spans="1:13" ht="18.75" hidden="1">
      <c r="A660" s="251">
        <v>2100209</v>
      </c>
      <c r="B660" s="194" t="s">
        <v>1234</v>
      </c>
      <c r="C660" s="195">
        <v>0</v>
      </c>
      <c r="D660" s="195"/>
      <c r="E660" s="195">
        <v>0</v>
      </c>
      <c r="F660" s="195">
        <v>0</v>
      </c>
      <c r="G660" s="195">
        <v>0</v>
      </c>
      <c r="H660" s="195">
        <f t="shared" si="129"/>
        <v>0</v>
      </c>
      <c r="I660" s="197">
        <f t="shared" si="130"/>
        <v>0</v>
      </c>
      <c r="J660" s="252" t="s">
        <v>1235</v>
      </c>
      <c r="K660" s="202" t="s">
        <v>1234</v>
      </c>
      <c r="L660" s="223"/>
      <c r="M660" s="201" t="str">
        <f t="shared" si="128"/>
        <v>否</v>
      </c>
    </row>
    <row r="661" spans="1:13" ht="18.75" hidden="1">
      <c r="A661" s="193">
        <v>2100210</v>
      </c>
      <c r="B661" s="194" t="s">
        <v>1236</v>
      </c>
      <c r="C661" s="195">
        <v>0</v>
      </c>
      <c r="D661" s="195"/>
      <c r="E661" s="195">
        <v>0</v>
      </c>
      <c r="F661" s="195">
        <v>0</v>
      </c>
      <c r="G661" s="195">
        <v>0</v>
      </c>
      <c r="H661" s="195">
        <f t="shared" si="129"/>
        <v>0</v>
      </c>
      <c r="I661" s="197">
        <f t="shared" si="130"/>
        <v>0</v>
      </c>
      <c r="J661" s="204" t="s">
        <v>1237</v>
      </c>
      <c r="K661" s="202" t="s">
        <v>1236</v>
      </c>
      <c r="L661" s="210"/>
      <c r="M661" s="201" t="str">
        <f t="shared" si="128"/>
        <v>否</v>
      </c>
    </row>
    <row r="662" spans="1:13" ht="18.75" hidden="1">
      <c r="A662" s="193">
        <v>2100211</v>
      </c>
      <c r="B662" s="194" t="s">
        <v>1238</v>
      </c>
      <c r="C662" s="195">
        <v>0</v>
      </c>
      <c r="D662" s="195"/>
      <c r="E662" s="195">
        <v>0</v>
      </c>
      <c r="F662" s="195">
        <v>0</v>
      </c>
      <c r="G662" s="195">
        <v>0</v>
      </c>
      <c r="H662" s="195">
        <f t="shared" si="129"/>
        <v>0</v>
      </c>
      <c r="I662" s="197">
        <f t="shared" si="130"/>
        <v>0</v>
      </c>
      <c r="J662" s="204" t="s">
        <v>1239</v>
      </c>
      <c r="K662" s="202" t="s">
        <v>1238</v>
      </c>
      <c r="L662" s="207"/>
      <c r="M662" s="201" t="str">
        <f t="shared" si="128"/>
        <v>否</v>
      </c>
    </row>
    <row r="663" spans="1:13" ht="18.75" hidden="1">
      <c r="A663" s="193">
        <v>2100212</v>
      </c>
      <c r="B663" s="196" t="s">
        <v>1240</v>
      </c>
      <c r="C663" s="195">
        <v>0</v>
      </c>
      <c r="D663" s="195"/>
      <c r="E663" s="195">
        <v>0</v>
      </c>
      <c r="F663" s="195">
        <v>0</v>
      </c>
      <c r="G663" s="195">
        <v>0</v>
      </c>
      <c r="H663" s="195">
        <f t="shared" si="129"/>
        <v>0</v>
      </c>
      <c r="I663" s="197">
        <f t="shared" si="130"/>
        <v>0</v>
      </c>
      <c r="J663" s="215" t="s">
        <v>1241</v>
      </c>
      <c r="K663" s="233" t="s">
        <v>1240</v>
      </c>
      <c r="L663" s="234"/>
      <c r="M663" s="201" t="str">
        <f t="shared" si="128"/>
        <v>否</v>
      </c>
    </row>
    <row r="664" spans="1:13" ht="37.5">
      <c r="A664" s="193">
        <v>2100299</v>
      </c>
      <c r="B664" s="194" t="s">
        <v>1242</v>
      </c>
      <c r="C664" s="195">
        <v>800</v>
      </c>
      <c r="D664" s="195"/>
      <c r="E664" s="195">
        <v>0</v>
      </c>
      <c r="F664" s="195">
        <v>0</v>
      </c>
      <c r="G664" s="195">
        <v>0</v>
      </c>
      <c r="H664" s="195">
        <f t="shared" si="129"/>
        <v>800</v>
      </c>
      <c r="I664" s="197">
        <f t="shared" si="130"/>
        <v>0</v>
      </c>
      <c r="J664" s="204" t="s">
        <v>1243</v>
      </c>
      <c r="K664" s="208" t="s">
        <v>1242</v>
      </c>
      <c r="L664" s="232"/>
      <c r="M664" s="201" t="str">
        <f t="shared" si="128"/>
        <v>是</v>
      </c>
    </row>
    <row r="665" spans="1:13" ht="18.75">
      <c r="A665" s="193">
        <v>21003</v>
      </c>
      <c r="B665" s="194" t="s">
        <v>1244</v>
      </c>
      <c r="C665" s="195">
        <f t="shared" ref="C665:G665" si="132">SUM(C666:C668)</f>
        <v>0</v>
      </c>
      <c r="D665" s="195">
        <f t="shared" si="132"/>
        <v>0</v>
      </c>
      <c r="E665" s="195">
        <f t="shared" si="132"/>
        <v>233</v>
      </c>
      <c r="F665" s="195">
        <f t="shared" si="132"/>
        <v>233</v>
      </c>
      <c r="G665" s="195">
        <f t="shared" si="132"/>
        <v>0</v>
      </c>
      <c r="H665" s="195">
        <f t="shared" si="129"/>
        <v>233</v>
      </c>
      <c r="I665" s="197">
        <f t="shared" si="130"/>
        <v>233</v>
      </c>
      <c r="J665" s="198" t="s">
        <v>1245</v>
      </c>
      <c r="K665" s="202" t="s">
        <v>1244</v>
      </c>
      <c r="L665" s="210">
        <f>SUM(L666:L668)</f>
        <v>0</v>
      </c>
      <c r="M665" s="201" t="str">
        <f t="shared" si="128"/>
        <v>是</v>
      </c>
    </row>
    <row r="666" spans="1:13" ht="37.5" hidden="1">
      <c r="A666" s="193">
        <v>2100301</v>
      </c>
      <c r="B666" s="212" t="s">
        <v>1246</v>
      </c>
      <c r="C666" s="195">
        <v>0</v>
      </c>
      <c r="D666" s="195"/>
      <c r="E666" s="195">
        <v>0</v>
      </c>
      <c r="F666" s="195">
        <v>0</v>
      </c>
      <c r="G666" s="195">
        <v>0</v>
      </c>
      <c r="H666" s="195">
        <f t="shared" si="129"/>
        <v>0</v>
      </c>
      <c r="I666" s="197">
        <f t="shared" si="130"/>
        <v>0</v>
      </c>
      <c r="J666" s="204" t="s">
        <v>1247</v>
      </c>
      <c r="K666" s="205" t="s">
        <v>1246</v>
      </c>
      <c r="L666" s="206"/>
      <c r="M666" s="201" t="str">
        <f t="shared" si="128"/>
        <v>否</v>
      </c>
    </row>
    <row r="667" spans="1:13" ht="18.75" hidden="1">
      <c r="A667" s="193">
        <v>2100302</v>
      </c>
      <c r="B667" s="194" t="s">
        <v>1248</v>
      </c>
      <c r="C667" s="195">
        <v>0</v>
      </c>
      <c r="D667" s="195"/>
      <c r="E667" s="195">
        <v>0</v>
      </c>
      <c r="F667" s="195">
        <v>0</v>
      </c>
      <c r="G667" s="195">
        <v>0</v>
      </c>
      <c r="H667" s="195">
        <f t="shared" si="129"/>
        <v>0</v>
      </c>
      <c r="I667" s="197">
        <f t="shared" si="130"/>
        <v>0</v>
      </c>
      <c r="J667" s="204" t="s">
        <v>1249</v>
      </c>
      <c r="K667" s="202" t="s">
        <v>1248</v>
      </c>
      <c r="L667" s="207"/>
      <c r="M667" s="201" t="str">
        <f t="shared" si="128"/>
        <v>否</v>
      </c>
    </row>
    <row r="668" spans="1:13" ht="37.5">
      <c r="A668" s="193">
        <v>2100399</v>
      </c>
      <c r="B668" s="196" t="s">
        <v>1250</v>
      </c>
      <c r="C668" s="195">
        <v>0</v>
      </c>
      <c r="D668" s="195"/>
      <c r="E668" s="195">
        <v>233</v>
      </c>
      <c r="F668" s="195">
        <v>233</v>
      </c>
      <c r="G668" s="195">
        <v>0</v>
      </c>
      <c r="H668" s="195">
        <f t="shared" si="129"/>
        <v>233</v>
      </c>
      <c r="I668" s="197">
        <f t="shared" si="130"/>
        <v>233</v>
      </c>
      <c r="J668" s="204" t="s">
        <v>1251</v>
      </c>
      <c r="K668" s="208" t="s">
        <v>1250</v>
      </c>
      <c r="L668" s="232"/>
      <c r="M668" s="201" t="str">
        <f t="shared" si="128"/>
        <v>是</v>
      </c>
    </row>
    <row r="669" spans="1:13" ht="18.75">
      <c r="A669" s="193">
        <v>21004</v>
      </c>
      <c r="B669" s="194" t="s">
        <v>1252</v>
      </c>
      <c r="C669" s="195">
        <f t="shared" ref="C669:G669" si="133">SUM(C670:C680)</f>
        <v>6827</v>
      </c>
      <c r="D669" s="195">
        <f t="shared" si="133"/>
        <v>0</v>
      </c>
      <c r="E669" s="195">
        <f t="shared" si="133"/>
        <v>200</v>
      </c>
      <c r="F669" s="195">
        <f t="shared" si="133"/>
        <v>150</v>
      </c>
      <c r="G669" s="195">
        <f t="shared" si="133"/>
        <v>50</v>
      </c>
      <c r="H669" s="195">
        <f t="shared" si="129"/>
        <v>7027</v>
      </c>
      <c r="I669" s="197">
        <f t="shared" si="130"/>
        <v>200</v>
      </c>
      <c r="J669" s="198" t="s">
        <v>1253</v>
      </c>
      <c r="K669" s="202" t="s">
        <v>1252</v>
      </c>
      <c r="L669" s="210">
        <f>SUM(L670:L680)</f>
        <v>0</v>
      </c>
      <c r="M669" s="201" t="str">
        <f t="shared" si="128"/>
        <v>是</v>
      </c>
    </row>
    <row r="670" spans="1:13" ht="37.5">
      <c r="A670" s="193">
        <v>2100401</v>
      </c>
      <c r="B670" s="194" t="s">
        <v>1254</v>
      </c>
      <c r="C670" s="195">
        <v>1025</v>
      </c>
      <c r="D670" s="195"/>
      <c r="E670" s="195">
        <v>50</v>
      </c>
      <c r="F670" s="195">
        <v>0</v>
      </c>
      <c r="G670" s="195">
        <v>50</v>
      </c>
      <c r="H670" s="195">
        <f t="shared" si="129"/>
        <v>1075</v>
      </c>
      <c r="I670" s="197">
        <f t="shared" si="130"/>
        <v>50</v>
      </c>
      <c r="J670" s="204" t="s">
        <v>1255</v>
      </c>
      <c r="K670" s="205" t="s">
        <v>1254</v>
      </c>
      <c r="L670" s="206"/>
      <c r="M670" s="201" t="str">
        <f t="shared" si="128"/>
        <v>是</v>
      </c>
    </row>
    <row r="671" spans="1:13" ht="18.75">
      <c r="A671" s="193">
        <v>2100402</v>
      </c>
      <c r="B671" s="194" t="s">
        <v>1256</v>
      </c>
      <c r="C671" s="195">
        <v>163</v>
      </c>
      <c r="D671" s="195"/>
      <c r="E671" s="195">
        <v>0</v>
      </c>
      <c r="F671" s="195">
        <v>0</v>
      </c>
      <c r="G671" s="195">
        <v>0</v>
      </c>
      <c r="H671" s="195">
        <f t="shared" si="129"/>
        <v>163</v>
      </c>
      <c r="I671" s="197">
        <f t="shared" si="130"/>
        <v>0</v>
      </c>
      <c r="J671" s="204" t="s">
        <v>1257</v>
      </c>
      <c r="K671" s="202" t="s">
        <v>1256</v>
      </c>
      <c r="L671" s="207"/>
      <c r="M671" s="201" t="str">
        <f t="shared" si="128"/>
        <v>是</v>
      </c>
    </row>
    <row r="672" spans="1:13" ht="18.75">
      <c r="A672" s="193">
        <v>2100403</v>
      </c>
      <c r="B672" s="194" t="s">
        <v>1258</v>
      </c>
      <c r="C672" s="195">
        <v>942</v>
      </c>
      <c r="D672" s="195"/>
      <c r="E672" s="195">
        <v>0</v>
      </c>
      <c r="F672" s="195">
        <v>0</v>
      </c>
      <c r="G672" s="195">
        <v>0</v>
      </c>
      <c r="H672" s="195">
        <f t="shared" si="129"/>
        <v>942</v>
      </c>
      <c r="I672" s="197">
        <f t="shared" si="130"/>
        <v>0</v>
      </c>
      <c r="J672" s="204" t="s">
        <v>1259</v>
      </c>
      <c r="K672" s="202" t="s">
        <v>1258</v>
      </c>
      <c r="L672" s="207"/>
      <c r="M672" s="201" t="str">
        <f t="shared" si="128"/>
        <v>是</v>
      </c>
    </row>
    <row r="673" spans="1:13" ht="18.75" hidden="1">
      <c r="A673" s="193">
        <v>2100404</v>
      </c>
      <c r="B673" s="194" t="s">
        <v>1260</v>
      </c>
      <c r="C673" s="195">
        <v>0</v>
      </c>
      <c r="D673" s="195"/>
      <c r="E673" s="195">
        <v>0</v>
      </c>
      <c r="F673" s="195">
        <v>0</v>
      </c>
      <c r="G673" s="195">
        <v>0</v>
      </c>
      <c r="H673" s="195">
        <f t="shared" si="129"/>
        <v>0</v>
      </c>
      <c r="I673" s="197">
        <f t="shared" si="130"/>
        <v>0</v>
      </c>
      <c r="J673" s="204" t="s">
        <v>1261</v>
      </c>
      <c r="K673" s="202" t="s">
        <v>1260</v>
      </c>
      <c r="L673" s="223"/>
      <c r="M673" s="201" t="str">
        <f t="shared" si="128"/>
        <v>否</v>
      </c>
    </row>
    <row r="674" spans="1:13" ht="18.75">
      <c r="A674" s="193">
        <v>2100405</v>
      </c>
      <c r="B674" s="194" t="s">
        <v>1262</v>
      </c>
      <c r="C674" s="195">
        <v>50</v>
      </c>
      <c r="D674" s="195"/>
      <c r="E674" s="195">
        <v>0</v>
      </c>
      <c r="F674" s="195">
        <v>0</v>
      </c>
      <c r="G674" s="195">
        <v>0</v>
      </c>
      <c r="H674" s="195">
        <f t="shared" si="129"/>
        <v>50</v>
      </c>
      <c r="I674" s="197">
        <f t="shared" si="130"/>
        <v>0</v>
      </c>
      <c r="J674" s="204" t="s">
        <v>1263</v>
      </c>
      <c r="K674" s="202" t="s">
        <v>1262</v>
      </c>
      <c r="L674" s="210"/>
      <c r="M674" s="201" t="str">
        <f t="shared" si="128"/>
        <v>是</v>
      </c>
    </row>
    <row r="675" spans="1:13" ht="18.75">
      <c r="A675" s="193">
        <v>2100406</v>
      </c>
      <c r="B675" s="194" t="s">
        <v>1264</v>
      </c>
      <c r="C675" s="195">
        <v>1277</v>
      </c>
      <c r="D675" s="195"/>
      <c r="E675" s="195">
        <v>0</v>
      </c>
      <c r="F675" s="195">
        <v>0</v>
      </c>
      <c r="G675" s="195">
        <v>0</v>
      </c>
      <c r="H675" s="195">
        <f t="shared" si="129"/>
        <v>1277</v>
      </c>
      <c r="I675" s="197">
        <f t="shared" si="130"/>
        <v>0</v>
      </c>
      <c r="J675" s="204" t="s">
        <v>1265</v>
      </c>
      <c r="K675" s="202" t="s">
        <v>1264</v>
      </c>
      <c r="L675" s="223"/>
      <c r="M675" s="201" t="str">
        <f t="shared" si="128"/>
        <v>是</v>
      </c>
    </row>
    <row r="676" spans="1:13" ht="37.5" hidden="1">
      <c r="A676" s="193">
        <v>2100407</v>
      </c>
      <c r="B676" s="194" t="s">
        <v>1266</v>
      </c>
      <c r="C676" s="195">
        <v>0</v>
      </c>
      <c r="D676" s="195"/>
      <c r="E676" s="195">
        <v>0</v>
      </c>
      <c r="F676" s="195">
        <v>0</v>
      </c>
      <c r="G676" s="195">
        <v>0</v>
      </c>
      <c r="H676" s="195">
        <f t="shared" si="129"/>
        <v>0</v>
      </c>
      <c r="I676" s="197">
        <f t="shared" si="130"/>
        <v>0</v>
      </c>
      <c r="J676" s="204" t="s">
        <v>1267</v>
      </c>
      <c r="K676" s="202" t="s">
        <v>1266</v>
      </c>
      <c r="L676" s="203"/>
      <c r="M676" s="201" t="str">
        <f t="shared" si="128"/>
        <v>否</v>
      </c>
    </row>
    <row r="677" spans="1:13" ht="37.5">
      <c r="A677" s="193">
        <v>2100408</v>
      </c>
      <c r="B677" s="194" t="s">
        <v>1268</v>
      </c>
      <c r="C677" s="195">
        <v>1150</v>
      </c>
      <c r="D677" s="195"/>
      <c r="E677" s="195">
        <v>0</v>
      </c>
      <c r="F677" s="195">
        <v>0</v>
      </c>
      <c r="G677" s="195">
        <v>0</v>
      </c>
      <c r="H677" s="195">
        <f t="shared" si="129"/>
        <v>1150</v>
      </c>
      <c r="I677" s="197">
        <f t="shared" si="130"/>
        <v>0</v>
      </c>
      <c r="J677" s="204" t="s">
        <v>1269</v>
      </c>
      <c r="K677" s="202" t="s">
        <v>1268</v>
      </c>
      <c r="L677" s="210"/>
      <c r="M677" s="201" t="str">
        <f t="shared" si="128"/>
        <v>是</v>
      </c>
    </row>
    <row r="678" spans="1:13" ht="37.5">
      <c r="A678" s="193">
        <v>2100409</v>
      </c>
      <c r="B678" s="194" t="s">
        <v>1270</v>
      </c>
      <c r="C678" s="195">
        <v>2200</v>
      </c>
      <c r="D678" s="195"/>
      <c r="E678" s="195">
        <v>0</v>
      </c>
      <c r="F678" s="195">
        <v>0</v>
      </c>
      <c r="G678" s="195">
        <v>0</v>
      </c>
      <c r="H678" s="195">
        <f t="shared" si="129"/>
        <v>2200</v>
      </c>
      <c r="I678" s="197">
        <f t="shared" si="130"/>
        <v>0</v>
      </c>
      <c r="J678" s="204" t="s">
        <v>1271</v>
      </c>
      <c r="K678" s="202" t="s">
        <v>1270</v>
      </c>
      <c r="L678" s="207"/>
      <c r="M678" s="201" t="str">
        <f t="shared" si="128"/>
        <v>是</v>
      </c>
    </row>
    <row r="679" spans="1:13" ht="37.5">
      <c r="A679" s="193">
        <v>2100410</v>
      </c>
      <c r="B679" s="194" t="s">
        <v>1272</v>
      </c>
      <c r="C679" s="195">
        <v>15</v>
      </c>
      <c r="D679" s="195"/>
      <c r="E679" s="195">
        <v>150</v>
      </c>
      <c r="F679" s="195">
        <v>150</v>
      </c>
      <c r="G679" s="195">
        <v>0</v>
      </c>
      <c r="H679" s="195">
        <f t="shared" si="129"/>
        <v>165</v>
      </c>
      <c r="I679" s="197">
        <f t="shared" si="130"/>
        <v>150</v>
      </c>
      <c r="J679" s="204" t="s">
        <v>1273</v>
      </c>
      <c r="K679" s="202" t="s">
        <v>1272</v>
      </c>
      <c r="L679" s="207"/>
      <c r="M679" s="201" t="str">
        <f t="shared" si="128"/>
        <v>是</v>
      </c>
    </row>
    <row r="680" spans="1:13" ht="37.5">
      <c r="A680" s="193">
        <v>2100499</v>
      </c>
      <c r="B680" s="194" t="s">
        <v>1274</v>
      </c>
      <c r="C680" s="195">
        <v>5</v>
      </c>
      <c r="D680" s="195"/>
      <c r="E680" s="195">
        <v>0</v>
      </c>
      <c r="F680" s="195">
        <v>0</v>
      </c>
      <c r="G680" s="195">
        <v>0</v>
      </c>
      <c r="H680" s="195">
        <f t="shared" si="129"/>
        <v>5</v>
      </c>
      <c r="I680" s="197">
        <f t="shared" si="130"/>
        <v>0</v>
      </c>
      <c r="J680" s="204" t="s">
        <v>1275</v>
      </c>
      <c r="K680" s="208" t="s">
        <v>1274</v>
      </c>
      <c r="L680" s="209"/>
      <c r="M680" s="201" t="str">
        <f t="shared" si="128"/>
        <v>是</v>
      </c>
    </row>
    <row r="681" spans="1:13" ht="18.75" hidden="1">
      <c r="A681" s="193">
        <v>21006</v>
      </c>
      <c r="B681" s="194" t="s">
        <v>1276</v>
      </c>
      <c r="C681" s="195">
        <f t="shared" ref="C681:G681" si="134">SUM(C682:C683)</f>
        <v>0</v>
      </c>
      <c r="D681" s="195">
        <f t="shared" si="134"/>
        <v>0</v>
      </c>
      <c r="E681" s="195">
        <f t="shared" si="134"/>
        <v>0</v>
      </c>
      <c r="F681" s="195">
        <f t="shared" si="134"/>
        <v>0</v>
      </c>
      <c r="G681" s="195">
        <f t="shared" si="134"/>
        <v>0</v>
      </c>
      <c r="H681" s="195">
        <f t="shared" si="129"/>
        <v>0</v>
      </c>
      <c r="I681" s="197">
        <f t="shared" si="130"/>
        <v>0</v>
      </c>
      <c r="J681" s="198" t="s">
        <v>1277</v>
      </c>
      <c r="K681" s="202" t="s">
        <v>1276</v>
      </c>
      <c r="L681" s="203">
        <f>SUM(L682:L683)</f>
        <v>0</v>
      </c>
      <c r="M681" s="201" t="str">
        <f t="shared" si="128"/>
        <v>否</v>
      </c>
    </row>
    <row r="682" spans="1:13" ht="37.5" hidden="1">
      <c r="A682" s="193">
        <v>2100601</v>
      </c>
      <c r="B682" s="194" t="s">
        <v>1278</v>
      </c>
      <c r="C682" s="195">
        <v>0</v>
      </c>
      <c r="D682" s="195"/>
      <c r="E682" s="195">
        <v>0</v>
      </c>
      <c r="F682" s="195">
        <v>0</v>
      </c>
      <c r="G682" s="195">
        <v>0</v>
      </c>
      <c r="H682" s="195">
        <f t="shared" si="129"/>
        <v>0</v>
      </c>
      <c r="I682" s="197">
        <f t="shared" si="130"/>
        <v>0</v>
      </c>
      <c r="J682" s="204" t="s">
        <v>1279</v>
      </c>
      <c r="K682" s="205" t="s">
        <v>1278</v>
      </c>
      <c r="L682" s="226"/>
      <c r="M682" s="201" t="str">
        <f t="shared" si="128"/>
        <v>否</v>
      </c>
    </row>
    <row r="683" spans="1:13" ht="18.75" hidden="1">
      <c r="A683" s="193">
        <v>2100699</v>
      </c>
      <c r="B683" s="196" t="s">
        <v>1280</v>
      </c>
      <c r="C683" s="195">
        <v>0</v>
      </c>
      <c r="D683" s="195"/>
      <c r="E683" s="195">
        <v>0</v>
      </c>
      <c r="F683" s="195">
        <v>0</v>
      </c>
      <c r="G683" s="195">
        <v>0</v>
      </c>
      <c r="H683" s="195">
        <f t="shared" si="129"/>
        <v>0</v>
      </c>
      <c r="I683" s="197">
        <f t="shared" si="130"/>
        <v>0</v>
      </c>
      <c r="J683" s="204" t="s">
        <v>1281</v>
      </c>
      <c r="K683" s="208" t="s">
        <v>1280</v>
      </c>
      <c r="L683" s="209"/>
      <c r="M683" s="201" t="str">
        <f t="shared" si="128"/>
        <v>否</v>
      </c>
    </row>
    <row r="684" spans="1:13" ht="18.75" hidden="1">
      <c r="A684" s="193">
        <v>21007</v>
      </c>
      <c r="B684" s="194" t="s">
        <v>1282</v>
      </c>
      <c r="C684" s="195">
        <f t="shared" ref="C684:G684" si="135">SUM(C685:C687)</f>
        <v>0</v>
      </c>
      <c r="D684" s="195">
        <f t="shared" si="135"/>
        <v>0</v>
      </c>
      <c r="E684" s="195">
        <f t="shared" si="135"/>
        <v>0</v>
      </c>
      <c r="F684" s="195">
        <f t="shared" si="135"/>
        <v>0</v>
      </c>
      <c r="G684" s="195">
        <f t="shared" si="135"/>
        <v>0</v>
      </c>
      <c r="H684" s="195">
        <f t="shared" si="129"/>
        <v>0</v>
      </c>
      <c r="I684" s="197">
        <f t="shared" si="130"/>
        <v>0</v>
      </c>
      <c r="J684" s="198" t="s">
        <v>1283</v>
      </c>
      <c r="K684" s="202" t="s">
        <v>1282</v>
      </c>
      <c r="L684" s="210">
        <f>SUM(L685:L687)</f>
        <v>0</v>
      </c>
      <c r="M684" s="201" t="str">
        <f t="shared" si="128"/>
        <v>否</v>
      </c>
    </row>
    <row r="685" spans="1:13" ht="18.75" hidden="1">
      <c r="A685" s="193">
        <v>2100716</v>
      </c>
      <c r="B685" s="212" t="s">
        <v>1284</v>
      </c>
      <c r="C685" s="195">
        <v>0</v>
      </c>
      <c r="D685" s="195"/>
      <c r="E685" s="195">
        <v>0</v>
      </c>
      <c r="F685" s="195">
        <v>0</v>
      </c>
      <c r="G685" s="195">
        <v>0</v>
      </c>
      <c r="H685" s="195">
        <f t="shared" si="129"/>
        <v>0</v>
      </c>
      <c r="I685" s="197">
        <f t="shared" si="130"/>
        <v>0</v>
      </c>
      <c r="J685" s="204" t="s">
        <v>1285</v>
      </c>
      <c r="K685" s="205" t="s">
        <v>1284</v>
      </c>
      <c r="L685" s="206"/>
      <c r="M685" s="201" t="str">
        <f t="shared" si="128"/>
        <v>否</v>
      </c>
    </row>
    <row r="686" spans="1:13" ht="18.75" hidden="1">
      <c r="A686" s="193">
        <v>2100717</v>
      </c>
      <c r="B686" s="194" t="s">
        <v>1286</v>
      </c>
      <c r="C686" s="195">
        <v>0</v>
      </c>
      <c r="D686" s="195"/>
      <c r="E686" s="195">
        <v>0</v>
      </c>
      <c r="F686" s="195">
        <v>0</v>
      </c>
      <c r="G686" s="195">
        <v>0</v>
      </c>
      <c r="H686" s="195">
        <f t="shared" si="129"/>
        <v>0</v>
      </c>
      <c r="I686" s="197">
        <f t="shared" si="130"/>
        <v>0</v>
      </c>
      <c r="J686" s="204" t="s">
        <v>1287</v>
      </c>
      <c r="K686" s="202" t="s">
        <v>1286</v>
      </c>
      <c r="L686" s="207"/>
      <c r="M686" s="201" t="str">
        <f t="shared" si="128"/>
        <v>否</v>
      </c>
    </row>
    <row r="687" spans="1:13" ht="37.5" hidden="1">
      <c r="A687" s="193">
        <v>2100799</v>
      </c>
      <c r="B687" s="196" t="s">
        <v>1288</v>
      </c>
      <c r="C687" s="195">
        <v>0</v>
      </c>
      <c r="D687" s="195"/>
      <c r="E687" s="195">
        <v>0</v>
      </c>
      <c r="F687" s="195">
        <v>0</v>
      </c>
      <c r="G687" s="195">
        <v>0</v>
      </c>
      <c r="H687" s="195">
        <f t="shared" si="129"/>
        <v>0</v>
      </c>
      <c r="I687" s="197">
        <f t="shared" si="130"/>
        <v>0</v>
      </c>
      <c r="J687" s="204" t="s">
        <v>1289</v>
      </c>
      <c r="K687" s="208" t="s">
        <v>1288</v>
      </c>
      <c r="L687" s="209"/>
      <c r="M687" s="201" t="str">
        <f t="shared" si="128"/>
        <v>否</v>
      </c>
    </row>
    <row r="688" spans="1:13" ht="18.75">
      <c r="A688" s="193">
        <v>21011</v>
      </c>
      <c r="B688" s="194" t="s">
        <v>1290</v>
      </c>
      <c r="C688" s="195">
        <f t="shared" ref="C688:G688" si="136">SUM(C689:C692)</f>
        <v>8598</v>
      </c>
      <c r="D688" s="195">
        <f t="shared" si="136"/>
        <v>0</v>
      </c>
      <c r="E688" s="195">
        <f t="shared" si="136"/>
        <v>0</v>
      </c>
      <c r="F688" s="195">
        <f t="shared" si="136"/>
        <v>0</v>
      </c>
      <c r="G688" s="195">
        <f t="shared" si="136"/>
        <v>0</v>
      </c>
      <c r="H688" s="195">
        <f t="shared" si="129"/>
        <v>8598</v>
      </c>
      <c r="I688" s="197">
        <f t="shared" si="130"/>
        <v>0</v>
      </c>
      <c r="J688" s="198" t="s">
        <v>1291</v>
      </c>
      <c r="K688" s="202" t="s">
        <v>1290</v>
      </c>
      <c r="L688" s="210">
        <f>SUM(L689:L692)</f>
        <v>0</v>
      </c>
      <c r="M688" s="201" t="str">
        <f t="shared" si="128"/>
        <v>是</v>
      </c>
    </row>
    <row r="689" spans="1:13" ht="18.75">
      <c r="A689" s="193">
        <v>2101101</v>
      </c>
      <c r="B689" s="194" t="s">
        <v>1292</v>
      </c>
      <c r="C689" s="195">
        <v>2777</v>
      </c>
      <c r="D689" s="195"/>
      <c r="E689" s="195">
        <v>0</v>
      </c>
      <c r="F689" s="195">
        <v>0</v>
      </c>
      <c r="G689" s="195">
        <v>0</v>
      </c>
      <c r="H689" s="195">
        <f t="shared" si="129"/>
        <v>2777</v>
      </c>
      <c r="I689" s="197">
        <f t="shared" si="130"/>
        <v>0</v>
      </c>
      <c r="J689" s="204" t="s">
        <v>1293</v>
      </c>
      <c r="K689" s="205" t="s">
        <v>1292</v>
      </c>
      <c r="L689" s="206"/>
      <c r="M689" s="201" t="str">
        <f t="shared" si="128"/>
        <v>是</v>
      </c>
    </row>
    <row r="690" spans="1:13" ht="18.75">
      <c r="A690" s="193">
        <v>2101102</v>
      </c>
      <c r="B690" s="194" t="s">
        <v>1294</v>
      </c>
      <c r="C690" s="195">
        <v>3000</v>
      </c>
      <c r="D690" s="195"/>
      <c r="E690" s="195">
        <v>0</v>
      </c>
      <c r="F690" s="195">
        <v>0</v>
      </c>
      <c r="G690" s="195">
        <v>0</v>
      </c>
      <c r="H690" s="195">
        <f t="shared" si="129"/>
        <v>3000</v>
      </c>
      <c r="I690" s="197">
        <f t="shared" si="130"/>
        <v>0</v>
      </c>
      <c r="J690" s="204" t="s">
        <v>1295</v>
      </c>
      <c r="K690" s="202" t="s">
        <v>1294</v>
      </c>
      <c r="L690" s="207"/>
      <c r="M690" s="201" t="str">
        <f t="shared" si="128"/>
        <v>是</v>
      </c>
    </row>
    <row r="691" spans="1:13" ht="18.75">
      <c r="A691" s="193">
        <v>2101103</v>
      </c>
      <c r="B691" s="194" t="s">
        <v>1296</v>
      </c>
      <c r="C691" s="195">
        <v>2370</v>
      </c>
      <c r="D691" s="195"/>
      <c r="E691" s="195">
        <v>0</v>
      </c>
      <c r="F691" s="195">
        <v>0</v>
      </c>
      <c r="G691" s="195">
        <v>0</v>
      </c>
      <c r="H691" s="195">
        <f t="shared" si="129"/>
        <v>2370</v>
      </c>
      <c r="I691" s="197">
        <f t="shared" si="130"/>
        <v>0</v>
      </c>
      <c r="J691" s="204" t="s">
        <v>1297</v>
      </c>
      <c r="K691" s="202" t="s">
        <v>1296</v>
      </c>
      <c r="L691" s="207"/>
      <c r="M691" s="201" t="str">
        <f t="shared" si="128"/>
        <v>是</v>
      </c>
    </row>
    <row r="692" spans="1:13" ht="37.5">
      <c r="A692" s="193">
        <v>2101199</v>
      </c>
      <c r="B692" s="194" t="s">
        <v>1298</v>
      </c>
      <c r="C692" s="195">
        <v>451</v>
      </c>
      <c r="D692" s="195"/>
      <c r="E692" s="195">
        <v>0</v>
      </c>
      <c r="F692" s="195">
        <v>0</v>
      </c>
      <c r="G692" s="195">
        <v>0</v>
      </c>
      <c r="H692" s="195">
        <f t="shared" si="129"/>
        <v>451</v>
      </c>
      <c r="I692" s="197">
        <f t="shared" si="130"/>
        <v>0</v>
      </c>
      <c r="J692" s="204" t="s">
        <v>1299</v>
      </c>
      <c r="K692" s="214" t="s">
        <v>1298</v>
      </c>
      <c r="L692" s="209"/>
      <c r="M692" s="201" t="str">
        <f t="shared" si="128"/>
        <v>是</v>
      </c>
    </row>
    <row r="693" spans="1:13" ht="37.5">
      <c r="A693" s="193">
        <v>21012</v>
      </c>
      <c r="B693" s="194" t="s">
        <v>1300</v>
      </c>
      <c r="C693" s="195">
        <f t="shared" ref="C693:G693" si="137">SUM(C694:C696)</f>
        <v>84336</v>
      </c>
      <c r="D693" s="195">
        <f t="shared" si="137"/>
        <v>0</v>
      </c>
      <c r="E693" s="195">
        <f t="shared" si="137"/>
        <v>0</v>
      </c>
      <c r="F693" s="195">
        <f t="shared" si="137"/>
        <v>0</v>
      </c>
      <c r="G693" s="195">
        <f t="shared" si="137"/>
        <v>0</v>
      </c>
      <c r="H693" s="195">
        <f t="shared" si="129"/>
        <v>84336</v>
      </c>
      <c r="I693" s="197">
        <f t="shared" si="130"/>
        <v>0</v>
      </c>
      <c r="J693" s="198" t="s">
        <v>1301</v>
      </c>
      <c r="K693" s="202" t="s">
        <v>1300</v>
      </c>
      <c r="L693" s="210">
        <f>SUM(L694:L696)</f>
        <v>0</v>
      </c>
      <c r="M693" s="201" t="str">
        <f t="shared" si="128"/>
        <v>是</v>
      </c>
    </row>
    <row r="694" spans="1:13" ht="37.5" hidden="1">
      <c r="A694" s="193">
        <v>2101201</v>
      </c>
      <c r="B694" s="212" t="s">
        <v>1302</v>
      </c>
      <c r="C694" s="195">
        <v>0</v>
      </c>
      <c r="D694" s="195"/>
      <c r="E694" s="195">
        <v>0</v>
      </c>
      <c r="F694" s="195">
        <v>0</v>
      </c>
      <c r="G694" s="195">
        <v>0</v>
      </c>
      <c r="H694" s="195">
        <f t="shared" si="129"/>
        <v>0</v>
      </c>
      <c r="I694" s="197">
        <f t="shared" si="130"/>
        <v>0</v>
      </c>
      <c r="J694" s="204" t="s">
        <v>1303</v>
      </c>
      <c r="K694" s="205" t="s">
        <v>1302</v>
      </c>
      <c r="L694" s="222"/>
      <c r="M694" s="201" t="str">
        <f t="shared" si="128"/>
        <v>否</v>
      </c>
    </row>
    <row r="695" spans="1:13" ht="56.25">
      <c r="A695" s="193">
        <v>2101202</v>
      </c>
      <c r="B695" s="194" t="s">
        <v>1304</v>
      </c>
      <c r="C695" s="195">
        <f>111000-25000-1664</f>
        <v>84336</v>
      </c>
      <c r="D695" s="195"/>
      <c r="E695" s="195">
        <v>0</v>
      </c>
      <c r="F695" s="195">
        <v>0</v>
      </c>
      <c r="G695" s="195">
        <v>0</v>
      </c>
      <c r="H695" s="195">
        <f t="shared" si="129"/>
        <v>84336</v>
      </c>
      <c r="I695" s="197">
        <f t="shared" si="130"/>
        <v>0</v>
      </c>
      <c r="J695" s="204" t="s">
        <v>1305</v>
      </c>
      <c r="K695" s="202" t="s">
        <v>1304</v>
      </c>
      <c r="L695" s="210"/>
      <c r="M695" s="201" t="str">
        <f t="shared" si="128"/>
        <v>是</v>
      </c>
    </row>
    <row r="696" spans="1:13" ht="37.5" hidden="1">
      <c r="A696" s="193">
        <v>2101299</v>
      </c>
      <c r="B696" s="196" t="s">
        <v>1306</v>
      </c>
      <c r="C696" s="195">
        <v>0</v>
      </c>
      <c r="D696" s="195"/>
      <c r="E696" s="195">
        <v>0</v>
      </c>
      <c r="F696" s="195">
        <v>0</v>
      </c>
      <c r="G696" s="195">
        <v>0</v>
      </c>
      <c r="H696" s="195">
        <f t="shared" si="129"/>
        <v>0</v>
      </c>
      <c r="I696" s="197">
        <f t="shared" si="130"/>
        <v>0</v>
      </c>
      <c r="J696" s="204" t="s">
        <v>1307</v>
      </c>
      <c r="K696" s="208" t="s">
        <v>1306</v>
      </c>
      <c r="L696" s="209"/>
      <c r="M696" s="201" t="str">
        <f t="shared" si="128"/>
        <v>否</v>
      </c>
    </row>
    <row r="697" spans="1:13" ht="18.75">
      <c r="A697" s="193">
        <v>21013</v>
      </c>
      <c r="B697" s="194" t="s">
        <v>1308</v>
      </c>
      <c r="C697" s="195">
        <f t="shared" ref="C697:G697" si="138">SUM(C698:C700)</f>
        <v>100</v>
      </c>
      <c r="D697" s="195">
        <f t="shared" si="138"/>
        <v>0</v>
      </c>
      <c r="E697" s="195">
        <f t="shared" si="138"/>
        <v>0</v>
      </c>
      <c r="F697" s="195">
        <f t="shared" si="138"/>
        <v>0</v>
      </c>
      <c r="G697" s="195">
        <f t="shared" si="138"/>
        <v>0</v>
      </c>
      <c r="H697" s="195">
        <f t="shared" si="129"/>
        <v>100</v>
      </c>
      <c r="I697" s="197">
        <f t="shared" si="130"/>
        <v>0</v>
      </c>
      <c r="J697" s="198" t="s">
        <v>1309</v>
      </c>
      <c r="K697" s="202" t="s">
        <v>1308</v>
      </c>
      <c r="L697" s="210">
        <f>SUM(L698:L700)</f>
        <v>0</v>
      </c>
      <c r="M697" s="201" t="str">
        <f t="shared" si="128"/>
        <v>是</v>
      </c>
    </row>
    <row r="698" spans="1:13" ht="18.75" hidden="1">
      <c r="A698" s="193">
        <v>2101301</v>
      </c>
      <c r="B698" s="212" t="s">
        <v>1310</v>
      </c>
      <c r="C698" s="195">
        <v>0</v>
      </c>
      <c r="D698" s="195"/>
      <c r="E698" s="195">
        <v>0</v>
      </c>
      <c r="F698" s="195">
        <v>0</v>
      </c>
      <c r="G698" s="195">
        <v>0</v>
      </c>
      <c r="H698" s="195">
        <f t="shared" si="129"/>
        <v>0</v>
      </c>
      <c r="I698" s="197">
        <f t="shared" si="130"/>
        <v>0</v>
      </c>
      <c r="J698" s="204" t="s">
        <v>1311</v>
      </c>
      <c r="K698" s="205" t="s">
        <v>1310</v>
      </c>
      <c r="L698" s="222"/>
      <c r="M698" s="201" t="str">
        <f t="shared" si="128"/>
        <v>否</v>
      </c>
    </row>
    <row r="699" spans="1:13" ht="18.75">
      <c r="A699" s="193">
        <v>2101302</v>
      </c>
      <c r="B699" s="194" t="s">
        <v>1312</v>
      </c>
      <c r="C699" s="195">
        <v>100</v>
      </c>
      <c r="D699" s="195"/>
      <c r="E699" s="195">
        <v>0</v>
      </c>
      <c r="F699" s="195">
        <v>0</v>
      </c>
      <c r="G699" s="195">
        <v>0</v>
      </c>
      <c r="H699" s="195">
        <f t="shared" si="129"/>
        <v>100</v>
      </c>
      <c r="I699" s="197">
        <f t="shared" si="130"/>
        <v>0</v>
      </c>
      <c r="J699" s="204" t="s">
        <v>1313</v>
      </c>
      <c r="K699" s="202" t="s">
        <v>1312</v>
      </c>
      <c r="L699" s="210"/>
      <c r="M699" s="201" t="str">
        <f t="shared" si="128"/>
        <v>是</v>
      </c>
    </row>
    <row r="700" spans="1:13" ht="37.5" hidden="1">
      <c r="A700" s="193">
        <v>2101399</v>
      </c>
      <c r="B700" s="196" t="s">
        <v>1314</v>
      </c>
      <c r="C700" s="195">
        <v>0</v>
      </c>
      <c r="D700" s="195"/>
      <c r="E700" s="195">
        <v>0</v>
      </c>
      <c r="F700" s="195">
        <v>0</v>
      </c>
      <c r="G700" s="195">
        <v>0</v>
      </c>
      <c r="H700" s="195">
        <f t="shared" si="129"/>
        <v>0</v>
      </c>
      <c r="I700" s="197">
        <f t="shared" si="130"/>
        <v>0</v>
      </c>
      <c r="J700" s="204" t="s">
        <v>1315</v>
      </c>
      <c r="K700" s="208" t="s">
        <v>1314</v>
      </c>
      <c r="L700" s="209"/>
      <c r="M700" s="201" t="str">
        <f t="shared" si="128"/>
        <v>否</v>
      </c>
    </row>
    <row r="701" spans="1:13" ht="18.75" hidden="1">
      <c r="A701" s="193">
        <v>21014</v>
      </c>
      <c r="B701" s="194" t="s">
        <v>1316</v>
      </c>
      <c r="C701" s="195">
        <f t="shared" ref="C701:G701" si="139">SUM(C702:C703)</f>
        <v>0</v>
      </c>
      <c r="D701" s="195">
        <f t="shared" si="139"/>
        <v>0</v>
      </c>
      <c r="E701" s="195">
        <f t="shared" si="139"/>
        <v>0</v>
      </c>
      <c r="F701" s="195">
        <f t="shared" si="139"/>
        <v>0</v>
      </c>
      <c r="G701" s="195">
        <f t="shared" si="139"/>
        <v>0</v>
      </c>
      <c r="H701" s="195">
        <f t="shared" si="129"/>
        <v>0</v>
      </c>
      <c r="I701" s="197">
        <f t="shared" si="130"/>
        <v>0</v>
      </c>
      <c r="J701" s="198" t="s">
        <v>1317</v>
      </c>
      <c r="K701" s="202" t="s">
        <v>1316</v>
      </c>
      <c r="L701" s="210">
        <f>SUM(L702:L703)</f>
        <v>0</v>
      </c>
      <c r="M701" s="201" t="str">
        <f t="shared" si="128"/>
        <v>否</v>
      </c>
    </row>
    <row r="702" spans="1:13" ht="37.5" hidden="1">
      <c r="A702" s="193">
        <v>2101401</v>
      </c>
      <c r="B702" s="212" t="s">
        <v>1318</v>
      </c>
      <c r="C702" s="195">
        <v>0</v>
      </c>
      <c r="D702" s="195"/>
      <c r="E702" s="195">
        <v>0</v>
      </c>
      <c r="F702" s="195">
        <v>0</v>
      </c>
      <c r="G702" s="195">
        <v>0</v>
      </c>
      <c r="H702" s="195">
        <f t="shared" si="129"/>
        <v>0</v>
      </c>
      <c r="I702" s="197">
        <f t="shared" si="130"/>
        <v>0</v>
      </c>
      <c r="J702" s="204" t="s">
        <v>1319</v>
      </c>
      <c r="K702" s="205" t="s">
        <v>1318</v>
      </c>
      <c r="L702" s="206"/>
      <c r="M702" s="201" t="str">
        <f t="shared" si="128"/>
        <v>否</v>
      </c>
    </row>
    <row r="703" spans="1:13" ht="37.5" hidden="1">
      <c r="A703" s="193">
        <v>2101499</v>
      </c>
      <c r="B703" s="194" t="s">
        <v>1320</v>
      </c>
      <c r="C703" s="195">
        <v>0</v>
      </c>
      <c r="D703" s="195"/>
      <c r="E703" s="195">
        <v>0</v>
      </c>
      <c r="F703" s="195">
        <v>0</v>
      </c>
      <c r="G703" s="195">
        <v>0</v>
      </c>
      <c r="H703" s="195">
        <f t="shared" si="129"/>
        <v>0</v>
      </c>
      <c r="I703" s="197">
        <f t="shared" si="130"/>
        <v>0</v>
      </c>
      <c r="J703" s="204" t="s">
        <v>1321</v>
      </c>
      <c r="K703" s="202" t="s">
        <v>1320</v>
      </c>
      <c r="L703" s="207"/>
      <c r="M703" s="201" t="str">
        <f t="shared" si="128"/>
        <v>否</v>
      </c>
    </row>
    <row r="704" spans="1:13" ht="18.75">
      <c r="A704" s="193">
        <v>21015</v>
      </c>
      <c r="B704" s="194" t="s">
        <v>1322</v>
      </c>
      <c r="C704" s="195">
        <f t="shared" ref="C704:G704" si="140">SUM(C705:C712)</f>
        <v>1211</v>
      </c>
      <c r="D704" s="195">
        <f t="shared" si="140"/>
        <v>0</v>
      </c>
      <c r="E704" s="195">
        <f t="shared" si="140"/>
        <v>0</v>
      </c>
      <c r="F704" s="195">
        <f t="shared" si="140"/>
        <v>0</v>
      </c>
      <c r="G704" s="195">
        <f t="shared" si="140"/>
        <v>0</v>
      </c>
      <c r="H704" s="195">
        <f t="shared" si="129"/>
        <v>1211</v>
      </c>
      <c r="I704" s="197">
        <f t="shared" si="130"/>
        <v>0</v>
      </c>
      <c r="J704" s="198" t="s">
        <v>1323</v>
      </c>
      <c r="K704" s="202" t="s">
        <v>1322</v>
      </c>
      <c r="L704" s="210">
        <f>SUM(L705:L712)</f>
        <v>0</v>
      </c>
      <c r="M704" s="201" t="str">
        <f t="shared" si="128"/>
        <v>是</v>
      </c>
    </row>
    <row r="705" spans="1:13" ht="18.75" hidden="1">
      <c r="A705" s="193">
        <v>2101501</v>
      </c>
      <c r="B705" s="194" t="s">
        <v>137</v>
      </c>
      <c r="C705" s="195">
        <v>0</v>
      </c>
      <c r="D705" s="195"/>
      <c r="E705" s="195">
        <v>0</v>
      </c>
      <c r="F705" s="195">
        <v>0</v>
      </c>
      <c r="G705" s="195">
        <v>0</v>
      </c>
      <c r="H705" s="195">
        <f t="shared" si="129"/>
        <v>0</v>
      </c>
      <c r="I705" s="197">
        <f t="shared" si="130"/>
        <v>0</v>
      </c>
      <c r="J705" s="204" t="s">
        <v>1324</v>
      </c>
      <c r="K705" s="202" t="s">
        <v>137</v>
      </c>
      <c r="L705" s="207"/>
      <c r="M705" s="201" t="str">
        <f t="shared" si="128"/>
        <v>否</v>
      </c>
    </row>
    <row r="706" spans="1:13" ht="37.5" hidden="1">
      <c r="A706" s="193">
        <v>2101502</v>
      </c>
      <c r="B706" s="194" t="s">
        <v>139</v>
      </c>
      <c r="C706" s="195">
        <v>0</v>
      </c>
      <c r="D706" s="195"/>
      <c r="E706" s="195">
        <v>0</v>
      </c>
      <c r="F706" s="195">
        <v>0</v>
      </c>
      <c r="G706" s="195">
        <v>0</v>
      </c>
      <c r="H706" s="195">
        <f t="shared" si="129"/>
        <v>0</v>
      </c>
      <c r="I706" s="197">
        <f t="shared" si="130"/>
        <v>0</v>
      </c>
      <c r="J706" s="204" t="s">
        <v>1325</v>
      </c>
      <c r="K706" s="202" t="s">
        <v>139</v>
      </c>
      <c r="L706" s="207"/>
      <c r="M706" s="201" t="str">
        <f t="shared" si="128"/>
        <v>否</v>
      </c>
    </row>
    <row r="707" spans="1:13" ht="18.75" hidden="1">
      <c r="A707" s="193">
        <v>2101503</v>
      </c>
      <c r="B707" s="194" t="s">
        <v>141</v>
      </c>
      <c r="C707" s="195">
        <v>0</v>
      </c>
      <c r="D707" s="195"/>
      <c r="E707" s="195">
        <v>0</v>
      </c>
      <c r="F707" s="195">
        <v>0</v>
      </c>
      <c r="G707" s="195">
        <v>0</v>
      </c>
      <c r="H707" s="195">
        <f t="shared" si="129"/>
        <v>0</v>
      </c>
      <c r="I707" s="197">
        <f t="shared" si="130"/>
        <v>0</v>
      </c>
      <c r="J707" s="204" t="s">
        <v>1326</v>
      </c>
      <c r="K707" s="202" t="s">
        <v>141</v>
      </c>
      <c r="L707" s="207"/>
      <c r="M707" s="201" t="str">
        <f t="shared" si="128"/>
        <v>否</v>
      </c>
    </row>
    <row r="708" spans="1:13" ht="18.75">
      <c r="A708" s="193">
        <v>2101504</v>
      </c>
      <c r="B708" s="194" t="s">
        <v>238</v>
      </c>
      <c r="C708" s="195">
        <v>35</v>
      </c>
      <c r="D708" s="195"/>
      <c r="E708" s="195">
        <v>0</v>
      </c>
      <c r="F708" s="195">
        <v>0</v>
      </c>
      <c r="G708" s="195">
        <v>0</v>
      </c>
      <c r="H708" s="195">
        <f t="shared" si="129"/>
        <v>35</v>
      </c>
      <c r="I708" s="197">
        <f t="shared" si="130"/>
        <v>0</v>
      </c>
      <c r="J708" s="204" t="s">
        <v>1327</v>
      </c>
      <c r="K708" s="202" t="s">
        <v>238</v>
      </c>
      <c r="L708" s="207"/>
      <c r="M708" s="201" t="str">
        <f t="shared" si="128"/>
        <v>是</v>
      </c>
    </row>
    <row r="709" spans="1:13" ht="37.5" hidden="1">
      <c r="A709" s="193">
        <v>2101505</v>
      </c>
      <c r="B709" s="194" t="s">
        <v>1328</v>
      </c>
      <c r="C709" s="195">
        <v>0</v>
      </c>
      <c r="D709" s="195"/>
      <c r="E709" s="195">
        <v>0</v>
      </c>
      <c r="F709" s="195">
        <v>0</v>
      </c>
      <c r="G709" s="195">
        <v>0</v>
      </c>
      <c r="H709" s="195">
        <f t="shared" si="129"/>
        <v>0</v>
      </c>
      <c r="I709" s="197">
        <f t="shared" si="130"/>
        <v>0</v>
      </c>
      <c r="J709" s="204" t="s">
        <v>1329</v>
      </c>
      <c r="K709" s="202" t="s">
        <v>1328</v>
      </c>
      <c r="L709" s="207"/>
      <c r="M709" s="201" t="str">
        <f t="shared" si="128"/>
        <v>否</v>
      </c>
    </row>
    <row r="710" spans="1:13" ht="37.5">
      <c r="A710" s="193">
        <v>2101506</v>
      </c>
      <c r="B710" s="194" t="s">
        <v>1330</v>
      </c>
      <c r="C710" s="195">
        <v>332</v>
      </c>
      <c r="D710" s="195"/>
      <c r="E710" s="195">
        <v>0</v>
      </c>
      <c r="F710" s="195">
        <v>0</v>
      </c>
      <c r="G710" s="195">
        <v>0</v>
      </c>
      <c r="H710" s="195">
        <f t="shared" si="129"/>
        <v>332</v>
      </c>
      <c r="I710" s="197">
        <f t="shared" si="130"/>
        <v>0</v>
      </c>
      <c r="J710" s="204" t="s">
        <v>1331</v>
      </c>
      <c r="K710" s="202" t="s">
        <v>1330</v>
      </c>
      <c r="L710" s="223"/>
      <c r="M710" s="201" t="str">
        <f t="shared" ref="M710:M773" si="141">IF(LEN(F710)=3,"是",IF(G710&lt;&gt;"",IF(SUM(H710:J710)&lt;&gt;0,"是","否"),"是"))</f>
        <v>是</v>
      </c>
    </row>
    <row r="711" spans="1:13" ht="18.75" hidden="1">
      <c r="A711" s="193">
        <v>2101550</v>
      </c>
      <c r="B711" s="194" t="s">
        <v>155</v>
      </c>
      <c r="C711" s="195">
        <v>0</v>
      </c>
      <c r="D711" s="195"/>
      <c r="E711" s="195">
        <v>0</v>
      </c>
      <c r="F711" s="195">
        <v>0</v>
      </c>
      <c r="G711" s="195">
        <v>0</v>
      </c>
      <c r="H711" s="195">
        <f t="shared" ref="H711:H774" si="142">SUM(C711:E711)</f>
        <v>0</v>
      </c>
      <c r="I711" s="197">
        <f t="shared" ref="I711:I774" si="143">F711+G711</f>
        <v>0</v>
      </c>
      <c r="J711" s="204" t="s">
        <v>1332</v>
      </c>
      <c r="K711" s="202" t="s">
        <v>155</v>
      </c>
      <c r="L711" s="210"/>
      <c r="M711" s="201" t="str">
        <f t="shared" si="141"/>
        <v>否</v>
      </c>
    </row>
    <row r="712" spans="1:13" ht="37.5">
      <c r="A712" s="193">
        <v>2101599</v>
      </c>
      <c r="B712" s="194" t="s">
        <v>1333</v>
      </c>
      <c r="C712" s="195">
        <v>844</v>
      </c>
      <c r="D712" s="195"/>
      <c r="E712" s="195">
        <v>0</v>
      </c>
      <c r="F712" s="195">
        <v>0</v>
      </c>
      <c r="G712" s="195">
        <v>0</v>
      </c>
      <c r="H712" s="195">
        <f t="shared" si="142"/>
        <v>844</v>
      </c>
      <c r="I712" s="197">
        <f t="shared" si="143"/>
        <v>0</v>
      </c>
      <c r="J712" s="204" t="s">
        <v>1334</v>
      </c>
      <c r="K712" s="208" t="s">
        <v>1333</v>
      </c>
      <c r="L712" s="209"/>
      <c r="M712" s="201" t="str">
        <f t="shared" si="141"/>
        <v>是</v>
      </c>
    </row>
    <row r="713" spans="1:13" ht="18.75">
      <c r="A713" s="193">
        <v>21016</v>
      </c>
      <c r="B713" s="194" t="s">
        <v>1335</v>
      </c>
      <c r="C713" s="195">
        <f t="shared" ref="C713:G713" si="144">SUM(C714)</f>
        <v>10</v>
      </c>
      <c r="D713" s="195">
        <f t="shared" si="144"/>
        <v>0</v>
      </c>
      <c r="E713" s="195">
        <f t="shared" si="144"/>
        <v>0</v>
      </c>
      <c r="F713" s="195">
        <f t="shared" si="144"/>
        <v>0</v>
      </c>
      <c r="G713" s="195">
        <f t="shared" si="144"/>
        <v>0</v>
      </c>
      <c r="H713" s="195">
        <f t="shared" si="142"/>
        <v>10</v>
      </c>
      <c r="I713" s="197">
        <f t="shared" si="143"/>
        <v>0</v>
      </c>
      <c r="J713" s="198" t="s">
        <v>1336</v>
      </c>
      <c r="K713" s="202" t="s">
        <v>1335</v>
      </c>
      <c r="L713" s="203">
        <f>SUM(L714)</f>
        <v>0</v>
      </c>
      <c r="M713" s="201" t="str">
        <f t="shared" si="141"/>
        <v>是</v>
      </c>
    </row>
    <row r="714" spans="1:13" ht="37.5">
      <c r="A714" s="193">
        <v>2101601</v>
      </c>
      <c r="B714" s="194" t="s">
        <v>1337</v>
      </c>
      <c r="C714" s="195">
        <v>10</v>
      </c>
      <c r="D714" s="195"/>
      <c r="E714" s="195">
        <v>0</v>
      </c>
      <c r="F714" s="195">
        <v>0</v>
      </c>
      <c r="G714" s="195">
        <v>0</v>
      </c>
      <c r="H714" s="195">
        <f t="shared" si="142"/>
        <v>10</v>
      </c>
      <c r="I714" s="197">
        <f t="shared" si="143"/>
        <v>0</v>
      </c>
      <c r="J714" s="204" t="s">
        <v>1338</v>
      </c>
      <c r="K714" s="253" t="s">
        <v>1337</v>
      </c>
      <c r="L714" s="254"/>
      <c r="M714" s="201" t="str">
        <f t="shared" si="141"/>
        <v>是</v>
      </c>
    </row>
    <row r="715" spans="1:13" ht="18.75">
      <c r="A715" s="193">
        <v>21099</v>
      </c>
      <c r="B715" s="194" t="s">
        <v>1339</v>
      </c>
      <c r="C715" s="195">
        <f t="shared" ref="C715:G715" si="145">SUM(C716)</f>
        <v>500</v>
      </c>
      <c r="D715" s="195">
        <f t="shared" si="145"/>
        <v>0</v>
      </c>
      <c r="E715" s="195">
        <f t="shared" si="145"/>
        <v>250</v>
      </c>
      <c r="F715" s="195">
        <f t="shared" si="145"/>
        <v>0</v>
      </c>
      <c r="G715" s="195">
        <f t="shared" si="145"/>
        <v>250</v>
      </c>
      <c r="H715" s="195">
        <f t="shared" si="142"/>
        <v>750</v>
      </c>
      <c r="I715" s="197">
        <f t="shared" si="143"/>
        <v>250</v>
      </c>
      <c r="J715" s="198" t="s">
        <v>1340</v>
      </c>
      <c r="K715" s="202" t="s">
        <v>1339</v>
      </c>
      <c r="L715" s="210">
        <f>SUM(L716)</f>
        <v>0</v>
      </c>
      <c r="M715" s="201" t="str">
        <f t="shared" si="141"/>
        <v>是</v>
      </c>
    </row>
    <row r="716" spans="1:13" ht="37.5">
      <c r="A716" s="193">
        <v>2109901</v>
      </c>
      <c r="B716" s="194" t="s">
        <v>1341</v>
      </c>
      <c r="C716" s="195">
        <v>500</v>
      </c>
      <c r="D716" s="195"/>
      <c r="E716" s="195">
        <v>250</v>
      </c>
      <c r="F716" s="195">
        <v>0</v>
      </c>
      <c r="G716" s="195">
        <v>250</v>
      </c>
      <c r="H716" s="195">
        <f t="shared" si="142"/>
        <v>750</v>
      </c>
      <c r="I716" s="197">
        <f t="shared" si="143"/>
        <v>250</v>
      </c>
      <c r="J716" s="204" t="s">
        <v>1342</v>
      </c>
      <c r="K716" s="253" t="s">
        <v>1341</v>
      </c>
      <c r="L716" s="225"/>
      <c r="M716" s="201" t="str">
        <f t="shared" si="141"/>
        <v>是</v>
      </c>
    </row>
    <row r="717" spans="1:13" s="182" customFormat="1" ht="18.75">
      <c r="A717" s="190">
        <v>211</v>
      </c>
      <c r="B717" s="191" t="s">
        <v>82</v>
      </c>
      <c r="C717" s="192">
        <f t="shared" ref="C717:G717" si="146">SUM(C718,C728,C732,C740,C745,C752,C758,C761,C764,C765,C766,C772,C773,C774,C789)</f>
        <v>3392</v>
      </c>
      <c r="D717" s="192">
        <f t="shared" si="146"/>
        <v>0</v>
      </c>
      <c r="E717" s="192">
        <f t="shared" si="146"/>
        <v>489</v>
      </c>
      <c r="F717" s="192">
        <f t="shared" si="146"/>
        <v>339</v>
      </c>
      <c r="G717" s="192">
        <f t="shared" si="146"/>
        <v>150</v>
      </c>
      <c r="H717" s="192">
        <f t="shared" si="142"/>
        <v>3881</v>
      </c>
      <c r="I717" s="197">
        <f t="shared" si="143"/>
        <v>489</v>
      </c>
      <c r="J717" s="198" t="s">
        <v>81</v>
      </c>
      <c r="K717" s="199" t="s">
        <v>82</v>
      </c>
      <c r="L717" s="200">
        <f>SUM(L718,L728,L732,L740,L745,L752,L758,L761,L764,L765,L766,L772,L773,L774,L789)</f>
        <v>0</v>
      </c>
      <c r="M717" s="201" t="str">
        <f t="shared" si="141"/>
        <v>是</v>
      </c>
    </row>
    <row r="718" spans="1:13" ht="18.75">
      <c r="A718" s="193">
        <v>21101</v>
      </c>
      <c r="B718" s="194" t="s">
        <v>1343</v>
      </c>
      <c r="C718" s="195">
        <f t="shared" ref="C718:G718" si="147">SUM(C719:C727)</f>
        <v>2703</v>
      </c>
      <c r="D718" s="195">
        <f t="shared" si="147"/>
        <v>0</v>
      </c>
      <c r="E718" s="195">
        <f t="shared" si="147"/>
        <v>0</v>
      </c>
      <c r="F718" s="195">
        <f t="shared" si="147"/>
        <v>0</v>
      </c>
      <c r="G718" s="195">
        <f t="shared" si="147"/>
        <v>0</v>
      </c>
      <c r="H718" s="195">
        <f t="shared" si="142"/>
        <v>2703</v>
      </c>
      <c r="I718" s="197">
        <f t="shared" si="143"/>
        <v>0</v>
      </c>
      <c r="J718" s="198" t="s">
        <v>1344</v>
      </c>
      <c r="K718" s="202" t="s">
        <v>1343</v>
      </c>
      <c r="L718" s="210">
        <f>SUM(L719:L727)</f>
        <v>0</v>
      </c>
      <c r="M718" s="201" t="str">
        <f t="shared" si="141"/>
        <v>是</v>
      </c>
    </row>
    <row r="719" spans="1:13" ht="18.75">
      <c r="A719" s="193">
        <v>2110101</v>
      </c>
      <c r="B719" s="194" t="s">
        <v>137</v>
      </c>
      <c r="C719" s="195">
        <v>2703</v>
      </c>
      <c r="D719" s="195"/>
      <c r="E719" s="195">
        <v>0</v>
      </c>
      <c r="F719" s="195">
        <v>0</v>
      </c>
      <c r="G719" s="195">
        <v>0</v>
      </c>
      <c r="H719" s="195">
        <f t="shared" si="142"/>
        <v>2703</v>
      </c>
      <c r="I719" s="197">
        <f t="shared" si="143"/>
        <v>0</v>
      </c>
      <c r="J719" s="204" t="s">
        <v>1345</v>
      </c>
      <c r="K719" s="205" t="s">
        <v>137</v>
      </c>
      <c r="L719" s="206"/>
      <c r="M719" s="201" t="str">
        <f t="shared" si="141"/>
        <v>是</v>
      </c>
    </row>
    <row r="720" spans="1:13" ht="37.5" hidden="1">
      <c r="A720" s="193">
        <v>2110102</v>
      </c>
      <c r="B720" s="194" t="s">
        <v>139</v>
      </c>
      <c r="C720" s="195">
        <v>0</v>
      </c>
      <c r="D720" s="195"/>
      <c r="E720" s="195">
        <v>0</v>
      </c>
      <c r="F720" s="195">
        <v>0</v>
      </c>
      <c r="G720" s="195">
        <v>0</v>
      </c>
      <c r="H720" s="195">
        <f t="shared" si="142"/>
        <v>0</v>
      </c>
      <c r="I720" s="197">
        <f t="shared" si="143"/>
        <v>0</v>
      </c>
      <c r="J720" s="204" t="s">
        <v>1346</v>
      </c>
      <c r="K720" s="202" t="s">
        <v>139</v>
      </c>
      <c r="L720" s="207"/>
      <c r="M720" s="201" t="str">
        <f t="shared" si="141"/>
        <v>否</v>
      </c>
    </row>
    <row r="721" spans="1:13" ht="18.75" hidden="1">
      <c r="A721" s="193">
        <v>2110103</v>
      </c>
      <c r="B721" s="194" t="s">
        <v>141</v>
      </c>
      <c r="C721" s="195">
        <v>0</v>
      </c>
      <c r="D721" s="195"/>
      <c r="E721" s="195">
        <v>0</v>
      </c>
      <c r="F721" s="195">
        <v>0</v>
      </c>
      <c r="G721" s="195">
        <v>0</v>
      </c>
      <c r="H721" s="195">
        <f t="shared" si="142"/>
        <v>0</v>
      </c>
      <c r="I721" s="197">
        <f t="shared" si="143"/>
        <v>0</v>
      </c>
      <c r="J721" s="204" t="s">
        <v>1347</v>
      </c>
      <c r="K721" s="202" t="s">
        <v>141</v>
      </c>
      <c r="L721" s="207"/>
      <c r="M721" s="201" t="str">
        <f t="shared" si="141"/>
        <v>否</v>
      </c>
    </row>
    <row r="722" spans="1:13" ht="37.5" hidden="1">
      <c r="A722" s="193">
        <v>2110104</v>
      </c>
      <c r="B722" s="194" t="s">
        <v>1348</v>
      </c>
      <c r="C722" s="195">
        <v>0</v>
      </c>
      <c r="D722" s="195"/>
      <c r="E722" s="195">
        <v>0</v>
      </c>
      <c r="F722" s="195">
        <v>0</v>
      </c>
      <c r="G722" s="195">
        <v>0</v>
      </c>
      <c r="H722" s="195">
        <f t="shared" si="142"/>
        <v>0</v>
      </c>
      <c r="I722" s="197">
        <f t="shared" si="143"/>
        <v>0</v>
      </c>
      <c r="J722" s="204" t="s">
        <v>1349</v>
      </c>
      <c r="K722" s="202" t="s">
        <v>1348</v>
      </c>
      <c r="L722" s="207"/>
      <c r="M722" s="201" t="str">
        <f t="shared" si="141"/>
        <v>否</v>
      </c>
    </row>
    <row r="723" spans="1:13" ht="37.5" hidden="1">
      <c r="A723" s="193">
        <v>2110105</v>
      </c>
      <c r="B723" s="194" t="s">
        <v>1350</v>
      </c>
      <c r="C723" s="195">
        <v>0</v>
      </c>
      <c r="D723" s="195"/>
      <c r="E723" s="195">
        <v>0</v>
      </c>
      <c r="F723" s="195">
        <v>0</v>
      </c>
      <c r="G723" s="195">
        <v>0</v>
      </c>
      <c r="H723" s="195">
        <f t="shared" si="142"/>
        <v>0</v>
      </c>
      <c r="I723" s="197">
        <f t="shared" si="143"/>
        <v>0</v>
      </c>
      <c r="J723" s="204" t="s">
        <v>1351</v>
      </c>
      <c r="K723" s="202" t="s">
        <v>1350</v>
      </c>
      <c r="L723" s="207"/>
      <c r="M723" s="201" t="str">
        <f t="shared" si="141"/>
        <v>否</v>
      </c>
    </row>
    <row r="724" spans="1:13" ht="37.5" hidden="1">
      <c r="A724" s="193">
        <v>2110106</v>
      </c>
      <c r="B724" s="194" t="s">
        <v>1352</v>
      </c>
      <c r="C724" s="195">
        <v>0</v>
      </c>
      <c r="D724" s="195"/>
      <c r="E724" s="195">
        <v>0</v>
      </c>
      <c r="F724" s="195">
        <v>0</v>
      </c>
      <c r="G724" s="195">
        <v>0</v>
      </c>
      <c r="H724" s="195">
        <f t="shared" si="142"/>
        <v>0</v>
      </c>
      <c r="I724" s="197">
        <f t="shared" si="143"/>
        <v>0</v>
      </c>
      <c r="J724" s="204" t="s">
        <v>1353</v>
      </c>
      <c r="K724" s="202" t="s">
        <v>1352</v>
      </c>
      <c r="L724" s="207"/>
      <c r="M724" s="201" t="str">
        <f t="shared" si="141"/>
        <v>否</v>
      </c>
    </row>
    <row r="725" spans="1:13" ht="37.5" hidden="1">
      <c r="A725" s="193">
        <v>2110107</v>
      </c>
      <c r="B725" s="194" t="s">
        <v>1354</v>
      </c>
      <c r="C725" s="195">
        <v>0</v>
      </c>
      <c r="D725" s="195"/>
      <c r="E725" s="195">
        <v>0</v>
      </c>
      <c r="F725" s="195">
        <v>0</v>
      </c>
      <c r="G725" s="195">
        <v>0</v>
      </c>
      <c r="H725" s="195">
        <f t="shared" si="142"/>
        <v>0</v>
      </c>
      <c r="I725" s="197">
        <f t="shared" si="143"/>
        <v>0</v>
      </c>
      <c r="J725" s="204" t="s">
        <v>1355</v>
      </c>
      <c r="K725" s="202" t="s">
        <v>1354</v>
      </c>
      <c r="L725" s="207"/>
      <c r="M725" s="201" t="str">
        <f t="shared" si="141"/>
        <v>否</v>
      </c>
    </row>
    <row r="726" spans="1:13" ht="37.5" hidden="1">
      <c r="A726" s="193">
        <v>2110108</v>
      </c>
      <c r="B726" s="196" t="s">
        <v>1356</v>
      </c>
      <c r="C726" s="195">
        <v>0</v>
      </c>
      <c r="D726" s="195"/>
      <c r="E726" s="195">
        <v>0</v>
      </c>
      <c r="F726" s="195">
        <v>0</v>
      </c>
      <c r="G726" s="195">
        <v>0</v>
      </c>
      <c r="H726" s="195">
        <f t="shared" si="142"/>
        <v>0</v>
      </c>
      <c r="I726" s="197">
        <f t="shared" si="143"/>
        <v>0</v>
      </c>
      <c r="J726" s="215" t="s">
        <v>1357</v>
      </c>
      <c r="K726" s="233" t="s">
        <v>1356</v>
      </c>
      <c r="L726" s="234"/>
      <c r="M726" s="201" t="str">
        <f t="shared" si="141"/>
        <v>否</v>
      </c>
    </row>
    <row r="727" spans="1:13" ht="37.5" hidden="1">
      <c r="A727" s="193">
        <v>2110199</v>
      </c>
      <c r="B727" s="196" t="s">
        <v>1358</v>
      </c>
      <c r="C727" s="195">
        <v>0</v>
      </c>
      <c r="D727" s="195"/>
      <c r="E727" s="195">
        <v>0</v>
      </c>
      <c r="F727" s="195">
        <v>0</v>
      </c>
      <c r="G727" s="195">
        <v>0</v>
      </c>
      <c r="H727" s="195">
        <f t="shared" si="142"/>
        <v>0</v>
      </c>
      <c r="I727" s="197">
        <f t="shared" si="143"/>
        <v>0</v>
      </c>
      <c r="J727" s="204" t="s">
        <v>1359</v>
      </c>
      <c r="K727" s="208" t="s">
        <v>1358</v>
      </c>
      <c r="L727" s="209"/>
      <c r="M727" s="201" t="str">
        <f t="shared" si="141"/>
        <v>否</v>
      </c>
    </row>
    <row r="728" spans="1:13" ht="18.75" hidden="1">
      <c r="A728" s="193">
        <v>21102</v>
      </c>
      <c r="B728" s="194" t="s">
        <v>1360</v>
      </c>
      <c r="C728" s="195">
        <f t="shared" ref="C728:G728" si="148">SUM(C729:C731)</f>
        <v>0</v>
      </c>
      <c r="D728" s="195">
        <f t="shared" si="148"/>
        <v>0</v>
      </c>
      <c r="E728" s="195">
        <f t="shared" si="148"/>
        <v>0</v>
      </c>
      <c r="F728" s="195">
        <f t="shared" si="148"/>
        <v>0</v>
      </c>
      <c r="G728" s="195">
        <f t="shared" si="148"/>
        <v>0</v>
      </c>
      <c r="H728" s="195">
        <f t="shared" si="142"/>
        <v>0</v>
      </c>
      <c r="I728" s="197">
        <f t="shared" si="143"/>
        <v>0</v>
      </c>
      <c r="J728" s="198" t="s">
        <v>1361</v>
      </c>
      <c r="K728" s="202" t="s">
        <v>1360</v>
      </c>
      <c r="L728" s="203">
        <f>SUM(L729:L731)</f>
        <v>0</v>
      </c>
      <c r="M728" s="201" t="str">
        <f t="shared" si="141"/>
        <v>否</v>
      </c>
    </row>
    <row r="729" spans="1:13" ht="37.5" hidden="1">
      <c r="A729" s="193">
        <v>2110203</v>
      </c>
      <c r="B729" s="194" t="s">
        <v>1362</v>
      </c>
      <c r="C729" s="195">
        <v>0</v>
      </c>
      <c r="D729" s="195"/>
      <c r="E729" s="195">
        <v>0</v>
      </c>
      <c r="F729" s="195">
        <v>0</v>
      </c>
      <c r="G729" s="195">
        <v>0</v>
      </c>
      <c r="H729" s="195">
        <f t="shared" si="142"/>
        <v>0</v>
      </c>
      <c r="I729" s="197">
        <f t="shared" si="143"/>
        <v>0</v>
      </c>
      <c r="J729" s="204" t="s">
        <v>1363</v>
      </c>
      <c r="K729" s="205" t="s">
        <v>1362</v>
      </c>
      <c r="L729" s="226"/>
      <c r="M729" s="201" t="str">
        <f t="shared" si="141"/>
        <v>否</v>
      </c>
    </row>
    <row r="730" spans="1:13" ht="37.5" hidden="1">
      <c r="A730" s="193">
        <v>2110204</v>
      </c>
      <c r="B730" s="194" t="s">
        <v>1364</v>
      </c>
      <c r="C730" s="195">
        <v>0</v>
      </c>
      <c r="D730" s="195"/>
      <c r="E730" s="195">
        <v>0</v>
      </c>
      <c r="F730" s="195">
        <v>0</v>
      </c>
      <c r="G730" s="195">
        <v>0</v>
      </c>
      <c r="H730" s="195">
        <f t="shared" si="142"/>
        <v>0</v>
      </c>
      <c r="I730" s="197">
        <f t="shared" si="143"/>
        <v>0</v>
      </c>
      <c r="J730" s="204" t="s">
        <v>1365</v>
      </c>
      <c r="K730" s="202" t="s">
        <v>1364</v>
      </c>
      <c r="L730" s="207"/>
      <c r="M730" s="201" t="str">
        <f t="shared" si="141"/>
        <v>否</v>
      </c>
    </row>
    <row r="731" spans="1:13" ht="37.5" hidden="1">
      <c r="A731" s="193">
        <v>2110299</v>
      </c>
      <c r="B731" s="196" t="s">
        <v>1366</v>
      </c>
      <c r="C731" s="195">
        <v>0</v>
      </c>
      <c r="D731" s="195"/>
      <c r="E731" s="195">
        <v>0</v>
      </c>
      <c r="F731" s="195">
        <v>0</v>
      </c>
      <c r="G731" s="195">
        <v>0</v>
      </c>
      <c r="H731" s="195">
        <f t="shared" si="142"/>
        <v>0</v>
      </c>
      <c r="I731" s="197">
        <f t="shared" si="143"/>
        <v>0</v>
      </c>
      <c r="J731" s="204" t="s">
        <v>1367</v>
      </c>
      <c r="K731" s="208" t="s">
        <v>1366</v>
      </c>
      <c r="L731" s="209"/>
      <c r="M731" s="201" t="str">
        <f t="shared" si="141"/>
        <v>否</v>
      </c>
    </row>
    <row r="732" spans="1:13" ht="18.75">
      <c r="A732" s="193">
        <v>21103</v>
      </c>
      <c r="B732" s="194" t="s">
        <v>1368</v>
      </c>
      <c r="C732" s="195">
        <f t="shared" ref="C732:G732" si="149">SUM(C733:C739)</f>
        <v>14</v>
      </c>
      <c r="D732" s="195">
        <f t="shared" si="149"/>
        <v>0</v>
      </c>
      <c r="E732" s="195">
        <f t="shared" si="149"/>
        <v>120</v>
      </c>
      <c r="F732" s="195">
        <f t="shared" si="149"/>
        <v>120</v>
      </c>
      <c r="G732" s="195">
        <f t="shared" si="149"/>
        <v>0</v>
      </c>
      <c r="H732" s="195">
        <f t="shared" si="142"/>
        <v>134</v>
      </c>
      <c r="I732" s="197">
        <f t="shared" si="143"/>
        <v>120</v>
      </c>
      <c r="J732" s="198" t="s">
        <v>1369</v>
      </c>
      <c r="K732" s="202" t="s">
        <v>1368</v>
      </c>
      <c r="L732" s="210">
        <f>SUM(L733:L739)</f>
        <v>0</v>
      </c>
      <c r="M732" s="201" t="str">
        <f t="shared" si="141"/>
        <v>是</v>
      </c>
    </row>
    <row r="733" spans="1:13" ht="18.75">
      <c r="A733" s="193">
        <v>2110301</v>
      </c>
      <c r="B733" s="212" t="s">
        <v>1370</v>
      </c>
      <c r="C733" s="195">
        <v>0</v>
      </c>
      <c r="D733" s="195"/>
      <c r="E733" s="195">
        <v>120</v>
      </c>
      <c r="F733" s="195">
        <v>120</v>
      </c>
      <c r="G733" s="195">
        <v>0</v>
      </c>
      <c r="H733" s="195">
        <f t="shared" si="142"/>
        <v>120</v>
      </c>
      <c r="I733" s="197">
        <f t="shared" si="143"/>
        <v>120</v>
      </c>
      <c r="J733" s="204" t="s">
        <v>1371</v>
      </c>
      <c r="K733" s="205" t="s">
        <v>1370</v>
      </c>
      <c r="L733" s="222"/>
      <c r="M733" s="201" t="str">
        <f t="shared" si="141"/>
        <v>是</v>
      </c>
    </row>
    <row r="734" spans="1:13" ht="18.75" hidden="1">
      <c r="A734" s="193">
        <v>2110302</v>
      </c>
      <c r="B734" s="194" t="s">
        <v>1372</v>
      </c>
      <c r="C734" s="195">
        <v>0</v>
      </c>
      <c r="D734" s="195"/>
      <c r="E734" s="195">
        <v>0</v>
      </c>
      <c r="F734" s="195">
        <v>0</v>
      </c>
      <c r="G734" s="195">
        <v>0</v>
      </c>
      <c r="H734" s="195">
        <f t="shared" si="142"/>
        <v>0</v>
      </c>
      <c r="I734" s="197">
        <f t="shared" si="143"/>
        <v>0</v>
      </c>
      <c r="J734" s="204" t="s">
        <v>1373</v>
      </c>
      <c r="K734" s="202" t="s">
        <v>1372</v>
      </c>
      <c r="L734" s="210"/>
      <c r="M734" s="201" t="str">
        <f t="shared" si="141"/>
        <v>否</v>
      </c>
    </row>
    <row r="735" spans="1:13" ht="18.75" hidden="1">
      <c r="A735" s="193">
        <v>2110303</v>
      </c>
      <c r="B735" s="194" t="s">
        <v>1374</v>
      </c>
      <c r="C735" s="195">
        <v>0</v>
      </c>
      <c r="D735" s="195"/>
      <c r="E735" s="195">
        <v>0</v>
      </c>
      <c r="F735" s="195">
        <v>0</v>
      </c>
      <c r="G735" s="195">
        <v>0</v>
      </c>
      <c r="H735" s="195">
        <f t="shared" si="142"/>
        <v>0</v>
      </c>
      <c r="I735" s="197">
        <f t="shared" si="143"/>
        <v>0</v>
      </c>
      <c r="J735" s="204" t="s">
        <v>1375</v>
      </c>
      <c r="K735" s="202" t="s">
        <v>1374</v>
      </c>
      <c r="L735" s="207"/>
      <c r="M735" s="201" t="str">
        <f t="shared" si="141"/>
        <v>否</v>
      </c>
    </row>
    <row r="736" spans="1:13" ht="37.5" hidden="1">
      <c r="A736" s="193">
        <v>2110304</v>
      </c>
      <c r="B736" s="194" t="s">
        <v>1376</v>
      </c>
      <c r="C736" s="195">
        <v>0</v>
      </c>
      <c r="D736" s="195"/>
      <c r="E736" s="195">
        <v>0</v>
      </c>
      <c r="F736" s="195">
        <v>0</v>
      </c>
      <c r="G736" s="195">
        <v>0</v>
      </c>
      <c r="H736" s="195">
        <f t="shared" si="142"/>
        <v>0</v>
      </c>
      <c r="I736" s="197">
        <f t="shared" si="143"/>
        <v>0</v>
      </c>
      <c r="J736" s="204" t="s">
        <v>1377</v>
      </c>
      <c r="K736" s="202" t="s">
        <v>1376</v>
      </c>
      <c r="L736" s="207"/>
      <c r="M736" s="201" t="str">
        <f t="shared" si="141"/>
        <v>否</v>
      </c>
    </row>
    <row r="737" spans="1:13" ht="37.5">
      <c r="A737" s="193">
        <v>2110305</v>
      </c>
      <c r="B737" s="194" t="s">
        <v>1378</v>
      </c>
      <c r="C737" s="195">
        <v>14</v>
      </c>
      <c r="D737" s="195"/>
      <c r="E737" s="195">
        <v>0</v>
      </c>
      <c r="F737" s="195">
        <v>0</v>
      </c>
      <c r="G737" s="195">
        <v>0</v>
      </c>
      <c r="H737" s="195">
        <f t="shared" si="142"/>
        <v>14</v>
      </c>
      <c r="I737" s="197">
        <f t="shared" si="143"/>
        <v>0</v>
      </c>
      <c r="J737" s="204" t="s">
        <v>1379</v>
      </c>
      <c r="K737" s="202" t="s">
        <v>1378</v>
      </c>
      <c r="L737" s="207"/>
      <c r="M737" s="201" t="str">
        <f t="shared" si="141"/>
        <v>是</v>
      </c>
    </row>
    <row r="738" spans="1:13" ht="18.75" hidden="1">
      <c r="A738" s="193">
        <v>2110306</v>
      </c>
      <c r="B738" s="194" t="s">
        <v>1380</v>
      </c>
      <c r="C738" s="195">
        <v>0</v>
      </c>
      <c r="D738" s="195"/>
      <c r="E738" s="195">
        <v>0</v>
      </c>
      <c r="F738" s="195">
        <v>0</v>
      </c>
      <c r="G738" s="195">
        <v>0</v>
      </c>
      <c r="H738" s="195">
        <f t="shared" si="142"/>
        <v>0</v>
      </c>
      <c r="I738" s="197">
        <f t="shared" si="143"/>
        <v>0</v>
      </c>
      <c r="J738" s="204" t="s">
        <v>1381</v>
      </c>
      <c r="K738" s="202" t="s">
        <v>1380</v>
      </c>
      <c r="L738" s="207"/>
      <c r="M738" s="201" t="str">
        <f t="shared" si="141"/>
        <v>否</v>
      </c>
    </row>
    <row r="739" spans="1:13" ht="37.5" hidden="1">
      <c r="A739" s="193">
        <v>2110399</v>
      </c>
      <c r="B739" s="194" t="s">
        <v>1382</v>
      </c>
      <c r="C739" s="195">
        <v>0</v>
      </c>
      <c r="D739" s="195"/>
      <c r="E739" s="195">
        <v>0</v>
      </c>
      <c r="F739" s="195">
        <v>0</v>
      </c>
      <c r="G739" s="195">
        <v>0</v>
      </c>
      <c r="H739" s="195">
        <f t="shared" si="142"/>
        <v>0</v>
      </c>
      <c r="I739" s="197">
        <f t="shared" si="143"/>
        <v>0</v>
      </c>
      <c r="J739" s="204" t="s">
        <v>1383</v>
      </c>
      <c r="K739" s="208" t="s">
        <v>1382</v>
      </c>
      <c r="L739" s="232"/>
      <c r="M739" s="201" t="str">
        <f t="shared" si="141"/>
        <v>否</v>
      </c>
    </row>
    <row r="740" spans="1:13" ht="18.75" hidden="1">
      <c r="A740" s="193">
        <v>21104</v>
      </c>
      <c r="B740" s="194" t="s">
        <v>1384</v>
      </c>
      <c r="C740" s="195">
        <f t="shared" ref="C740:G740" si="150">SUM(C741:C744)</f>
        <v>0</v>
      </c>
      <c r="D740" s="195">
        <f t="shared" si="150"/>
        <v>0</v>
      </c>
      <c r="E740" s="195">
        <f t="shared" si="150"/>
        <v>0</v>
      </c>
      <c r="F740" s="195">
        <f t="shared" si="150"/>
        <v>0</v>
      </c>
      <c r="G740" s="195">
        <f t="shared" si="150"/>
        <v>0</v>
      </c>
      <c r="H740" s="195">
        <f t="shared" si="142"/>
        <v>0</v>
      </c>
      <c r="I740" s="197">
        <f t="shared" si="143"/>
        <v>0</v>
      </c>
      <c r="J740" s="198" t="s">
        <v>1385</v>
      </c>
      <c r="K740" s="202" t="s">
        <v>1384</v>
      </c>
      <c r="L740" s="210">
        <f>SUM(L741:L744)</f>
        <v>0</v>
      </c>
      <c r="M740" s="201" t="str">
        <f t="shared" si="141"/>
        <v>否</v>
      </c>
    </row>
    <row r="741" spans="1:13" ht="18.75" hidden="1">
      <c r="A741" s="193">
        <v>2110401</v>
      </c>
      <c r="B741" s="212" t="s">
        <v>1386</v>
      </c>
      <c r="C741" s="195">
        <v>0</v>
      </c>
      <c r="D741" s="195"/>
      <c r="E741" s="195">
        <v>0</v>
      </c>
      <c r="F741" s="195">
        <v>0</v>
      </c>
      <c r="G741" s="195">
        <v>0</v>
      </c>
      <c r="H741" s="195">
        <f t="shared" si="142"/>
        <v>0</v>
      </c>
      <c r="I741" s="197">
        <f t="shared" si="143"/>
        <v>0</v>
      </c>
      <c r="J741" s="204" t="s">
        <v>1387</v>
      </c>
      <c r="K741" s="205" t="s">
        <v>1386</v>
      </c>
      <c r="L741" s="206"/>
      <c r="M741" s="201" t="str">
        <f t="shared" si="141"/>
        <v>否</v>
      </c>
    </row>
    <row r="742" spans="1:13" ht="18.75" hidden="1">
      <c r="A742" s="193">
        <v>2110402</v>
      </c>
      <c r="B742" s="194" t="s">
        <v>1388</v>
      </c>
      <c r="C742" s="195">
        <v>0</v>
      </c>
      <c r="D742" s="195"/>
      <c r="E742" s="195">
        <v>0</v>
      </c>
      <c r="F742" s="195">
        <v>0</v>
      </c>
      <c r="G742" s="195">
        <v>0</v>
      </c>
      <c r="H742" s="195">
        <f t="shared" si="142"/>
        <v>0</v>
      </c>
      <c r="I742" s="197">
        <f t="shared" si="143"/>
        <v>0</v>
      </c>
      <c r="J742" s="204" t="s">
        <v>1389</v>
      </c>
      <c r="K742" s="202" t="s">
        <v>1388</v>
      </c>
      <c r="L742" s="207"/>
      <c r="M742" s="201" t="str">
        <f t="shared" si="141"/>
        <v>否</v>
      </c>
    </row>
    <row r="743" spans="1:13" ht="37.5" hidden="1">
      <c r="A743" s="193">
        <v>2110404</v>
      </c>
      <c r="B743" s="194" t="s">
        <v>1390</v>
      </c>
      <c r="C743" s="195">
        <v>0</v>
      </c>
      <c r="D743" s="195"/>
      <c r="E743" s="195">
        <v>0</v>
      </c>
      <c r="F743" s="195">
        <v>0</v>
      </c>
      <c r="G743" s="195">
        <v>0</v>
      </c>
      <c r="H743" s="195">
        <f t="shared" si="142"/>
        <v>0</v>
      </c>
      <c r="I743" s="197">
        <f t="shared" si="143"/>
        <v>0</v>
      </c>
      <c r="J743" s="204" t="s">
        <v>1391</v>
      </c>
      <c r="K743" s="202" t="s">
        <v>1390</v>
      </c>
      <c r="L743" s="210"/>
      <c r="M743" s="201" t="str">
        <f t="shared" si="141"/>
        <v>否</v>
      </c>
    </row>
    <row r="744" spans="1:13" ht="37.5" hidden="1">
      <c r="A744" s="193">
        <v>2110499</v>
      </c>
      <c r="B744" s="194" t="s">
        <v>1392</v>
      </c>
      <c r="C744" s="195">
        <v>0</v>
      </c>
      <c r="D744" s="195"/>
      <c r="E744" s="195">
        <v>0</v>
      </c>
      <c r="F744" s="195">
        <v>0</v>
      </c>
      <c r="G744" s="195">
        <v>0</v>
      </c>
      <c r="H744" s="195">
        <f t="shared" si="142"/>
        <v>0</v>
      </c>
      <c r="I744" s="197">
        <f t="shared" si="143"/>
        <v>0</v>
      </c>
      <c r="J744" s="204" t="s">
        <v>1393</v>
      </c>
      <c r="K744" s="208" t="s">
        <v>1392</v>
      </c>
      <c r="L744" s="209"/>
      <c r="M744" s="201" t="str">
        <f t="shared" si="141"/>
        <v>否</v>
      </c>
    </row>
    <row r="745" spans="1:13" ht="18.75" hidden="1">
      <c r="A745" s="193">
        <v>21105</v>
      </c>
      <c r="B745" s="194" t="s">
        <v>1394</v>
      </c>
      <c r="C745" s="195">
        <f t="shared" ref="C745:G745" si="151">SUM(C746:C751)</f>
        <v>0</v>
      </c>
      <c r="D745" s="195">
        <f t="shared" si="151"/>
        <v>0</v>
      </c>
      <c r="E745" s="195">
        <f t="shared" si="151"/>
        <v>0</v>
      </c>
      <c r="F745" s="195">
        <f t="shared" si="151"/>
        <v>0</v>
      </c>
      <c r="G745" s="195">
        <f t="shared" si="151"/>
        <v>0</v>
      </c>
      <c r="H745" s="195">
        <f t="shared" si="142"/>
        <v>0</v>
      </c>
      <c r="I745" s="197">
        <f t="shared" si="143"/>
        <v>0</v>
      </c>
      <c r="J745" s="198" t="s">
        <v>1395</v>
      </c>
      <c r="K745" s="202" t="s">
        <v>1394</v>
      </c>
      <c r="L745" s="203">
        <f>SUM(L746:L751)</f>
        <v>0</v>
      </c>
      <c r="M745" s="201" t="str">
        <f t="shared" si="141"/>
        <v>否</v>
      </c>
    </row>
    <row r="746" spans="1:13" ht="18.75" hidden="1">
      <c r="A746" s="193">
        <v>2110501</v>
      </c>
      <c r="B746" s="212" t="s">
        <v>1396</v>
      </c>
      <c r="C746" s="195">
        <v>0</v>
      </c>
      <c r="D746" s="195"/>
      <c r="E746" s="195">
        <v>0</v>
      </c>
      <c r="F746" s="195">
        <v>0</v>
      </c>
      <c r="G746" s="195">
        <v>0</v>
      </c>
      <c r="H746" s="195">
        <f t="shared" si="142"/>
        <v>0</v>
      </c>
      <c r="I746" s="197">
        <f t="shared" si="143"/>
        <v>0</v>
      </c>
      <c r="J746" s="204" t="s">
        <v>1397</v>
      </c>
      <c r="K746" s="205" t="s">
        <v>1396</v>
      </c>
      <c r="L746" s="226"/>
      <c r="M746" s="201" t="str">
        <f t="shared" si="141"/>
        <v>否</v>
      </c>
    </row>
    <row r="747" spans="1:13" ht="18.75" hidden="1">
      <c r="A747" s="193">
        <v>2110502</v>
      </c>
      <c r="B747" s="194" t="s">
        <v>1398</v>
      </c>
      <c r="C747" s="195">
        <v>0</v>
      </c>
      <c r="D747" s="195"/>
      <c r="E747" s="195">
        <v>0</v>
      </c>
      <c r="F747" s="195">
        <v>0</v>
      </c>
      <c r="G747" s="195">
        <v>0</v>
      </c>
      <c r="H747" s="195">
        <f t="shared" si="142"/>
        <v>0</v>
      </c>
      <c r="I747" s="197">
        <f t="shared" si="143"/>
        <v>0</v>
      </c>
      <c r="J747" s="204" t="s">
        <v>1399</v>
      </c>
      <c r="K747" s="202" t="s">
        <v>1398</v>
      </c>
      <c r="L747" s="223"/>
      <c r="M747" s="201" t="str">
        <f t="shared" si="141"/>
        <v>否</v>
      </c>
    </row>
    <row r="748" spans="1:13" ht="37.5" hidden="1">
      <c r="A748" s="193">
        <v>2110503</v>
      </c>
      <c r="B748" s="194" t="s">
        <v>1400</v>
      </c>
      <c r="C748" s="195">
        <v>0</v>
      </c>
      <c r="D748" s="195"/>
      <c r="E748" s="195">
        <v>0</v>
      </c>
      <c r="F748" s="195">
        <v>0</v>
      </c>
      <c r="G748" s="195">
        <v>0</v>
      </c>
      <c r="H748" s="195">
        <f t="shared" si="142"/>
        <v>0</v>
      </c>
      <c r="I748" s="197">
        <f t="shared" si="143"/>
        <v>0</v>
      </c>
      <c r="J748" s="204" t="s">
        <v>1401</v>
      </c>
      <c r="K748" s="202" t="s">
        <v>1400</v>
      </c>
      <c r="L748" s="203"/>
      <c r="M748" s="201" t="str">
        <f t="shared" si="141"/>
        <v>否</v>
      </c>
    </row>
    <row r="749" spans="1:13" ht="37.5" hidden="1">
      <c r="A749" s="193">
        <v>2110506</v>
      </c>
      <c r="B749" s="194" t="s">
        <v>1402</v>
      </c>
      <c r="C749" s="195">
        <v>0</v>
      </c>
      <c r="D749" s="195"/>
      <c r="E749" s="195">
        <v>0</v>
      </c>
      <c r="F749" s="195">
        <v>0</v>
      </c>
      <c r="G749" s="195">
        <v>0</v>
      </c>
      <c r="H749" s="195">
        <f t="shared" si="142"/>
        <v>0</v>
      </c>
      <c r="I749" s="197">
        <f t="shared" si="143"/>
        <v>0</v>
      </c>
      <c r="J749" s="204" t="s">
        <v>1403</v>
      </c>
      <c r="K749" s="202" t="s">
        <v>1402</v>
      </c>
      <c r="L749" s="210"/>
      <c r="M749" s="201" t="str">
        <f t="shared" si="141"/>
        <v>否</v>
      </c>
    </row>
    <row r="750" spans="1:13" ht="18.75" hidden="1">
      <c r="A750" s="193">
        <v>2110507</v>
      </c>
      <c r="B750" s="194" t="s">
        <v>1404</v>
      </c>
      <c r="C750" s="195">
        <v>0</v>
      </c>
      <c r="D750" s="195"/>
      <c r="E750" s="195">
        <v>0</v>
      </c>
      <c r="F750" s="195">
        <v>0</v>
      </c>
      <c r="G750" s="195">
        <v>0</v>
      </c>
      <c r="H750" s="195">
        <f t="shared" si="142"/>
        <v>0</v>
      </c>
      <c r="I750" s="197">
        <f t="shared" si="143"/>
        <v>0</v>
      </c>
      <c r="J750" s="204" t="s">
        <v>1405</v>
      </c>
      <c r="K750" s="202" t="s">
        <v>1404</v>
      </c>
      <c r="L750" s="207"/>
      <c r="M750" s="201" t="str">
        <f t="shared" si="141"/>
        <v>否</v>
      </c>
    </row>
    <row r="751" spans="1:13" ht="37.5" hidden="1">
      <c r="A751" s="193">
        <v>2110599</v>
      </c>
      <c r="B751" s="196" t="s">
        <v>1406</v>
      </c>
      <c r="C751" s="195">
        <v>0</v>
      </c>
      <c r="D751" s="195"/>
      <c r="E751" s="195">
        <v>0</v>
      </c>
      <c r="F751" s="195">
        <v>0</v>
      </c>
      <c r="G751" s="195">
        <v>0</v>
      </c>
      <c r="H751" s="195">
        <f t="shared" si="142"/>
        <v>0</v>
      </c>
      <c r="I751" s="197">
        <f t="shared" si="143"/>
        <v>0</v>
      </c>
      <c r="J751" s="204" t="s">
        <v>1407</v>
      </c>
      <c r="K751" s="208" t="s">
        <v>1406</v>
      </c>
      <c r="L751" s="209"/>
      <c r="M751" s="201" t="str">
        <f t="shared" si="141"/>
        <v>否</v>
      </c>
    </row>
    <row r="752" spans="1:13" ht="18.75" hidden="1">
      <c r="A752" s="193">
        <v>21106</v>
      </c>
      <c r="B752" s="194" t="s">
        <v>1408</v>
      </c>
      <c r="C752" s="195">
        <f t="shared" ref="C752:G752" si="152">SUM(C753:C757)</f>
        <v>0</v>
      </c>
      <c r="D752" s="195">
        <f t="shared" si="152"/>
        <v>0</v>
      </c>
      <c r="E752" s="195">
        <f t="shared" si="152"/>
        <v>0</v>
      </c>
      <c r="F752" s="195">
        <f t="shared" si="152"/>
        <v>0</v>
      </c>
      <c r="G752" s="195">
        <f t="shared" si="152"/>
        <v>0</v>
      </c>
      <c r="H752" s="195">
        <f t="shared" si="142"/>
        <v>0</v>
      </c>
      <c r="I752" s="197">
        <f t="shared" si="143"/>
        <v>0</v>
      </c>
      <c r="J752" s="198" t="s">
        <v>1409</v>
      </c>
      <c r="K752" s="202" t="s">
        <v>1408</v>
      </c>
      <c r="L752" s="210">
        <f>SUM(L753:L757)</f>
        <v>0</v>
      </c>
      <c r="M752" s="201" t="str">
        <f t="shared" si="141"/>
        <v>否</v>
      </c>
    </row>
    <row r="753" spans="1:13" ht="18.75" hidden="1">
      <c r="A753" s="193">
        <v>2110602</v>
      </c>
      <c r="B753" s="212" t="s">
        <v>1410</v>
      </c>
      <c r="C753" s="195">
        <v>0</v>
      </c>
      <c r="D753" s="195"/>
      <c r="E753" s="195">
        <v>0</v>
      </c>
      <c r="F753" s="195">
        <v>0</v>
      </c>
      <c r="G753" s="195">
        <v>0</v>
      </c>
      <c r="H753" s="195">
        <f t="shared" si="142"/>
        <v>0</v>
      </c>
      <c r="I753" s="197">
        <f t="shared" si="143"/>
        <v>0</v>
      </c>
      <c r="J753" s="204" t="s">
        <v>1411</v>
      </c>
      <c r="K753" s="205" t="s">
        <v>1410</v>
      </c>
      <c r="L753" s="206"/>
      <c r="M753" s="201" t="str">
        <f t="shared" si="141"/>
        <v>否</v>
      </c>
    </row>
    <row r="754" spans="1:13" ht="37.5" hidden="1">
      <c r="A754" s="193">
        <v>2110603</v>
      </c>
      <c r="B754" s="194" t="s">
        <v>1412</v>
      </c>
      <c r="C754" s="195">
        <v>0</v>
      </c>
      <c r="D754" s="195"/>
      <c r="E754" s="195">
        <v>0</v>
      </c>
      <c r="F754" s="195">
        <v>0</v>
      </c>
      <c r="G754" s="195">
        <v>0</v>
      </c>
      <c r="H754" s="195">
        <f t="shared" si="142"/>
        <v>0</v>
      </c>
      <c r="I754" s="197">
        <f t="shared" si="143"/>
        <v>0</v>
      </c>
      <c r="J754" s="204" t="s">
        <v>1413</v>
      </c>
      <c r="K754" s="202" t="s">
        <v>1412</v>
      </c>
      <c r="L754" s="207"/>
      <c r="M754" s="201" t="str">
        <f t="shared" si="141"/>
        <v>否</v>
      </c>
    </row>
    <row r="755" spans="1:13" ht="37.5" hidden="1">
      <c r="A755" s="193">
        <v>2110604</v>
      </c>
      <c r="B755" s="194" t="s">
        <v>1414</v>
      </c>
      <c r="C755" s="195">
        <v>0</v>
      </c>
      <c r="D755" s="195"/>
      <c r="E755" s="195">
        <v>0</v>
      </c>
      <c r="F755" s="195">
        <v>0</v>
      </c>
      <c r="G755" s="195">
        <v>0</v>
      </c>
      <c r="H755" s="195">
        <f t="shared" si="142"/>
        <v>0</v>
      </c>
      <c r="I755" s="197">
        <f t="shared" si="143"/>
        <v>0</v>
      </c>
      <c r="J755" s="204" t="s">
        <v>1415</v>
      </c>
      <c r="K755" s="202" t="s">
        <v>1414</v>
      </c>
      <c r="L755" s="207"/>
      <c r="M755" s="201" t="str">
        <f t="shared" si="141"/>
        <v>否</v>
      </c>
    </row>
    <row r="756" spans="1:13" ht="37.5" hidden="1">
      <c r="A756" s="193">
        <v>2110605</v>
      </c>
      <c r="B756" s="194" t="s">
        <v>1416</v>
      </c>
      <c r="C756" s="195">
        <v>0</v>
      </c>
      <c r="D756" s="195"/>
      <c r="E756" s="195">
        <v>0</v>
      </c>
      <c r="F756" s="195">
        <v>0</v>
      </c>
      <c r="G756" s="195">
        <v>0</v>
      </c>
      <c r="H756" s="195">
        <f t="shared" si="142"/>
        <v>0</v>
      </c>
      <c r="I756" s="197">
        <f t="shared" si="143"/>
        <v>0</v>
      </c>
      <c r="J756" s="204" t="s">
        <v>1417</v>
      </c>
      <c r="K756" s="202" t="s">
        <v>1416</v>
      </c>
      <c r="L756" s="207"/>
      <c r="M756" s="201" t="str">
        <f t="shared" si="141"/>
        <v>否</v>
      </c>
    </row>
    <row r="757" spans="1:13" ht="37.5" hidden="1">
      <c r="A757" s="193">
        <v>2110699</v>
      </c>
      <c r="B757" s="196" t="s">
        <v>1418</v>
      </c>
      <c r="C757" s="195">
        <v>0</v>
      </c>
      <c r="D757" s="195"/>
      <c r="E757" s="195">
        <v>0</v>
      </c>
      <c r="F757" s="195">
        <v>0</v>
      </c>
      <c r="G757" s="195">
        <v>0</v>
      </c>
      <c r="H757" s="195">
        <f t="shared" si="142"/>
        <v>0</v>
      </c>
      <c r="I757" s="197">
        <f t="shared" si="143"/>
        <v>0</v>
      </c>
      <c r="J757" s="204" t="s">
        <v>1419</v>
      </c>
      <c r="K757" s="208" t="s">
        <v>1418</v>
      </c>
      <c r="L757" s="232"/>
      <c r="M757" s="201" t="str">
        <f t="shared" si="141"/>
        <v>否</v>
      </c>
    </row>
    <row r="758" spans="1:13" ht="18.75" hidden="1">
      <c r="A758" s="193">
        <v>21107</v>
      </c>
      <c r="B758" s="194" t="s">
        <v>1420</v>
      </c>
      <c r="C758" s="195">
        <f t="shared" ref="C758:G758" si="153">SUM(C759:C760)</f>
        <v>0</v>
      </c>
      <c r="D758" s="195">
        <f t="shared" si="153"/>
        <v>0</v>
      </c>
      <c r="E758" s="195">
        <f t="shared" si="153"/>
        <v>0</v>
      </c>
      <c r="F758" s="195">
        <f t="shared" si="153"/>
        <v>0</v>
      </c>
      <c r="G758" s="195">
        <f t="shared" si="153"/>
        <v>0</v>
      </c>
      <c r="H758" s="195">
        <f t="shared" si="142"/>
        <v>0</v>
      </c>
      <c r="I758" s="197">
        <f t="shared" si="143"/>
        <v>0</v>
      </c>
      <c r="J758" s="198" t="s">
        <v>1421</v>
      </c>
      <c r="K758" s="202" t="s">
        <v>1420</v>
      </c>
      <c r="L758" s="210">
        <f>SUM(L759:L760)</f>
        <v>0</v>
      </c>
      <c r="M758" s="201" t="str">
        <f t="shared" si="141"/>
        <v>否</v>
      </c>
    </row>
    <row r="759" spans="1:13" ht="37.5" hidden="1">
      <c r="A759" s="193">
        <v>2110704</v>
      </c>
      <c r="B759" s="212" t="s">
        <v>1422</v>
      </c>
      <c r="C759" s="195">
        <v>0</v>
      </c>
      <c r="D759" s="195"/>
      <c r="E759" s="195">
        <v>0</v>
      </c>
      <c r="F759" s="195">
        <v>0</v>
      </c>
      <c r="G759" s="195">
        <v>0</v>
      </c>
      <c r="H759" s="195">
        <f t="shared" si="142"/>
        <v>0</v>
      </c>
      <c r="I759" s="197">
        <f t="shared" si="143"/>
        <v>0</v>
      </c>
      <c r="J759" s="204" t="s">
        <v>1423</v>
      </c>
      <c r="K759" s="205" t="s">
        <v>1422</v>
      </c>
      <c r="L759" s="206"/>
      <c r="M759" s="201" t="str">
        <f t="shared" si="141"/>
        <v>否</v>
      </c>
    </row>
    <row r="760" spans="1:13" ht="37.5" hidden="1">
      <c r="A760" s="193">
        <v>2110799</v>
      </c>
      <c r="B760" s="196" t="s">
        <v>1424</v>
      </c>
      <c r="C760" s="195">
        <v>0</v>
      </c>
      <c r="D760" s="195"/>
      <c r="E760" s="195">
        <v>0</v>
      </c>
      <c r="F760" s="195">
        <v>0</v>
      </c>
      <c r="G760" s="195">
        <v>0</v>
      </c>
      <c r="H760" s="195">
        <f t="shared" si="142"/>
        <v>0</v>
      </c>
      <c r="I760" s="197">
        <f t="shared" si="143"/>
        <v>0</v>
      </c>
      <c r="J760" s="204" t="s">
        <v>1425</v>
      </c>
      <c r="K760" s="208" t="s">
        <v>1424</v>
      </c>
      <c r="L760" s="209"/>
      <c r="M760" s="201" t="str">
        <f t="shared" si="141"/>
        <v>否</v>
      </c>
    </row>
    <row r="761" spans="1:13" ht="18.75" hidden="1">
      <c r="A761" s="193">
        <v>21108</v>
      </c>
      <c r="B761" s="194" t="s">
        <v>1426</v>
      </c>
      <c r="C761" s="195">
        <f t="shared" ref="C761:G761" si="154">SUM(C762:C763)</f>
        <v>0</v>
      </c>
      <c r="D761" s="195">
        <f t="shared" si="154"/>
        <v>0</v>
      </c>
      <c r="E761" s="195">
        <f t="shared" si="154"/>
        <v>0</v>
      </c>
      <c r="F761" s="195">
        <f t="shared" si="154"/>
        <v>0</v>
      </c>
      <c r="G761" s="195">
        <f t="shared" si="154"/>
        <v>0</v>
      </c>
      <c r="H761" s="195">
        <f t="shared" si="142"/>
        <v>0</v>
      </c>
      <c r="I761" s="197">
        <f t="shared" si="143"/>
        <v>0</v>
      </c>
      <c r="J761" s="198" t="s">
        <v>1427</v>
      </c>
      <c r="K761" s="202" t="s">
        <v>1426</v>
      </c>
      <c r="L761" s="203">
        <f>SUM(L762:L763)</f>
        <v>0</v>
      </c>
      <c r="M761" s="201" t="str">
        <f t="shared" si="141"/>
        <v>否</v>
      </c>
    </row>
    <row r="762" spans="1:13" ht="37.5" hidden="1">
      <c r="A762" s="193">
        <v>2110804</v>
      </c>
      <c r="B762" s="212" t="s">
        <v>1428</v>
      </c>
      <c r="C762" s="195">
        <v>0</v>
      </c>
      <c r="D762" s="195"/>
      <c r="E762" s="195">
        <v>0</v>
      </c>
      <c r="F762" s="195">
        <v>0</v>
      </c>
      <c r="G762" s="195">
        <v>0</v>
      </c>
      <c r="H762" s="195">
        <f t="shared" si="142"/>
        <v>0</v>
      </c>
      <c r="I762" s="197">
        <f t="shared" si="143"/>
        <v>0</v>
      </c>
      <c r="J762" s="204" t="s">
        <v>1429</v>
      </c>
      <c r="K762" s="205" t="s">
        <v>1428</v>
      </c>
      <c r="L762" s="226"/>
      <c r="M762" s="201" t="str">
        <f t="shared" si="141"/>
        <v>否</v>
      </c>
    </row>
    <row r="763" spans="1:13" ht="37.5" hidden="1">
      <c r="A763" s="193">
        <v>2110899</v>
      </c>
      <c r="B763" s="196" t="s">
        <v>1430</v>
      </c>
      <c r="C763" s="195">
        <v>0</v>
      </c>
      <c r="D763" s="195"/>
      <c r="E763" s="195">
        <v>0</v>
      </c>
      <c r="F763" s="195">
        <v>0</v>
      </c>
      <c r="G763" s="195">
        <v>0</v>
      </c>
      <c r="H763" s="195">
        <f t="shared" si="142"/>
        <v>0</v>
      </c>
      <c r="I763" s="197">
        <f t="shared" si="143"/>
        <v>0</v>
      </c>
      <c r="J763" s="204" t="s">
        <v>1431</v>
      </c>
      <c r="K763" s="208" t="s">
        <v>1430</v>
      </c>
      <c r="L763" s="209"/>
      <c r="M763" s="201" t="str">
        <f t="shared" si="141"/>
        <v>否</v>
      </c>
    </row>
    <row r="764" spans="1:13" ht="18.75">
      <c r="A764" s="193">
        <v>21109</v>
      </c>
      <c r="B764" s="194" t="s">
        <v>1432</v>
      </c>
      <c r="C764" s="195">
        <v>0</v>
      </c>
      <c r="D764" s="195"/>
      <c r="E764" s="195">
        <v>0</v>
      </c>
      <c r="F764" s="195">
        <v>0</v>
      </c>
      <c r="G764" s="195"/>
      <c r="H764" s="195">
        <f t="shared" si="142"/>
        <v>0</v>
      </c>
      <c r="I764" s="197">
        <f t="shared" si="143"/>
        <v>0</v>
      </c>
      <c r="J764" s="204" t="s">
        <v>1433</v>
      </c>
      <c r="K764" s="202" t="s">
        <v>1432</v>
      </c>
      <c r="L764" s="207"/>
      <c r="M764" s="201" t="str">
        <f t="shared" si="141"/>
        <v>是</v>
      </c>
    </row>
    <row r="765" spans="1:13" ht="18.75">
      <c r="A765" s="193">
        <v>21110</v>
      </c>
      <c r="B765" s="194" t="s">
        <v>1434</v>
      </c>
      <c r="C765" s="195">
        <v>0</v>
      </c>
      <c r="D765" s="195"/>
      <c r="E765" s="195">
        <v>0</v>
      </c>
      <c r="F765" s="195">
        <v>0</v>
      </c>
      <c r="G765" s="195"/>
      <c r="H765" s="195">
        <f t="shared" si="142"/>
        <v>0</v>
      </c>
      <c r="I765" s="197">
        <f t="shared" si="143"/>
        <v>0</v>
      </c>
      <c r="J765" s="204" t="s">
        <v>1435</v>
      </c>
      <c r="K765" s="202" t="s">
        <v>1434</v>
      </c>
      <c r="L765" s="207"/>
      <c r="M765" s="201" t="str">
        <f t="shared" si="141"/>
        <v>是</v>
      </c>
    </row>
    <row r="766" spans="1:13" ht="18.75">
      <c r="A766" s="193">
        <v>21111</v>
      </c>
      <c r="B766" s="194" t="s">
        <v>1436</v>
      </c>
      <c r="C766" s="195">
        <f t="shared" ref="C766:G766" si="155">SUM(C767:C771)</f>
        <v>675</v>
      </c>
      <c r="D766" s="195">
        <f t="shared" si="155"/>
        <v>0</v>
      </c>
      <c r="E766" s="195">
        <f t="shared" si="155"/>
        <v>-35</v>
      </c>
      <c r="F766" s="195">
        <f t="shared" si="155"/>
        <v>-35</v>
      </c>
      <c r="G766" s="195">
        <f t="shared" si="155"/>
        <v>0</v>
      </c>
      <c r="H766" s="195">
        <f t="shared" si="142"/>
        <v>640</v>
      </c>
      <c r="I766" s="197">
        <f t="shared" si="143"/>
        <v>-35</v>
      </c>
      <c r="J766" s="198" t="s">
        <v>1437</v>
      </c>
      <c r="K766" s="202" t="s">
        <v>1436</v>
      </c>
      <c r="L766" s="210">
        <f>SUM(L767:L771)</f>
        <v>0</v>
      </c>
      <c r="M766" s="201" t="str">
        <f t="shared" si="141"/>
        <v>是</v>
      </c>
    </row>
    <row r="767" spans="1:13" ht="37.5">
      <c r="A767" s="193">
        <v>2111101</v>
      </c>
      <c r="B767" s="194" t="s">
        <v>1438</v>
      </c>
      <c r="C767" s="195">
        <v>385</v>
      </c>
      <c r="D767" s="195"/>
      <c r="E767" s="195">
        <v>-35</v>
      </c>
      <c r="F767" s="195">
        <v>-35</v>
      </c>
      <c r="G767" s="195">
        <v>0</v>
      </c>
      <c r="H767" s="195">
        <f t="shared" si="142"/>
        <v>350</v>
      </c>
      <c r="I767" s="197">
        <f t="shared" si="143"/>
        <v>-35</v>
      </c>
      <c r="J767" s="204" t="s">
        <v>1439</v>
      </c>
      <c r="K767" s="205" t="s">
        <v>1438</v>
      </c>
      <c r="L767" s="206"/>
      <c r="M767" s="201" t="str">
        <f t="shared" si="141"/>
        <v>是</v>
      </c>
    </row>
    <row r="768" spans="1:13" ht="37.5">
      <c r="A768" s="193">
        <v>2111102</v>
      </c>
      <c r="B768" s="194" t="s">
        <v>1440</v>
      </c>
      <c r="C768" s="195">
        <v>280</v>
      </c>
      <c r="D768" s="195"/>
      <c r="E768" s="195">
        <v>0</v>
      </c>
      <c r="F768" s="195">
        <v>0</v>
      </c>
      <c r="G768" s="195">
        <v>0</v>
      </c>
      <c r="H768" s="195">
        <f t="shared" si="142"/>
        <v>280</v>
      </c>
      <c r="I768" s="197">
        <f t="shared" si="143"/>
        <v>0</v>
      </c>
      <c r="J768" s="204" t="s">
        <v>1441</v>
      </c>
      <c r="K768" s="202" t="s">
        <v>1440</v>
      </c>
      <c r="L768" s="207"/>
      <c r="M768" s="201" t="str">
        <f t="shared" si="141"/>
        <v>是</v>
      </c>
    </row>
    <row r="769" spans="1:13" ht="18.75">
      <c r="A769" s="193">
        <v>2111103</v>
      </c>
      <c r="B769" s="194" t="s">
        <v>1442</v>
      </c>
      <c r="C769" s="195">
        <v>10</v>
      </c>
      <c r="D769" s="195"/>
      <c r="E769" s="195">
        <v>0</v>
      </c>
      <c r="F769" s="195">
        <v>0</v>
      </c>
      <c r="G769" s="195">
        <v>0</v>
      </c>
      <c r="H769" s="195">
        <f t="shared" si="142"/>
        <v>10</v>
      </c>
      <c r="I769" s="197">
        <f t="shared" si="143"/>
        <v>0</v>
      </c>
      <c r="J769" s="204" t="s">
        <v>1443</v>
      </c>
      <c r="K769" s="202" t="s">
        <v>1442</v>
      </c>
      <c r="L769" s="207"/>
      <c r="M769" s="201" t="str">
        <f t="shared" si="141"/>
        <v>是</v>
      </c>
    </row>
    <row r="770" spans="1:13" ht="37.5" hidden="1">
      <c r="A770" s="193">
        <v>2111104</v>
      </c>
      <c r="B770" s="194" t="s">
        <v>1444</v>
      </c>
      <c r="C770" s="195">
        <v>0</v>
      </c>
      <c r="D770" s="195"/>
      <c r="E770" s="195">
        <v>0</v>
      </c>
      <c r="F770" s="195">
        <v>0</v>
      </c>
      <c r="G770" s="195">
        <v>0</v>
      </c>
      <c r="H770" s="195">
        <f t="shared" si="142"/>
        <v>0</v>
      </c>
      <c r="I770" s="197">
        <f t="shared" si="143"/>
        <v>0</v>
      </c>
      <c r="J770" s="204" t="s">
        <v>1445</v>
      </c>
      <c r="K770" s="202" t="s">
        <v>1444</v>
      </c>
      <c r="L770" s="203"/>
      <c r="M770" s="201" t="str">
        <f t="shared" si="141"/>
        <v>否</v>
      </c>
    </row>
    <row r="771" spans="1:13" ht="37.5" hidden="1">
      <c r="A771" s="193">
        <v>2111199</v>
      </c>
      <c r="B771" s="196" t="s">
        <v>1446</v>
      </c>
      <c r="C771" s="195">
        <v>0</v>
      </c>
      <c r="D771" s="195"/>
      <c r="E771" s="195">
        <v>0</v>
      </c>
      <c r="F771" s="195">
        <v>0</v>
      </c>
      <c r="G771" s="195">
        <v>0</v>
      </c>
      <c r="H771" s="195">
        <f t="shared" si="142"/>
        <v>0</v>
      </c>
      <c r="I771" s="197">
        <f t="shared" si="143"/>
        <v>0</v>
      </c>
      <c r="J771" s="204" t="s">
        <v>1447</v>
      </c>
      <c r="K771" s="208" t="s">
        <v>1446</v>
      </c>
      <c r="L771" s="209"/>
      <c r="M771" s="201" t="str">
        <f t="shared" si="141"/>
        <v>否</v>
      </c>
    </row>
    <row r="772" spans="1:13" ht="18.75">
      <c r="A772" s="193">
        <v>21112</v>
      </c>
      <c r="B772" s="194" t="s">
        <v>1448</v>
      </c>
      <c r="C772" s="195">
        <v>0</v>
      </c>
      <c r="D772" s="195"/>
      <c r="E772" s="195">
        <v>0</v>
      </c>
      <c r="F772" s="195">
        <v>0</v>
      </c>
      <c r="G772" s="195"/>
      <c r="H772" s="195">
        <f t="shared" si="142"/>
        <v>0</v>
      </c>
      <c r="I772" s="197">
        <f t="shared" si="143"/>
        <v>0</v>
      </c>
      <c r="J772" s="204" t="s">
        <v>1449</v>
      </c>
      <c r="K772" s="202" t="s">
        <v>1448</v>
      </c>
      <c r="L772" s="207"/>
      <c r="M772" s="201" t="str">
        <f t="shared" si="141"/>
        <v>是</v>
      </c>
    </row>
    <row r="773" spans="1:13" ht="18.75">
      <c r="A773" s="193">
        <v>21113</v>
      </c>
      <c r="B773" s="194" t="s">
        <v>1450</v>
      </c>
      <c r="C773" s="195">
        <v>0</v>
      </c>
      <c r="D773" s="195"/>
      <c r="E773" s="195">
        <v>0</v>
      </c>
      <c r="F773" s="195">
        <v>0</v>
      </c>
      <c r="G773" s="195"/>
      <c r="H773" s="195">
        <f t="shared" si="142"/>
        <v>0</v>
      </c>
      <c r="I773" s="197">
        <f t="shared" si="143"/>
        <v>0</v>
      </c>
      <c r="J773" s="204" t="s">
        <v>1451</v>
      </c>
      <c r="K773" s="202" t="s">
        <v>1450</v>
      </c>
      <c r="L773" s="207"/>
      <c r="M773" s="201" t="str">
        <f t="shared" si="141"/>
        <v>是</v>
      </c>
    </row>
    <row r="774" spans="1:13" ht="18.75">
      <c r="A774" s="193">
        <v>21114</v>
      </c>
      <c r="B774" s="194" t="s">
        <v>1452</v>
      </c>
      <c r="C774" s="195">
        <f t="shared" ref="C774:G774" si="156">SUM(C775:C788)</f>
        <v>0</v>
      </c>
      <c r="D774" s="195">
        <f t="shared" si="156"/>
        <v>0</v>
      </c>
      <c r="E774" s="195">
        <f t="shared" si="156"/>
        <v>150</v>
      </c>
      <c r="F774" s="195">
        <f t="shared" si="156"/>
        <v>0</v>
      </c>
      <c r="G774" s="195">
        <f t="shared" si="156"/>
        <v>150</v>
      </c>
      <c r="H774" s="195">
        <f t="shared" si="142"/>
        <v>150</v>
      </c>
      <c r="I774" s="197">
        <f t="shared" si="143"/>
        <v>150</v>
      </c>
      <c r="J774" s="198" t="s">
        <v>1453</v>
      </c>
      <c r="K774" s="202" t="s">
        <v>1452</v>
      </c>
      <c r="L774" s="210">
        <f>SUM(L775:L788)</f>
        <v>0</v>
      </c>
      <c r="M774" s="201" t="str">
        <f t="shared" ref="M774:M837" si="157">IF(LEN(F774)=3,"是",IF(G774&lt;&gt;"",IF(SUM(H774:J774)&lt;&gt;0,"是","否"),"是"))</f>
        <v>是</v>
      </c>
    </row>
    <row r="775" spans="1:13" ht="18.75" hidden="1">
      <c r="A775" s="193">
        <v>2111401</v>
      </c>
      <c r="B775" s="212" t="s">
        <v>137</v>
      </c>
      <c r="C775" s="195">
        <v>0</v>
      </c>
      <c r="D775" s="195"/>
      <c r="E775" s="195">
        <v>0</v>
      </c>
      <c r="F775" s="195">
        <v>0</v>
      </c>
      <c r="G775" s="195">
        <v>0</v>
      </c>
      <c r="H775" s="195">
        <f t="shared" ref="H775:H838" si="158">SUM(C775:E775)</f>
        <v>0</v>
      </c>
      <c r="I775" s="197">
        <f t="shared" ref="I775:I838" si="159">F775+G775</f>
        <v>0</v>
      </c>
      <c r="J775" s="204" t="s">
        <v>1454</v>
      </c>
      <c r="K775" s="205" t="s">
        <v>137</v>
      </c>
      <c r="L775" s="206"/>
      <c r="M775" s="201" t="str">
        <f t="shared" si="157"/>
        <v>否</v>
      </c>
    </row>
    <row r="776" spans="1:13" ht="37.5" hidden="1">
      <c r="A776" s="193">
        <v>2111402</v>
      </c>
      <c r="B776" s="194" t="s">
        <v>139</v>
      </c>
      <c r="C776" s="195">
        <v>0</v>
      </c>
      <c r="D776" s="195"/>
      <c r="E776" s="195">
        <v>0</v>
      </c>
      <c r="F776" s="195">
        <v>0</v>
      </c>
      <c r="G776" s="195">
        <v>0</v>
      </c>
      <c r="H776" s="195">
        <f t="shared" si="158"/>
        <v>0</v>
      </c>
      <c r="I776" s="197">
        <f t="shared" si="159"/>
        <v>0</v>
      </c>
      <c r="J776" s="204" t="s">
        <v>1455</v>
      </c>
      <c r="K776" s="202" t="s">
        <v>139</v>
      </c>
      <c r="L776" s="203"/>
      <c r="M776" s="201" t="str">
        <f t="shared" si="157"/>
        <v>否</v>
      </c>
    </row>
    <row r="777" spans="1:13" ht="18.75" hidden="1">
      <c r="A777" s="193">
        <v>2111403</v>
      </c>
      <c r="B777" s="194" t="s">
        <v>141</v>
      </c>
      <c r="C777" s="195">
        <v>0</v>
      </c>
      <c r="D777" s="195"/>
      <c r="E777" s="195">
        <v>0</v>
      </c>
      <c r="F777" s="195">
        <v>0</v>
      </c>
      <c r="G777" s="195">
        <v>0</v>
      </c>
      <c r="H777" s="195">
        <f t="shared" si="158"/>
        <v>0</v>
      </c>
      <c r="I777" s="197">
        <f t="shared" si="159"/>
        <v>0</v>
      </c>
      <c r="J777" s="204" t="s">
        <v>1456</v>
      </c>
      <c r="K777" s="202" t="s">
        <v>141</v>
      </c>
      <c r="L777" s="207"/>
      <c r="M777" s="201" t="str">
        <f t="shared" si="157"/>
        <v>否</v>
      </c>
    </row>
    <row r="778" spans="1:13" ht="18.75" hidden="1">
      <c r="A778" s="193">
        <v>2111404</v>
      </c>
      <c r="B778" s="194" t="s">
        <v>1457</v>
      </c>
      <c r="C778" s="195">
        <v>0</v>
      </c>
      <c r="D778" s="195"/>
      <c r="E778" s="195">
        <v>0</v>
      </c>
      <c r="F778" s="195">
        <v>0</v>
      </c>
      <c r="G778" s="195">
        <v>0</v>
      </c>
      <c r="H778" s="195">
        <f t="shared" si="158"/>
        <v>0</v>
      </c>
      <c r="I778" s="197">
        <f t="shared" si="159"/>
        <v>0</v>
      </c>
      <c r="J778" s="204" t="s">
        <v>1458</v>
      </c>
      <c r="K778" s="202" t="s">
        <v>1457</v>
      </c>
      <c r="L778" s="207"/>
      <c r="M778" s="201" t="str">
        <f t="shared" si="157"/>
        <v>否</v>
      </c>
    </row>
    <row r="779" spans="1:13" ht="37.5" hidden="1">
      <c r="A779" s="193">
        <v>2111405</v>
      </c>
      <c r="B779" s="194" t="s">
        <v>1459</v>
      </c>
      <c r="C779" s="195">
        <v>0</v>
      </c>
      <c r="D779" s="195"/>
      <c r="E779" s="195">
        <v>0</v>
      </c>
      <c r="F779" s="195">
        <v>0</v>
      </c>
      <c r="G779" s="195">
        <v>0</v>
      </c>
      <c r="H779" s="195">
        <f t="shared" si="158"/>
        <v>0</v>
      </c>
      <c r="I779" s="197">
        <f t="shared" si="159"/>
        <v>0</v>
      </c>
      <c r="J779" s="204" t="s">
        <v>1460</v>
      </c>
      <c r="K779" s="202" t="s">
        <v>1459</v>
      </c>
      <c r="L779" s="207"/>
      <c r="M779" s="201" t="str">
        <f t="shared" si="157"/>
        <v>否</v>
      </c>
    </row>
    <row r="780" spans="1:13" ht="18.75" hidden="1">
      <c r="A780" s="193">
        <v>2111406</v>
      </c>
      <c r="B780" s="194" t="s">
        <v>1461</v>
      </c>
      <c r="C780" s="195">
        <v>0</v>
      </c>
      <c r="D780" s="195"/>
      <c r="E780" s="195">
        <v>0</v>
      </c>
      <c r="F780" s="195">
        <v>0</v>
      </c>
      <c r="G780" s="195">
        <v>0</v>
      </c>
      <c r="H780" s="195">
        <f t="shared" si="158"/>
        <v>0</v>
      </c>
      <c r="I780" s="197">
        <f t="shared" si="159"/>
        <v>0</v>
      </c>
      <c r="J780" s="204" t="s">
        <v>1462</v>
      </c>
      <c r="K780" s="202" t="s">
        <v>1461</v>
      </c>
      <c r="L780" s="207"/>
      <c r="M780" s="201" t="str">
        <f t="shared" si="157"/>
        <v>否</v>
      </c>
    </row>
    <row r="781" spans="1:13" ht="18.75">
      <c r="A781" s="193">
        <v>2111407</v>
      </c>
      <c r="B781" s="194" t="s">
        <v>1463</v>
      </c>
      <c r="C781" s="195">
        <v>0</v>
      </c>
      <c r="D781" s="195"/>
      <c r="E781" s="195">
        <v>150</v>
      </c>
      <c r="F781" s="195">
        <v>0</v>
      </c>
      <c r="G781" s="195">
        <v>150</v>
      </c>
      <c r="H781" s="195">
        <f t="shared" si="158"/>
        <v>150</v>
      </c>
      <c r="I781" s="197">
        <f t="shared" si="159"/>
        <v>150</v>
      </c>
      <c r="J781" s="204" t="s">
        <v>1464</v>
      </c>
      <c r="K781" s="202" t="s">
        <v>1463</v>
      </c>
      <c r="L781" s="207"/>
      <c r="M781" s="201" t="str">
        <f t="shared" si="157"/>
        <v>是</v>
      </c>
    </row>
    <row r="782" spans="1:13" ht="18.75" hidden="1">
      <c r="A782" s="193">
        <v>2111408</v>
      </c>
      <c r="B782" s="194" t="s">
        <v>1465</v>
      </c>
      <c r="C782" s="195">
        <v>0</v>
      </c>
      <c r="D782" s="195"/>
      <c r="E782" s="195">
        <v>0</v>
      </c>
      <c r="F782" s="195">
        <v>0</v>
      </c>
      <c r="G782" s="195">
        <v>0</v>
      </c>
      <c r="H782" s="195">
        <f t="shared" si="158"/>
        <v>0</v>
      </c>
      <c r="I782" s="197">
        <f t="shared" si="159"/>
        <v>0</v>
      </c>
      <c r="J782" s="204" t="s">
        <v>1466</v>
      </c>
      <c r="K782" s="202" t="s">
        <v>1465</v>
      </c>
      <c r="L782" s="223"/>
      <c r="M782" s="201" t="str">
        <f t="shared" si="157"/>
        <v>否</v>
      </c>
    </row>
    <row r="783" spans="1:13" ht="37.5" hidden="1">
      <c r="A783" s="193">
        <v>2111409</v>
      </c>
      <c r="B783" s="194" t="s">
        <v>1467</v>
      </c>
      <c r="C783" s="195">
        <v>0</v>
      </c>
      <c r="D783" s="195"/>
      <c r="E783" s="195">
        <v>0</v>
      </c>
      <c r="F783" s="195">
        <v>0</v>
      </c>
      <c r="G783" s="195">
        <v>0</v>
      </c>
      <c r="H783" s="195">
        <f t="shared" si="158"/>
        <v>0</v>
      </c>
      <c r="I783" s="197">
        <f t="shared" si="159"/>
        <v>0</v>
      </c>
      <c r="J783" s="204" t="s">
        <v>1468</v>
      </c>
      <c r="K783" s="202" t="s">
        <v>1467</v>
      </c>
      <c r="L783" s="210"/>
      <c r="M783" s="201" t="str">
        <f t="shared" si="157"/>
        <v>否</v>
      </c>
    </row>
    <row r="784" spans="1:13" ht="18.75" hidden="1">
      <c r="A784" s="193">
        <v>2111410</v>
      </c>
      <c r="B784" s="194" t="s">
        <v>1469</v>
      </c>
      <c r="C784" s="195">
        <v>0</v>
      </c>
      <c r="D784" s="195"/>
      <c r="E784" s="195">
        <v>0</v>
      </c>
      <c r="F784" s="195">
        <v>0</v>
      </c>
      <c r="G784" s="195">
        <v>0</v>
      </c>
      <c r="H784" s="195">
        <f t="shared" si="158"/>
        <v>0</v>
      </c>
      <c r="I784" s="197">
        <f t="shared" si="159"/>
        <v>0</v>
      </c>
      <c r="J784" s="204" t="s">
        <v>1470</v>
      </c>
      <c r="K784" s="202" t="s">
        <v>1469</v>
      </c>
      <c r="L784" s="207"/>
      <c r="M784" s="201" t="str">
        <f t="shared" si="157"/>
        <v>否</v>
      </c>
    </row>
    <row r="785" spans="1:13" ht="18.75" hidden="1">
      <c r="A785" s="193">
        <v>2111411</v>
      </c>
      <c r="B785" s="194" t="s">
        <v>238</v>
      </c>
      <c r="C785" s="195">
        <v>0</v>
      </c>
      <c r="D785" s="195"/>
      <c r="E785" s="195">
        <v>0</v>
      </c>
      <c r="F785" s="195">
        <v>0</v>
      </c>
      <c r="G785" s="195">
        <v>0</v>
      </c>
      <c r="H785" s="195">
        <f t="shared" si="158"/>
        <v>0</v>
      </c>
      <c r="I785" s="197">
        <f t="shared" si="159"/>
        <v>0</v>
      </c>
      <c r="J785" s="204" t="s">
        <v>1471</v>
      </c>
      <c r="K785" s="202" t="s">
        <v>238</v>
      </c>
      <c r="L785" s="207"/>
      <c r="M785" s="201" t="str">
        <f t="shared" si="157"/>
        <v>否</v>
      </c>
    </row>
    <row r="786" spans="1:13" ht="18.75" hidden="1">
      <c r="A786" s="193">
        <v>2111413</v>
      </c>
      <c r="B786" s="194" t="s">
        <v>1472</v>
      </c>
      <c r="C786" s="195">
        <v>0</v>
      </c>
      <c r="D786" s="195"/>
      <c r="E786" s="195">
        <v>0</v>
      </c>
      <c r="F786" s="195">
        <v>0</v>
      </c>
      <c r="G786" s="195">
        <v>0</v>
      </c>
      <c r="H786" s="195">
        <f t="shared" si="158"/>
        <v>0</v>
      </c>
      <c r="I786" s="197">
        <f t="shared" si="159"/>
        <v>0</v>
      </c>
      <c r="J786" s="204" t="s">
        <v>1473</v>
      </c>
      <c r="K786" s="202" t="s">
        <v>1472</v>
      </c>
      <c r="L786" s="207"/>
      <c r="M786" s="201" t="str">
        <f t="shared" si="157"/>
        <v>否</v>
      </c>
    </row>
    <row r="787" spans="1:13" ht="18.75" hidden="1">
      <c r="A787" s="193">
        <v>2111450</v>
      </c>
      <c r="B787" s="194" t="s">
        <v>155</v>
      </c>
      <c r="C787" s="195">
        <v>0</v>
      </c>
      <c r="D787" s="195"/>
      <c r="E787" s="195">
        <v>0</v>
      </c>
      <c r="F787" s="195">
        <v>0</v>
      </c>
      <c r="G787" s="195">
        <v>0</v>
      </c>
      <c r="H787" s="195">
        <f t="shared" si="158"/>
        <v>0</v>
      </c>
      <c r="I787" s="197">
        <f t="shared" si="159"/>
        <v>0</v>
      </c>
      <c r="J787" s="204" t="s">
        <v>1474</v>
      </c>
      <c r="K787" s="202" t="s">
        <v>155</v>
      </c>
      <c r="L787" s="207"/>
      <c r="M787" s="201" t="str">
        <f t="shared" si="157"/>
        <v>否</v>
      </c>
    </row>
    <row r="788" spans="1:13" ht="37.5" hidden="1">
      <c r="A788" s="193">
        <v>2111499</v>
      </c>
      <c r="B788" s="196" t="s">
        <v>1475</v>
      </c>
      <c r="C788" s="195">
        <v>0</v>
      </c>
      <c r="D788" s="195"/>
      <c r="E788" s="195">
        <v>0</v>
      </c>
      <c r="F788" s="195">
        <v>0</v>
      </c>
      <c r="G788" s="195">
        <v>0</v>
      </c>
      <c r="H788" s="195">
        <f t="shared" si="158"/>
        <v>0</v>
      </c>
      <c r="I788" s="197">
        <f t="shared" si="159"/>
        <v>0</v>
      </c>
      <c r="J788" s="204" t="s">
        <v>1476</v>
      </c>
      <c r="K788" s="208" t="s">
        <v>1475</v>
      </c>
      <c r="L788" s="232"/>
      <c r="M788" s="201" t="str">
        <f t="shared" si="157"/>
        <v>否</v>
      </c>
    </row>
    <row r="789" spans="1:13" ht="18.75">
      <c r="A789" s="193">
        <v>21199</v>
      </c>
      <c r="B789" s="194" t="s">
        <v>1477</v>
      </c>
      <c r="C789" s="195">
        <f>C790</f>
        <v>0</v>
      </c>
      <c r="D789" s="195">
        <f>D790</f>
        <v>0</v>
      </c>
      <c r="E789" s="195">
        <f>E790</f>
        <v>254</v>
      </c>
      <c r="F789" s="195">
        <f>F790</f>
        <v>254</v>
      </c>
      <c r="G789" s="195">
        <f>G790</f>
        <v>0</v>
      </c>
      <c r="H789" s="195">
        <f t="shared" si="158"/>
        <v>254</v>
      </c>
      <c r="I789" s="197">
        <f t="shared" si="159"/>
        <v>254</v>
      </c>
      <c r="J789" s="204" t="s">
        <v>1478</v>
      </c>
      <c r="K789" s="213" t="s">
        <v>1477</v>
      </c>
      <c r="L789" s="255">
        <f>L790</f>
        <v>0</v>
      </c>
      <c r="M789" s="201" t="str">
        <f t="shared" si="157"/>
        <v>是</v>
      </c>
    </row>
    <row r="790" spans="1:13" ht="37.5">
      <c r="A790" s="193">
        <v>2119901</v>
      </c>
      <c r="B790" s="194" t="s">
        <v>1479</v>
      </c>
      <c r="C790" s="195"/>
      <c r="D790" s="195"/>
      <c r="E790" s="195">
        <v>254</v>
      </c>
      <c r="F790" s="195">
        <v>254</v>
      </c>
      <c r="G790" s="195">
        <v>0</v>
      </c>
      <c r="H790" s="195">
        <f t="shared" si="158"/>
        <v>254</v>
      </c>
      <c r="I790" s="197">
        <f t="shared" si="159"/>
        <v>254</v>
      </c>
      <c r="J790" s="193">
        <v>2119901</v>
      </c>
      <c r="K790" s="213" t="s">
        <v>1479</v>
      </c>
      <c r="L790" s="255"/>
      <c r="M790" s="201" t="str">
        <f t="shared" si="157"/>
        <v>是</v>
      </c>
    </row>
    <row r="791" spans="1:13" s="182" customFormat="1" ht="18.75">
      <c r="A791" s="190">
        <v>212</v>
      </c>
      <c r="B791" s="191" t="s">
        <v>84</v>
      </c>
      <c r="C791" s="192">
        <f t="shared" ref="C791:G791" si="160">SUM(C792,C803,C804,C807,C808,C809)</f>
        <v>61806</v>
      </c>
      <c r="D791" s="192">
        <f t="shared" si="160"/>
        <v>2509</v>
      </c>
      <c r="E791" s="192">
        <f t="shared" si="160"/>
        <v>-13690</v>
      </c>
      <c r="F791" s="192">
        <f t="shared" si="160"/>
        <v>639</v>
      </c>
      <c r="G791" s="192">
        <f t="shared" si="160"/>
        <v>-8985</v>
      </c>
      <c r="H791" s="192">
        <f t="shared" si="158"/>
        <v>50625</v>
      </c>
      <c r="I791" s="197">
        <f t="shared" si="159"/>
        <v>-8346</v>
      </c>
      <c r="J791" s="198" t="s">
        <v>83</v>
      </c>
      <c r="K791" s="199" t="s">
        <v>84</v>
      </c>
      <c r="L791" s="220">
        <f>SUM(L792,L803,L804,L807,L808,L809)</f>
        <v>0</v>
      </c>
      <c r="M791" s="201" t="str">
        <f t="shared" si="157"/>
        <v>是</v>
      </c>
    </row>
    <row r="792" spans="1:13" ht="18.75">
      <c r="A792" s="193">
        <v>21201</v>
      </c>
      <c r="B792" s="194" t="s">
        <v>1480</v>
      </c>
      <c r="C792" s="195">
        <f t="shared" ref="C792:G792" si="161">SUM(C793:C802)</f>
        <v>1861</v>
      </c>
      <c r="D792" s="195">
        <f t="shared" si="161"/>
        <v>0</v>
      </c>
      <c r="E792" s="195">
        <f t="shared" si="161"/>
        <v>639</v>
      </c>
      <c r="F792" s="195">
        <f t="shared" si="161"/>
        <v>639</v>
      </c>
      <c r="G792" s="195">
        <f t="shared" si="161"/>
        <v>0</v>
      </c>
      <c r="H792" s="195">
        <f t="shared" si="158"/>
        <v>2500</v>
      </c>
      <c r="I792" s="197">
        <f t="shared" si="159"/>
        <v>639</v>
      </c>
      <c r="J792" s="198" t="s">
        <v>1481</v>
      </c>
      <c r="K792" s="202" t="s">
        <v>1480</v>
      </c>
      <c r="L792" s="203">
        <f>SUM(L793:L802)</f>
        <v>0</v>
      </c>
      <c r="M792" s="201" t="str">
        <f t="shared" si="157"/>
        <v>是</v>
      </c>
    </row>
    <row r="793" spans="1:13" ht="18.75">
      <c r="A793" s="193">
        <v>2120101</v>
      </c>
      <c r="B793" s="194" t="s">
        <v>137</v>
      </c>
      <c r="C793" s="195">
        <v>1041</v>
      </c>
      <c r="D793" s="195"/>
      <c r="E793" s="195">
        <v>0</v>
      </c>
      <c r="F793" s="195">
        <v>0</v>
      </c>
      <c r="G793" s="195">
        <v>0</v>
      </c>
      <c r="H793" s="195">
        <f t="shared" si="158"/>
        <v>1041</v>
      </c>
      <c r="I793" s="197">
        <f t="shared" si="159"/>
        <v>0</v>
      </c>
      <c r="J793" s="204" t="s">
        <v>1482</v>
      </c>
      <c r="K793" s="205" t="s">
        <v>137</v>
      </c>
      <c r="L793" s="226"/>
      <c r="M793" s="201" t="str">
        <f t="shared" si="157"/>
        <v>是</v>
      </c>
    </row>
    <row r="794" spans="1:13" ht="37.5">
      <c r="A794" s="193">
        <v>2120102</v>
      </c>
      <c r="B794" s="194" t="s">
        <v>139</v>
      </c>
      <c r="C794" s="195">
        <v>780</v>
      </c>
      <c r="D794" s="195"/>
      <c r="E794" s="195">
        <v>584</v>
      </c>
      <c r="F794" s="195">
        <v>584</v>
      </c>
      <c r="G794" s="195">
        <v>0</v>
      </c>
      <c r="H794" s="195">
        <f t="shared" si="158"/>
        <v>1364</v>
      </c>
      <c r="I794" s="197">
        <f t="shared" si="159"/>
        <v>584</v>
      </c>
      <c r="J794" s="204" t="s">
        <v>1483</v>
      </c>
      <c r="K794" s="213" t="s">
        <v>139</v>
      </c>
      <c r="L794" s="207"/>
      <c r="M794" s="201" t="str">
        <f t="shared" si="157"/>
        <v>是</v>
      </c>
    </row>
    <row r="795" spans="1:13" ht="18.75" hidden="1">
      <c r="A795" s="193">
        <v>2120103</v>
      </c>
      <c r="B795" s="194" t="s">
        <v>141</v>
      </c>
      <c r="C795" s="195">
        <v>0</v>
      </c>
      <c r="D795" s="195"/>
      <c r="E795" s="195">
        <v>0</v>
      </c>
      <c r="F795" s="195">
        <v>0</v>
      </c>
      <c r="G795" s="195">
        <v>0</v>
      </c>
      <c r="H795" s="195">
        <f t="shared" si="158"/>
        <v>0</v>
      </c>
      <c r="I795" s="197">
        <f t="shared" si="159"/>
        <v>0</v>
      </c>
      <c r="J795" s="204" t="s">
        <v>1484</v>
      </c>
      <c r="K795" s="202" t="s">
        <v>141</v>
      </c>
      <c r="L795" s="207"/>
      <c r="M795" s="201" t="str">
        <f t="shared" si="157"/>
        <v>否</v>
      </c>
    </row>
    <row r="796" spans="1:13" ht="18.75">
      <c r="A796" s="193">
        <v>2120104</v>
      </c>
      <c r="B796" s="194" t="s">
        <v>1485</v>
      </c>
      <c r="C796" s="195">
        <v>40</v>
      </c>
      <c r="D796" s="195"/>
      <c r="E796" s="195">
        <v>0</v>
      </c>
      <c r="F796" s="195">
        <v>0</v>
      </c>
      <c r="G796" s="195">
        <v>0</v>
      </c>
      <c r="H796" s="195">
        <f t="shared" si="158"/>
        <v>40</v>
      </c>
      <c r="I796" s="197">
        <f t="shared" si="159"/>
        <v>0</v>
      </c>
      <c r="J796" s="204" t="s">
        <v>1486</v>
      </c>
      <c r="K796" s="202" t="s">
        <v>1485</v>
      </c>
      <c r="L796" s="207"/>
      <c r="M796" s="201" t="str">
        <f t="shared" si="157"/>
        <v>是</v>
      </c>
    </row>
    <row r="797" spans="1:13" ht="37.5" hidden="1">
      <c r="A797" s="193">
        <v>2120105</v>
      </c>
      <c r="B797" s="194" t="s">
        <v>1487</v>
      </c>
      <c r="C797" s="195">
        <v>0</v>
      </c>
      <c r="D797" s="195"/>
      <c r="E797" s="195">
        <v>0</v>
      </c>
      <c r="F797" s="195">
        <v>0</v>
      </c>
      <c r="G797" s="195">
        <v>0</v>
      </c>
      <c r="H797" s="195">
        <f t="shared" si="158"/>
        <v>0</v>
      </c>
      <c r="I797" s="197">
        <f t="shared" si="159"/>
        <v>0</v>
      </c>
      <c r="J797" s="204" t="s">
        <v>1488</v>
      </c>
      <c r="K797" s="202" t="s">
        <v>1487</v>
      </c>
      <c r="L797" s="223"/>
      <c r="M797" s="201" t="str">
        <f t="shared" si="157"/>
        <v>否</v>
      </c>
    </row>
    <row r="798" spans="1:13" ht="18.75" hidden="1">
      <c r="A798" s="193">
        <v>2120106</v>
      </c>
      <c r="B798" s="194" t="s">
        <v>1489</v>
      </c>
      <c r="C798" s="195">
        <v>0</v>
      </c>
      <c r="D798" s="195"/>
      <c r="E798" s="195">
        <v>0</v>
      </c>
      <c r="F798" s="195">
        <v>0</v>
      </c>
      <c r="G798" s="195">
        <v>0</v>
      </c>
      <c r="H798" s="195">
        <f t="shared" si="158"/>
        <v>0</v>
      </c>
      <c r="I798" s="197">
        <f t="shared" si="159"/>
        <v>0</v>
      </c>
      <c r="J798" s="204" t="s">
        <v>1490</v>
      </c>
      <c r="K798" s="202" t="s">
        <v>1489</v>
      </c>
      <c r="L798" s="210"/>
      <c r="M798" s="201" t="str">
        <f t="shared" si="157"/>
        <v>否</v>
      </c>
    </row>
    <row r="799" spans="1:13" ht="37.5" hidden="1">
      <c r="A799" s="193">
        <v>2120107</v>
      </c>
      <c r="B799" s="194" t="s">
        <v>1491</v>
      </c>
      <c r="C799" s="195">
        <v>0</v>
      </c>
      <c r="D799" s="195"/>
      <c r="E799" s="195">
        <v>0</v>
      </c>
      <c r="F799" s="195">
        <v>0</v>
      </c>
      <c r="G799" s="195">
        <v>0</v>
      </c>
      <c r="H799" s="195">
        <f t="shared" si="158"/>
        <v>0</v>
      </c>
      <c r="I799" s="197">
        <f t="shared" si="159"/>
        <v>0</v>
      </c>
      <c r="J799" s="204" t="s">
        <v>1492</v>
      </c>
      <c r="K799" s="202" t="s">
        <v>1491</v>
      </c>
      <c r="L799" s="207"/>
      <c r="M799" s="201" t="str">
        <f t="shared" si="157"/>
        <v>否</v>
      </c>
    </row>
    <row r="800" spans="1:13" ht="37.5" hidden="1">
      <c r="A800" s="193">
        <v>2120109</v>
      </c>
      <c r="B800" s="194" t="s">
        <v>1493</v>
      </c>
      <c r="C800" s="195">
        <v>0</v>
      </c>
      <c r="D800" s="195"/>
      <c r="E800" s="195">
        <v>0</v>
      </c>
      <c r="F800" s="195">
        <v>0</v>
      </c>
      <c r="G800" s="195">
        <v>0</v>
      </c>
      <c r="H800" s="195">
        <f t="shared" si="158"/>
        <v>0</v>
      </c>
      <c r="I800" s="197">
        <f t="shared" si="159"/>
        <v>0</v>
      </c>
      <c r="J800" s="204" t="s">
        <v>1494</v>
      </c>
      <c r="K800" s="202" t="s">
        <v>1493</v>
      </c>
      <c r="L800" s="207"/>
      <c r="M800" s="201" t="str">
        <f t="shared" si="157"/>
        <v>否</v>
      </c>
    </row>
    <row r="801" spans="1:15" ht="37.5" hidden="1">
      <c r="A801" s="193">
        <v>2120110</v>
      </c>
      <c r="B801" s="194" t="s">
        <v>1495</v>
      </c>
      <c r="C801" s="195">
        <v>0</v>
      </c>
      <c r="D801" s="195"/>
      <c r="E801" s="195">
        <v>0</v>
      </c>
      <c r="F801" s="195">
        <v>0</v>
      </c>
      <c r="G801" s="195">
        <v>0</v>
      </c>
      <c r="H801" s="195">
        <f t="shared" si="158"/>
        <v>0</v>
      </c>
      <c r="I801" s="197">
        <f t="shared" si="159"/>
        <v>0</v>
      </c>
      <c r="J801" s="204" t="s">
        <v>1496</v>
      </c>
      <c r="K801" s="202" t="s">
        <v>1495</v>
      </c>
      <c r="L801" s="207"/>
      <c r="M801" s="201" t="str">
        <f t="shared" si="157"/>
        <v>否</v>
      </c>
    </row>
    <row r="802" spans="1:15" ht="37.5">
      <c r="A802" s="193">
        <v>2120199</v>
      </c>
      <c r="B802" s="194" t="s">
        <v>1497</v>
      </c>
      <c r="C802" s="195">
        <v>0</v>
      </c>
      <c r="D802" s="195"/>
      <c r="E802" s="195">
        <v>55</v>
      </c>
      <c r="F802" s="195">
        <v>55</v>
      </c>
      <c r="G802" s="195">
        <v>0</v>
      </c>
      <c r="H802" s="195">
        <f t="shared" si="158"/>
        <v>55</v>
      </c>
      <c r="I802" s="197">
        <f t="shared" si="159"/>
        <v>55</v>
      </c>
      <c r="J802" s="204" t="s">
        <v>1498</v>
      </c>
      <c r="K802" s="208" t="s">
        <v>1497</v>
      </c>
      <c r="L802" s="209"/>
      <c r="M802" s="201" t="str">
        <f t="shared" si="157"/>
        <v>是</v>
      </c>
    </row>
    <row r="803" spans="1:15" ht="37.5">
      <c r="A803" s="193">
        <v>21202</v>
      </c>
      <c r="B803" s="194" t="s">
        <v>1499</v>
      </c>
      <c r="C803" s="195">
        <v>100</v>
      </c>
      <c r="D803" s="195"/>
      <c r="E803" s="195">
        <v>0</v>
      </c>
      <c r="F803" s="195">
        <v>0</v>
      </c>
      <c r="G803" s="195"/>
      <c r="H803" s="195">
        <f t="shared" si="158"/>
        <v>100</v>
      </c>
      <c r="I803" s="197">
        <f t="shared" si="159"/>
        <v>0</v>
      </c>
      <c r="J803" s="204" t="s">
        <v>1500</v>
      </c>
      <c r="K803" s="202" t="s">
        <v>1499</v>
      </c>
      <c r="L803" s="207"/>
      <c r="M803" s="201" t="str">
        <f t="shared" si="157"/>
        <v>是</v>
      </c>
    </row>
    <row r="804" spans="1:15" ht="18.75">
      <c r="A804" s="193">
        <v>21203</v>
      </c>
      <c r="B804" s="194" t="s">
        <v>1501</v>
      </c>
      <c r="C804" s="195">
        <f t="shared" ref="C804:G804" si="162">SUM(C805:C806)</f>
        <v>59685</v>
      </c>
      <c r="D804" s="195">
        <f t="shared" si="162"/>
        <v>0</v>
      </c>
      <c r="E804" s="195">
        <f t="shared" si="162"/>
        <v>-14529</v>
      </c>
      <c r="F804" s="195">
        <f t="shared" si="162"/>
        <v>0</v>
      </c>
      <c r="G804" s="195">
        <f t="shared" si="162"/>
        <v>-9185</v>
      </c>
      <c r="H804" s="195">
        <f t="shared" si="158"/>
        <v>45156</v>
      </c>
      <c r="I804" s="197">
        <f t="shared" si="159"/>
        <v>-9185</v>
      </c>
      <c r="J804" s="198" t="s">
        <v>1502</v>
      </c>
      <c r="K804" s="202" t="s">
        <v>1501</v>
      </c>
      <c r="L804" s="210">
        <f>SUM(L805:L806)</f>
        <v>0</v>
      </c>
      <c r="M804" s="201" t="str">
        <f t="shared" si="157"/>
        <v>是</v>
      </c>
    </row>
    <row r="805" spans="1:15" ht="37.5" hidden="1">
      <c r="A805" s="193">
        <v>2120303</v>
      </c>
      <c r="B805" s="212" t="s">
        <v>1503</v>
      </c>
      <c r="C805" s="195">
        <v>0</v>
      </c>
      <c r="D805" s="195"/>
      <c r="E805" s="195">
        <v>0</v>
      </c>
      <c r="F805" s="195">
        <v>0</v>
      </c>
      <c r="G805" s="195">
        <v>0</v>
      </c>
      <c r="H805" s="195">
        <f t="shared" si="158"/>
        <v>0</v>
      </c>
      <c r="I805" s="197">
        <f t="shared" si="159"/>
        <v>0</v>
      </c>
      <c r="J805" s="204" t="s">
        <v>1504</v>
      </c>
      <c r="K805" s="205" t="s">
        <v>1503</v>
      </c>
      <c r="L805" s="222"/>
      <c r="M805" s="201" t="str">
        <f t="shared" si="157"/>
        <v>否</v>
      </c>
    </row>
    <row r="806" spans="1:15" ht="37.5">
      <c r="A806" s="193">
        <v>2120399</v>
      </c>
      <c r="B806" s="194" t="s">
        <v>1505</v>
      </c>
      <c r="C806" s="195">
        <f>60482-28403+27606</f>
        <v>59685</v>
      </c>
      <c r="D806" s="195"/>
      <c r="E806" s="195">
        <f>-10340-180-1500-2509</f>
        <v>-14529</v>
      </c>
      <c r="F806" s="195">
        <v>0</v>
      </c>
      <c r="G806" s="195">
        <v>-9185</v>
      </c>
      <c r="H806" s="195">
        <f t="shared" si="158"/>
        <v>45156</v>
      </c>
      <c r="I806" s="197">
        <f t="shared" si="159"/>
        <v>-9185</v>
      </c>
      <c r="J806" s="204" t="s">
        <v>1506</v>
      </c>
      <c r="K806" s="214" t="s">
        <v>1505</v>
      </c>
      <c r="L806" s="229"/>
      <c r="M806" s="201" t="str">
        <f t="shared" si="157"/>
        <v>是</v>
      </c>
      <c r="N806" s="256">
        <v>-10340</v>
      </c>
      <c r="O806" s="256" t="s">
        <v>1507</v>
      </c>
    </row>
    <row r="807" spans="1:15" ht="18.75">
      <c r="A807" s="193">
        <v>21205</v>
      </c>
      <c r="B807" s="194" t="s">
        <v>1508</v>
      </c>
      <c r="C807" s="195">
        <v>160</v>
      </c>
      <c r="D807" s="195"/>
      <c r="E807" s="195">
        <v>200</v>
      </c>
      <c r="F807" s="195">
        <v>0</v>
      </c>
      <c r="G807" s="195">
        <v>200</v>
      </c>
      <c r="H807" s="195">
        <f t="shared" si="158"/>
        <v>360</v>
      </c>
      <c r="I807" s="197">
        <f t="shared" si="159"/>
        <v>200</v>
      </c>
      <c r="J807" s="204" t="s">
        <v>1509</v>
      </c>
      <c r="K807" s="213" t="s">
        <v>1508</v>
      </c>
      <c r="L807" s="207"/>
      <c r="M807" s="201" t="str">
        <f t="shared" si="157"/>
        <v>是</v>
      </c>
    </row>
    <row r="808" spans="1:15" ht="37.5">
      <c r="A808" s="193">
        <v>21206</v>
      </c>
      <c r="B808" s="194" t="s">
        <v>1510</v>
      </c>
      <c r="C808" s="195">
        <v>0</v>
      </c>
      <c r="D808" s="195"/>
      <c r="E808" s="195">
        <v>0</v>
      </c>
      <c r="F808" s="195">
        <v>0</v>
      </c>
      <c r="G808" s="195"/>
      <c r="H808" s="195">
        <f t="shared" si="158"/>
        <v>0</v>
      </c>
      <c r="I808" s="197">
        <f t="shared" si="159"/>
        <v>0</v>
      </c>
      <c r="J808" s="204" t="s">
        <v>1511</v>
      </c>
      <c r="K808" s="213" t="s">
        <v>1510</v>
      </c>
      <c r="L808" s="207"/>
      <c r="M808" s="201" t="str">
        <f t="shared" si="157"/>
        <v>是</v>
      </c>
    </row>
    <row r="809" spans="1:15" ht="18.75">
      <c r="A809" s="193">
        <v>21299</v>
      </c>
      <c r="B809" s="194" t="s">
        <v>1512</v>
      </c>
      <c r="C809" s="195">
        <v>0</v>
      </c>
      <c r="D809" s="313">
        <v>2509</v>
      </c>
      <c r="E809" s="195">
        <v>0</v>
      </c>
      <c r="F809" s="195">
        <v>0</v>
      </c>
      <c r="G809" s="195"/>
      <c r="H809" s="195">
        <f t="shared" si="158"/>
        <v>2509</v>
      </c>
      <c r="I809" s="197">
        <f t="shared" si="159"/>
        <v>0</v>
      </c>
      <c r="J809" s="204" t="s">
        <v>1513</v>
      </c>
      <c r="K809" s="213" t="s">
        <v>1512</v>
      </c>
      <c r="L809" s="207"/>
      <c r="M809" s="201" t="str">
        <f t="shared" si="157"/>
        <v>是</v>
      </c>
    </row>
    <row r="810" spans="1:15" s="182" customFormat="1" ht="18.75">
      <c r="A810" s="190">
        <v>213</v>
      </c>
      <c r="B810" s="191" t="s">
        <v>86</v>
      </c>
      <c r="C810" s="192">
        <f t="shared" ref="C810:G810" si="163">SUM(C811,C837,C862,C890,C901,C908,C915,C918)</f>
        <v>17055</v>
      </c>
      <c r="D810" s="192">
        <f t="shared" si="163"/>
        <v>0</v>
      </c>
      <c r="E810" s="192">
        <f t="shared" si="163"/>
        <v>404</v>
      </c>
      <c r="F810" s="192">
        <f t="shared" si="163"/>
        <v>154</v>
      </c>
      <c r="G810" s="192">
        <f t="shared" si="163"/>
        <v>250</v>
      </c>
      <c r="H810" s="192">
        <f t="shared" si="158"/>
        <v>17459</v>
      </c>
      <c r="I810" s="197">
        <f t="shared" si="159"/>
        <v>404</v>
      </c>
      <c r="J810" s="198" t="s">
        <v>85</v>
      </c>
      <c r="K810" s="199" t="s">
        <v>86</v>
      </c>
      <c r="L810" s="220">
        <f>SUM(L811,L837,L862,L890,L901,L908,L915,L918)</f>
        <v>0</v>
      </c>
      <c r="M810" s="201" t="str">
        <f t="shared" si="157"/>
        <v>是</v>
      </c>
    </row>
    <row r="811" spans="1:15" ht="18.75">
      <c r="A811" s="193">
        <v>21301</v>
      </c>
      <c r="B811" s="194" t="s">
        <v>1514</v>
      </c>
      <c r="C811" s="195">
        <f t="shared" ref="C811:G811" si="164">SUM(C812:C836)</f>
        <v>7082</v>
      </c>
      <c r="D811" s="195">
        <f t="shared" si="164"/>
        <v>0</v>
      </c>
      <c r="E811" s="195">
        <f t="shared" si="164"/>
        <v>4</v>
      </c>
      <c r="F811" s="195">
        <f t="shared" si="164"/>
        <v>4</v>
      </c>
      <c r="G811" s="195">
        <f t="shared" si="164"/>
        <v>0</v>
      </c>
      <c r="H811" s="195">
        <f t="shared" si="158"/>
        <v>7086</v>
      </c>
      <c r="I811" s="197">
        <f t="shared" si="159"/>
        <v>4</v>
      </c>
      <c r="J811" s="198" t="s">
        <v>1515</v>
      </c>
      <c r="K811" s="213" t="s">
        <v>1514</v>
      </c>
      <c r="L811" s="210">
        <f>SUM(L812:L836)</f>
        <v>0</v>
      </c>
      <c r="M811" s="201" t="str">
        <f t="shared" si="157"/>
        <v>是</v>
      </c>
    </row>
    <row r="812" spans="1:15" ht="18.75">
      <c r="A812" s="193">
        <v>2130101</v>
      </c>
      <c r="B812" s="194" t="s">
        <v>137</v>
      </c>
      <c r="C812" s="195">
        <v>1057</v>
      </c>
      <c r="D812" s="195"/>
      <c r="E812" s="195">
        <v>0</v>
      </c>
      <c r="F812" s="195">
        <v>0</v>
      </c>
      <c r="G812" s="195">
        <v>0</v>
      </c>
      <c r="H812" s="195">
        <f t="shared" si="158"/>
        <v>1057</v>
      </c>
      <c r="I812" s="197">
        <f t="shared" si="159"/>
        <v>0</v>
      </c>
      <c r="J812" s="204" t="s">
        <v>1516</v>
      </c>
      <c r="K812" s="205" t="s">
        <v>137</v>
      </c>
      <c r="L812" s="206"/>
      <c r="M812" s="201" t="str">
        <f t="shared" si="157"/>
        <v>是</v>
      </c>
    </row>
    <row r="813" spans="1:15" ht="37.5" hidden="1">
      <c r="A813" s="193">
        <v>2130102</v>
      </c>
      <c r="B813" s="194" t="s">
        <v>139</v>
      </c>
      <c r="C813" s="195">
        <v>0</v>
      </c>
      <c r="D813" s="195"/>
      <c r="E813" s="195">
        <v>0</v>
      </c>
      <c r="F813" s="195">
        <v>0</v>
      </c>
      <c r="G813" s="195">
        <v>0</v>
      </c>
      <c r="H813" s="195">
        <f t="shared" si="158"/>
        <v>0</v>
      </c>
      <c r="I813" s="197">
        <f t="shared" si="159"/>
        <v>0</v>
      </c>
      <c r="J813" s="204" t="s">
        <v>1517</v>
      </c>
      <c r="K813" s="213" t="s">
        <v>139</v>
      </c>
      <c r="L813" s="207"/>
      <c r="M813" s="201" t="str">
        <f t="shared" si="157"/>
        <v>否</v>
      </c>
    </row>
    <row r="814" spans="1:15" ht="18.75" hidden="1">
      <c r="A814" s="193">
        <v>2130103</v>
      </c>
      <c r="B814" s="194" t="s">
        <v>141</v>
      </c>
      <c r="C814" s="195">
        <v>0</v>
      </c>
      <c r="D814" s="195"/>
      <c r="E814" s="195">
        <v>0</v>
      </c>
      <c r="F814" s="195">
        <v>0</v>
      </c>
      <c r="G814" s="195">
        <v>0</v>
      </c>
      <c r="H814" s="195">
        <f t="shared" si="158"/>
        <v>0</v>
      </c>
      <c r="I814" s="197">
        <f t="shared" si="159"/>
        <v>0</v>
      </c>
      <c r="J814" s="204" t="s">
        <v>1518</v>
      </c>
      <c r="K814" s="213" t="s">
        <v>141</v>
      </c>
      <c r="L814" s="207"/>
      <c r="M814" s="201" t="str">
        <f t="shared" si="157"/>
        <v>否</v>
      </c>
    </row>
    <row r="815" spans="1:15" ht="18.75">
      <c r="A815" s="193">
        <v>2130104</v>
      </c>
      <c r="B815" s="194" t="s">
        <v>155</v>
      </c>
      <c r="C815" s="195">
        <v>2808</v>
      </c>
      <c r="D815" s="195"/>
      <c r="E815" s="195">
        <v>4</v>
      </c>
      <c r="F815" s="195">
        <v>4</v>
      </c>
      <c r="G815" s="195">
        <v>0</v>
      </c>
      <c r="H815" s="195">
        <f t="shared" si="158"/>
        <v>2812</v>
      </c>
      <c r="I815" s="197">
        <f t="shared" si="159"/>
        <v>4</v>
      </c>
      <c r="J815" s="204" t="s">
        <v>1519</v>
      </c>
      <c r="K815" s="202" t="s">
        <v>155</v>
      </c>
      <c r="L815" s="207"/>
      <c r="M815" s="201" t="str">
        <f t="shared" si="157"/>
        <v>是</v>
      </c>
    </row>
    <row r="816" spans="1:15" ht="18.75">
      <c r="A816" s="193">
        <v>2130105</v>
      </c>
      <c r="B816" s="194" t="s">
        <v>1520</v>
      </c>
      <c r="C816" s="195">
        <v>521</v>
      </c>
      <c r="D816" s="195"/>
      <c r="E816" s="195">
        <v>0</v>
      </c>
      <c r="F816" s="195">
        <v>0</v>
      </c>
      <c r="G816" s="195">
        <v>0</v>
      </c>
      <c r="H816" s="195">
        <f t="shared" si="158"/>
        <v>521</v>
      </c>
      <c r="I816" s="197">
        <f t="shared" si="159"/>
        <v>0</v>
      </c>
      <c r="J816" s="204" t="s">
        <v>1521</v>
      </c>
      <c r="K816" s="202" t="s">
        <v>1520</v>
      </c>
      <c r="L816" s="207"/>
      <c r="M816" s="201" t="str">
        <f t="shared" si="157"/>
        <v>是</v>
      </c>
    </row>
    <row r="817" spans="1:13" ht="37.5">
      <c r="A817" s="193">
        <v>2130106</v>
      </c>
      <c r="B817" s="194" t="s">
        <v>1522</v>
      </c>
      <c r="C817" s="195">
        <v>750</v>
      </c>
      <c r="D817" s="195"/>
      <c r="E817" s="195">
        <v>0</v>
      </c>
      <c r="F817" s="195">
        <v>0</v>
      </c>
      <c r="G817" s="195">
        <v>0</v>
      </c>
      <c r="H817" s="195">
        <f t="shared" si="158"/>
        <v>750</v>
      </c>
      <c r="I817" s="197">
        <f t="shared" si="159"/>
        <v>0</v>
      </c>
      <c r="J817" s="204" t="s">
        <v>1523</v>
      </c>
      <c r="K817" s="202" t="s">
        <v>1522</v>
      </c>
      <c r="L817" s="207"/>
      <c r="M817" s="201" t="str">
        <f t="shared" si="157"/>
        <v>是</v>
      </c>
    </row>
    <row r="818" spans="1:13" ht="18.75">
      <c r="A818" s="193">
        <v>2130108</v>
      </c>
      <c r="B818" s="194" t="s">
        <v>1524</v>
      </c>
      <c r="C818" s="195">
        <v>800</v>
      </c>
      <c r="D818" s="195"/>
      <c r="E818" s="195">
        <v>0</v>
      </c>
      <c r="F818" s="195">
        <v>0</v>
      </c>
      <c r="G818" s="195">
        <v>0</v>
      </c>
      <c r="H818" s="195">
        <f t="shared" si="158"/>
        <v>800</v>
      </c>
      <c r="I818" s="197">
        <f t="shared" si="159"/>
        <v>0</v>
      </c>
      <c r="J818" s="204" t="s">
        <v>1525</v>
      </c>
      <c r="K818" s="202" t="s">
        <v>1524</v>
      </c>
      <c r="L818" s="207"/>
      <c r="M818" s="201" t="str">
        <f t="shared" si="157"/>
        <v>是</v>
      </c>
    </row>
    <row r="819" spans="1:13" ht="18.75" hidden="1">
      <c r="A819" s="193">
        <v>2130109</v>
      </c>
      <c r="B819" s="194" t="s">
        <v>1526</v>
      </c>
      <c r="C819" s="195">
        <v>0</v>
      </c>
      <c r="D819" s="195"/>
      <c r="E819" s="195">
        <v>0</v>
      </c>
      <c r="F819" s="195">
        <v>0</v>
      </c>
      <c r="G819" s="195">
        <v>0</v>
      </c>
      <c r="H819" s="195">
        <f t="shared" si="158"/>
        <v>0</v>
      </c>
      <c r="I819" s="197">
        <f t="shared" si="159"/>
        <v>0</v>
      </c>
      <c r="J819" s="204" t="s">
        <v>1527</v>
      </c>
      <c r="K819" s="202" t="s">
        <v>1526</v>
      </c>
      <c r="L819" s="207"/>
      <c r="M819" s="201" t="str">
        <f t="shared" si="157"/>
        <v>否</v>
      </c>
    </row>
    <row r="820" spans="1:13" ht="18.75">
      <c r="A820" s="193">
        <v>2130110</v>
      </c>
      <c r="B820" s="194" t="s">
        <v>1528</v>
      </c>
      <c r="C820" s="195">
        <v>25</v>
      </c>
      <c r="D820" s="195"/>
      <c r="E820" s="195">
        <v>0</v>
      </c>
      <c r="F820" s="195">
        <v>0</v>
      </c>
      <c r="G820" s="195">
        <v>0</v>
      </c>
      <c r="H820" s="195">
        <f t="shared" si="158"/>
        <v>25</v>
      </c>
      <c r="I820" s="197">
        <f t="shared" si="159"/>
        <v>0</v>
      </c>
      <c r="J820" s="204" t="s">
        <v>1529</v>
      </c>
      <c r="K820" s="202" t="s">
        <v>1528</v>
      </c>
      <c r="L820" s="207"/>
      <c r="M820" s="201" t="str">
        <f t="shared" si="157"/>
        <v>是</v>
      </c>
    </row>
    <row r="821" spans="1:13" ht="37.5" hidden="1">
      <c r="A821" s="193">
        <v>2130111</v>
      </c>
      <c r="B821" s="194" t="s">
        <v>1530</v>
      </c>
      <c r="C821" s="195">
        <v>0</v>
      </c>
      <c r="D821" s="195"/>
      <c r="E821" s="195">
        <v>0</v>
      </c>
      <c r="F821" s="195">
        <v>0</v>
      </c>
      <c r="G821" s="195">
        <v>0</v>
      </c>
      <c r="H821" s="195">
        <f t="shared" si="158"/>
        <v>0</v>
      </c>
      <c r="I821" s="197">
        <f t="shared" si="159"/>
        <v>0</v>
      </c>
      <c r="J821" s="204" t="s">
        <v>1531</v>
      </c>
      <c r="K821" s="202" t="s">
        <v>1530</v>
      </c>
      <c r="L821" s="223"/>
      <c r="M821" s="201" t="str">
        <f t="shared" si="157"/>
        <v>否</v>
      </c>
    </row>
    <row r="822" spans="1:13" ht="18.75" hidden="1">
      <c r="A822" s="193">
        <v>2130112</v>
      </c>
      <c r="B822" s="194" t="s">
        <v>1532</v>
      </c>
      <c r="C822" s="195">
        <v>0</v>
      </c>
      <c r="D822" s="195"/>
      <c r="E822" s="195">
        <v>0</v>
      </c>
      <c r="F822" s="195">
        <v>0</v>
      </c>
      <c r="G822" s="195">
        <v>0</v>
      </c>
      <c r="H822" s="195">
        <f t="shared" si="158"/>
        <v>0</v>
      </c>
      <c r="I822" s="197">
        <f t="shared" si="159"/>
        <v>0</v>
      </c>
      <c r="J822" s="204" t="s">
        <v>1533</v>
      </c>
      <c r="K822" s="202" t="s">
        <v>1532</v>
      </c>
      <c r="L822" s="203"/>
      <c r="M822" s="201" t="str">
        <f t="shared" si="157"/>
        <v>否</v>
      </c>
    </row>
    <row r="823" spans="1:13" ht="18.75" hidden="1">
      <c r="A823" s="193">
        <v>2130114</v>
      </c>
      <c r="B823" s="194" t="s">
        <v>1534</v>
      </c>
      <c r="C823" s="195">
        <v>0</v>
      </c>
      <c r="D823" s="195"/>
      <c r="E823" s="195">
        <v>0</v>
      </c>
      <c r="F823" s="195">
        <v>0</v>
      </c>
      <c r="G823" s="195">
        <v>0</v>
      </c>
      <c r="H823" s="195">
        <f t="shared" si="158"/>
        <v>0</v>
      </c>
      <c r="I823" s="197">
        <f t="shared" si="159"/>
        <v>0</v>
      </c>
      <c r="J823" s="204" t="s">
        <v>1535</v>
      </c>
      <c r="K823" s="202" t="s">
        <v>1534</v>
      </c>
      <c r="L823" s="210"/>
      <c r="M823" s="201" t="str">
        <f t="shared" si="157"/>
        <v>否</v>
      </c>
    </row>
    <row r="824" spans="1:13" ht="18.75" hidden="1">
      <c r="A824" s="193">
        <v>2130119</v>
      </c>
      <c r="B824" s="194" t="s">
        <v>1536</v>
      </c>
      <c r="C824" s="195">
        <v>0</v>
      </c>
      <c r="D824" s="195"/>
      <c r="E824" s="195">
        <v>0</v>
      </c>
      <c r="F824" s="195">
        <v>0</v>
      </c>
      <c r="G824" s="195">
        <v>0</v>
      </c>
      <c r="H824" s="195">
        <f t="shared" si="158"/>
        <v>0</v>
      </c>
      <c r="I824" s="197">
        <f t="shared" si="159"/>
        <v>0</v>
      </c>
      <c r="J824" s="204" t="s">
        <v>1537</v>
      </c>
      <c r="K824" s="202" t="s">
        <v>1536</v>
      </c>
      <c r="L824" s="207"/>
      <c r="M824" s="201" t="str">
        <f t="shared" si="157"/>
        <v>否</v>
      </c>
    </row>
    <row r="825" spans="1:13" ht="37.5" hidden="1">
      <c r="A825" s="193">
        <v>2130120</v>
      </c>
      <c r="B825" s="194" t="s">
        <v>1538</v>
      </c>
      <c r="C825" s="195">
        <v>0</v>
      </c>
      <c r="D825" s="195"/>
      <c r="E825" s="195">
        <v>0</v>
      </c>
      <c r="F825" s="195">
        <v>0</v>
      </c>
      <c r="G825" s="195">
        <v>0</v>
      </c>
      <c r="H825" s="195">
        <f t="shared" si="158"/>
        <v>0</v>
      </c>
      <c r="I825" s="197">
        <f t="shared" si="159"/>
        <v>0</v>
      </c>
      <c r="J825" s="204" t="s">
        <v>1539</v>
      </c>
      <c r="K825" s="202" t="s">
        <v>1538</v>
      </c>
      <c r="L825" s="207"/>
      <c r="M825" s="201" t="str">
        <f t="shared" si="157"/>
        <v>否</v>
      </c>
    </row>
    <row r="826" spans="1:13" ht="37.5" hidden="1">
      <c r="A826" s="193">
        <v>2130121</v>
      </c>
      <c r="B826" s="194" t="s">
        <v>1540</v>
      </c>
      <c r="C826" s="195">
        <v>0</v>
      </c>
      <c r="D826" s="195"/>
      <c r="E826" s="195">
        <v>0</v>
      </c>
      <c r="F826" s="195">
        <v>0</v>
      </c>
      <c r="G826" s="195">
        <v>0</v>
      </c>
      <c r="H826" s="195">
        <f t="shared" si="158"/>
        <v>0</v>
      </c>
      <c r="I826" s="197">
        <f t="shared" si="159"/>
        <v>0</v>
      </c>
      <c r="J826" s="204" t="s">
        <v>1541</v>
      </c>
      <c r="K826" s="202" t="s">
        <v>1540</v>
      </c>
      <c r="L826" s="207"/>
      <c r="M826" s="201" t="str">
        <f t="shared" si="157"/>
        <v>否</v>
      </c>
    </row>
    <row r="827" spans="1:13" ht="18.75">
      <c r="A827" s="193">
        <v>2130122</v>
      </c>
      <c r="B827" s="194" t="s">
        <v>1542</v>
      </c>
      <c r="C827" s="195">
        <v>300</v>
      </c>
      <c r="D827" s="195"/>
      <c r="E827" s="195">
        <v>0</v>
      </c>
      <c r="F827" s="195">
        <v>0</v>
      </c>
      <c r="G827" s="195">
        <v>0</v>
      </c>
      <c r="H827" s="195">
        <f t="shared" si="158"/>
        <v>300</v>
      </c>
      <c r="I827" s="197">
        <f t="shared" si="159"/>
        <v>0</v>
      </c>
      <c r="J827" s="204" t="s">
        <v>1543</v>
      </c>
      <c r="K827" s="202" t="s">
        <v>1542</v>
      </c>
      <c r="L827" s="207"/>
      <c r="M827" s="201" t="str">
        <f t="shared" si="157"/>
        <v>是</v>
      </c>
    </row>
    <row r="828" spans="1:13" ht="18.75">
      <c r="A828" s="193">
        <v>2130124</v>
      </c>
      <c r="B828" s="194" t="s">
        <v>1544</v>
      </c>
      <c r="C828" s="195">
        <v>200</v>
      </c>
      <c r="D828" s="195"/>
      <c r="E828" s="195">
        <v>0</v>
      </c>
      <c r="F828" s="195">
        <v>0</v>
      </c>
      <c r="G828" s="195">
        <v>0</v>
      </c>
      <c r="H828" s="195">
        <f t="shared" si="158"/>
        <v>200</v>
      </c>
      <c r="I828" s="197">
        <f t="shared" si="159"/>
        <v>0</v>
      </c>
      <c r="J828" s="204" t="s">
        <v>1545</v>
      </c>
      <c r="K828" s="202" t="s">
        <v>1544</v>
      </c>
      <c r="L828" s="207"/>
      <c r="M828" s="201" t="str">
        <f t="shared" si="157"/>
        <v>是</v>
      </c>
    </row>
    <row r="829" spans="1:13" ht="37.5">
      <c r="A829" s="193">
        <v>2130125</v>
      </c>
      <c r="B829" s="194" t="s">
        <v>1546</v>
      </c>
      <c r="C829" s="195">
        <v>220</v>
      </c>
      <c r="D829" s="195"/>
      <c r="E829" s="195">
        <v>0</v>
      </c>
      <c r="F829" s="195">
        <v>0</v>
      </c>
      <c r="G829" s="195">
        <v>0</v>
      </c>
      <c r="H829" s="195">
        <f t="shared" si="158"/>
        <v>220</v>
      </c>
      <c r="I829" s="197">
        <f t="shared" si="159"/>
        <v>0</v>
      </c>
      <c r="J829" s="204" t="s">
        <v>1547</v>
      </c>
      <c r="K829" s="202" t="s">
        <v>1546</v>
      </c>
      <c r="L829" s="207"/>
      <c r="M829" s="201" t="str">
        <f t="shared" si="157"/>
        <v>是</v>
      </c>
    </row>
    <row r="830" spans="1:13" ht="18.75" hidden="1">
      <c r="A830" s="193">
        <v>2130126</v>
      </c>
      <c r="B830" s="194" t="s">
        <v>1548</v>
      </c>
      <c r="C830" s="195">
        <v>0</v>
      </c>
      <c r="D830" s="195"/>
      <c r="E830" s="195">
        <v>0</v>
      </c>
      <c r="F830" s="195">
        <v>0</v>
      </c>
      <c r="G830" s="195">
        <v>0</v>
      </c>
      <c r="H830" s="195">
        <f t="shared" si="158"/>
        <v>0</v>
      </c>
      <c r="I830" s="197">
        <f t="shared" si="159"/>
        <v>0</v>
      </c>
      <c r="J830" s="204" t="s">
        <v>1549</v>
      </c>
      <c r="K830" s="202" t="s">
        <v>1548</v>
      </c>
      <c r="L830" s="207"/>
      <c r="M830" s="201" t="str">
        <f t="shared" si="157"/>
        <v>否</v>
      </c>
    </row>
    <row r="831" spans="1:13" ht="37.5">
      <c r="A831" s="193">
        <v>2130135</v>
      </c>
      <c r="B831" s="194" t="s">
        <v>1550</v>
      </c>
      <c r="C831" s="195">
        <v>70</v>
      </c>
      <c r="D831" s="195"/>
      <c r="E831" s="195">
        <v>0</v>
      </c>
      <c r="F831" s="195">
        <v>0</v>
      </c>
      <c r="G831" s="195">
        <v>0</v>
      </c>
      <c r="H831" s="195">
        <f t="shared" si="158"/>
        <v>70</v>
      </c>
      <c r="I831" s="197">
        <f t="shared" si="159"/>
        <v>0</v>
      </c>
      <c r="J831" s="204" t="s">
        <v>1551</v>
      </c>
      <c r="K831" s="202" t="s">
        <v>1550</v>
      </c>
      <c r="L831" s="207"/>
      <c r="M831" s="201" t="str">
        <f t="shared" si="157"/>
        <v>是</v>
      </c>
    </row>
    <row r="832" spans="1:13" ht="18.75" hidden="1">
      <c r="A832" s="193">
        <v>2130142</v>
      </c>
      <c r="B832" s="194" t="s">
        <v>1552</v>
      </c>
      <c r="C832" s="195">
        <v>0</v>
      </c>
      <c r="D832" s="195"/>
      <c r="E832" s="195">
        <v>0</v>
      </c>
      <c r="F832" s="195">
        <v>0</v>
      </c>
      <c r="G832" s="195">
        <v>0</v>
      </c>
      <c r="H832" s="195">
        <f t="shared" si="158"/>
        <v>0</v>
      </c>
      <c r="I832" s="197">
        <f t="shared" si="159"/>
        <v>0</v>
      </c>
      <c r="J832" s="204" t="s">
        <v>1553</v>
      </c>
      <c r="K832" s="202" t="s">
        <v>1552</v>
      </c>
      <c r="L832" s="207"/>
      <c r="M832" s="201" t="str">
        <f t="shared" si="157"/>
        <v>否</v>
      </c>
    </row>
    <row r="833" spans="1:13" ht="37.5">
      <c r="A833" s="193">
        <v>2130148</v>
      </c>
      <c r="B833" s="194" t="s">
        <v>1554</v>
      </c>
      <c r="C833" s="195">
        <v>25</v>
      </c>
      <c r="D833" s="195"/>
      <c r="E833" s="195">
        <v>0</v>
      </c>
      <c r="F833" s="195">
        <v>0</v>
      </c>
      <c r="G833" s="195">
        <v>0</v>
      </c>
      <c r="H833" s="195">
        <f t="shared" si="158"/>
        <v>25</v>
      </c>
      <c r="I833" s="197">
        <f t="shared" si="159"/>
        <v>0</v>
      </c>
      <c r="J833" s="204" t="s">
        <v>1555</v>
      </c>
      <c r="K833" s="202" t="s">
        <v>1554</v>
      </c>
      <c r="L833" s="207"/>
      <c r="M833" s="201" t="str">
        <f t="shared" si="157"/>
        <v>是</v>
      </c>
    </row>
    <row r="834" spans="1:13" ht="37.5">
      <c r="A834" s="193">
        <v>2130152</v>
      </c>
      <c r="B834" s="194" t="s">
        <v>1556</v>
      </c>
      <c r="C834" s="195">
        <v>21</v>
      </c>
      <c r="D834" s="195"/>
      <c r="E834" s="195">
        <v>0</v>
      </c>
      <c r="F834" s="195">
        <v>0</v>
      </c>
      <c r="G834" s="195">
        <v>0</v>
      </c>
      <c r="H834" s="195">
        <f t="shared" si="158"/>
        <v>21</v>
      </c>
      <c r="I834" s="197">
        <f t="shared" si="159"/>
        <v>0</v>
      </c>
      <c r="J834" s="204" t="s">
        <v>1557</v>
      </c>
      <c r="K834" s="202" t="s">
        <v>1556</v>
      </c>
      <c r="L834" s="207"/>
      <c r="M834" s="201" t="str">
        <f t="shared" si="157"/>
        <v>是</v>
      </c>
    </row>
    <row r="835" spans="1:13" ht="18.75" hidden="1">
      <c r="A835" s="193">
        <v>2130153</v>
      </c>
      <c r="B835" s="196" t="s">
        <v>1558</v>
      </c>
      <c r="C835" s="195">
        <v>0</v>
      </c>
      <c r="D835" s="195"/>
      <c r="E835" s="195">
        <v>0</v>
      </c>
      <c r="F835" s="195">
        <v>0</v>
      </c>
      <c r="G835" s="195">
        <v>0</v>
      </c>
      <c r="H835" s="195">
        <f t="shared" si="158"/>
        <v>0</v>
      </c>
      <c r="I835" s="197">
        <f t="shared" si="159"/>
        <v>0</v>
      </c>
      <c r="J835" s="215" t="s">
        <v>1559</v>
      </c>
      <c r="K835" s="233" t="s">
        <v>1558</v>
      </c>
      <c r="L835" s="234"/>
      <c r="M835" s="201" t="str">
        <f t="shared" si="157"/>
        <v>否</v>
      </c>
    </row>
    <row r="836" spans="1:13" ht="37.5">
      <c r="A836" s="193">
        <v>2130199</v>
      </c>
      <c r="B836" s="194" t="s">
        <v>1560</v>
      </c>
      <c r="C836" s="195">
        <v>285</v>
      </c>
      <c r="D836" s="195"/>
      <c r="E836" s="195">
        <v>0</v>
      </c>
      <c r="F836" s="195">
        <v>0</v>
      </c>
      <c r="G836" s="195">
        <v>0</v>
      </c>
      <c r="H836" s="195">
        <f t="shared" si="158"/>
        <v>285</v>
      </c>
      <c r="I836" s="197">
        <f t="shared" si="159"/>
        <v>0</v>
      </c>
      <c r="J836" s="204" t="s">
        <v>1561</v>
      </c>
      <c r="K836" s="208" t="s">
        <v>1560</v>
      </c>
      <c r="L836" s="232"/>
      <c r="M836" s="201" t="str">
        <f t="shared" si="157"/>
        <v>是</v>
      </c>
    </row>
    <row r="837" spans="1:13" ht="18.75">
      <c r="A837" s="193">
        <v>21302</v>
      </c>
      <c r="B837" s="194" t="s">
        <v>1562</v>
      </c>
      <c r="C837" s="195">
        <f t="shared" ref="C837:G837" si="165">SUM(C838:C861)</f>
        <v>4691</v>
      </c>
      <c r="D837" s="195">
        <f t="shared" si="165"/>
        <v>0</v>
      </c>
      <c r="E837" s="195">
        <f t="shared" si="165"/>
        <v>400</v>
      </c>
      <c r="F837" s="195">
        <f t="shared" si="165"/>
        <v>150</v>
      </c>
      <c r="G837" s="195">
        <f t="shared" si="165"/>
        <v>250</v>
      </c>
      <c r="H837" s="195">
        <f t="shared" si="158"/>
        <v>5091</v>
      </c>
      <c r="I837" s="197">
        <f t="shared" si="159"/>
        <v>400</v>
      </c>
      <c r="J837" s="198" t="s">
        <v>1563</v>
      </c>
      <c r="K837" s="202" t="s">
        <v>1562</v>
      </c>
      <c r="L837" s="210">
        <f>SUM(L838:L861)</f>
        <v>0</v>
      </c>
      <c r="M837" s="201" t="str">
        <f t="shared" si="157"/>
        <v>是</v>
      </c>
    </row>
    <row r="838" spans="1:13" ht="18.75">
      <c r="A838" s="193">
        <v>2130201</v>
      </c>
      <c r="B838" s="194" t="s">
        <v>137</v>
      </c>
      <c r="C838" s="195">
        <v>1464</v>
      </c>
      <c r="D838" s="195"/>
      <c r="E838" s="195">
        <v>0</v>
      </c>
      <c r="F838" s="195">
        <v>0</v>
      </c>
      <c r="G838" s="195">
        <v>0</v>
      </c>
      <c r="H838" s="195">
        <f t="shared" si="158"/>
        <v>1464</v>
      </c>
      <c r="I838" s="197">
        <f t="shared" si="159"/>
        <v>0</v>
      </c>
      <c r="J838" s="204" t="s">
        <v>1564</v>
      </c>
      <c r="K838" s="205" t="s">
        <v>137</v>
      </c>
      <c r="L838" s="206"/>
      <c r="M838" s="201" t="str">
        <f t="shared" ref="M838:M901" si="166">IF(LEN(F838)=3,"是",IF(G838&lt;&gt;"",IF(SUM(H838:J838)&lt;&gt;0,"是","否"),"是"))</f>
        <v>是</v>
      </c>
    </row>
    <row r="839" spans="1:13" ht="37.5" hidden="1">
      <c r="A839" s="193">
        <v>2130202</v>
      </c>
      <c r="B839" s="194" t="s">
        <v>139</v>
      </c>
      <c r="C839" s="195">
        <v>0</v>
      </c>
      <c r="D839" s="195"/>
      <c r="E839" s="195">
        <v>0</v>
      </c>
      <c r="F839" s="195">
        <v>0</v>
      </c>
      <c r="G839" s="195">
        <v>0</v>
      </c>
      <c r="H839" s="195">
        <f t="shared" ref="H839:H902" si="167">SUM(C839:E839)</f>
        <v>0</v>
      </c>
      <c r="I839" s="197">
        <f t="shared" ref="I839:I902" si="168">F839+G839</f>
        <v>0</v>
      </c>
      <c r="J839" s="204" t="s">
        <v>1565</v>
      </c>
      <c r="K839" s="202" t="s">
        <v>139</v>
      </c>
      <c r="L839" s="207"/>
      <c r="M839" s="201" t="str">
        <f t="shared" si="166"/>
        <v>否</v>
      </c>
    </row>
    <row r="840" spans="1:13" ht="18.75" hidden="1">
      <c r="A840" s="193">
        <v>2130203</v>
      </c>
      <c r="B840" s="194" t="s">
        <v>141</v>
      </c>
      <c r="C840" s="195">
        <v>0</v>
      </c>
      <c r="D840" s="195"/>
      <c r="E840" s="195">
        <v>0</v>
      </c>
      <c r="F840" s="195">
        <v>0</v>
      </c>
      <c r="G840" s="195">
        <v>0</v>
      </c>
      <c r="H840" s="195">
        <f t="shared" si="167"/>
        <v>0</v>
      </c>
      <c r="I840" s="197">
        <f t="shared" si="168"/>
        <v>0</v>
      </c>
      <c r="J840" s="204" t="s">
        <v>1566</v>
      </c>
      <c r="K840" s="202" t="s">
        <v>141</v>
      </c>
      <c r="L840" s="207"/>
      <c r="M840" s="201" t="str">
        <f t="shared" si="166"/>
        <v>否</v>
      </c>
    </row>
    <row r="841" spans="1:13" ht="18.75">
      <c r="A841" s="193">
        <v>2130204</v>
      </c>
      <c r="B841" s="194" t="s">
        <v>1567</v>
      </c>
      <c r="C841" s="195">
        <v>1130</v>
      </c>
      <c r="D841" s="195"/>
      <c r="E841" s="195">
        <v>0</v>
      </c>
      <c r="F841" s="195">
        <v>0</v>
      </c>
      <c r="G841" s="195">
        <v>0</v>
      </c>
      <c r="H841" s="195">
        <f t="shared" si="167"/>
        <v>1130</v>
      </c>
      <c r="I841" s="197">
        <f t="shared" si="168"/>
        <v>0</v>
      </c>
      <c r="J841" s="204" t="s">
        <v>1568</v>
      </c>
      <c r="K841" s="202" t="s">
        <v>1567</v>
      </c>
      <c r="L841" s="207"/>
      <c r="M841" s="201" t="str">
        <f t="shared" si="166"/>
        <v>是</v>
      </c>
    </row>
    <row r="842" spans="1:13" ht="18.75">
      <c r="A842" s="193">
        <v>2130205</v>
      </c>
      <c r="B842" s="194" t="s">
        <v>1569</v>
      </c>
      <c r="C842" s="195">
        <v>300</v>
      </c>
      <c r="D842" s="195"/>
      <c r="E842" s="195">
        <v>151</v>
      </c>
      <c r="F842" s="195">
        <v>151</v>
      </c>
      <c r="G842" s="195">
        <v>0</v>
      </c>
      <c r="H842" s="195">
        <f t="shared" si="167"/>
        <v>451</v>
      </c>
      <c r="I842" s="197">
        <f t="shared" si="168"/>
        <v>151</v>
      </c>
      <c r="J842" s="204" t="s">
        <v>1570</v>
      </c>
      <c r="K842" s="202" t="s">
        <v>1569</v>
      </c>
      <c r="L842" s="223"/>
      <c r="M842" s="201" t="str">
        <f t="shared" si="166"/>
        <v>是</v>
      </c>
    </row>
    <row r="843" spans="1:13" ht="18.75">
      <c r="A843" s="193">
        <v>2130206</v>
      </c>
      <c r="B843" s="194" t="s">
        <v>1571</v>
      </c>
      <c r="C843" s="195">
        <v>400</v>
      </c>
      <c r="D843" s="195"/>
      <c r="E843" s="195">
        <v>250</v>
      </c>
      <c r="F843" s="195">
        <v>0</v>
      </c>
      <c r="G843" s="195">
        <v>250</v>
      </c>
      <c r="H843" s="195">
        <f t="shared" si="167"/>
        <v>650</v>
      </c>
      <c r="I843" s="197">
        <f t="shared" si="168"/>
        <v>250</v>
      </c>
      <c r="J843" s="204" t="s">
        <v>1572</v>
      </c>
      <c r="K843" s="202" t="s">
        <v>1571</v>
      </c>
      <c r="L843" s="203"/>
      <c r="M843" s="201" t="str">
        <f t="shared" si="166"/>
        <v>是</v>
      </c>
    </row>
    <row r="844" spans="1:13" ht="18.75" hidden="1">
      <c r="A844" s="193">
        <v>2130207</v>
      </c>
      <c r="B844" s="194" t="s">
        <v>1573</v>
      </c>
      <c r="C844" s="195">
        <v>0</v>
      </c>
      <c r="D844" s="195"/>
      <c r="E844" s="195">
        <v>0</v>
      </c>
      <c r="F844" s="195">
        <v>0</v>
      </c>
      <c r="G844" s="195">
        <v>0</v>
      </c>
      <c r="H844" s="195">
        <f t="shared" si="167"/>
        <v>0</v>
      </c>
      <c r="I844" s="197">
        <f t="shared" si="168"/>
        <v>0</v>
      </c>
      <c r="J844" s="204" t="s">
        <v>1574</v>
      </c>
      <c r="K844" s="202" t="s">
        <v>1573</v>
      </c>
      <c r="L844" s="210"/>
      <c r="M844" s="201" t="str">
        <f t="shared" si="166"/>
        <v>否</v>
      </c>
    </row>
    <row r="845" spans="1:13" ht="37.5">
      <c r="A845" s="193">
        <v>2130209</v>
      </c>
      <c r="B845" s="194" t="s">
        <v>1575</v>
      </c>
      <c r="C845" s="195">
        <v>150</v>
      </c>
      <c r="D845" s="195"/>
      <c r="E845" s="195">
        <v>0</v>
      </c>
      <c r="F845" s="195">
        <v>0</v>
      </c>
      <c r="G845" s="195">
        <v>0</v>
      </c>
      <c r="H845" s="195">
        <f t="shared" si="167"/>
        <v>150</v>
      </c>
      <c r="I845" s="197">
        <f t="shared" si="168"/>
        <v>0</v>
      </c>
      <c r="J845" s="204" t="s">
        <v>1576</v>
      </c>
      <c r="K845" s="202" t="s">
        <v>1575</v>
      </c>
      <c r="L845" s="207"/>
      <c r="M845" s="201" t="str">
        <f t="shared" si="166"/>
        <v>是</v>
      </c>
    </row>
    <row r="846" spans="1:13" ht="37.5">
      <c r="A846" s="193">
        <v>2130210</v>
      </c>
      <c r="B846" s="194" t="s">
        <v>1577</v>
      </c>
      <c r="C846" s="195">
        <v>100</v>
      </c>
      <c r="D846" s="195"/>
      <c r="E846" s="195">
        <v>0</v>
      </c>
      <c r="F846" s="195">
        <v>0</v>
      </c>
      <c r="G846" s="195">
        <v>0</v>
      </c>
      <c r="H846" s="195">
        <f t="shared" si="167"/>
        <v>100</v>
      </c>
      <c r="I846" s="197">
        <f t="shared" si="168"/>
        <v>0</v>
      </c>
      <c r="J846" s="204" t="s">
        <v>1578</v>
      </c>
      <c r="K846" s="202" t="s">
        <v>1577</v>
      </c>
      <c r="L846" s="207"/>
      <c r="M846" s="201" t="str">
        <f t="shared" si="166"/>
        <v>是</v>
      </c>
    </row>
    <row r="847" spans="1:13" ht="18.75">
      <c r="A847" s="193">
        <v>2130211</v>
      </c>
      <c r="B847" s="194" t="s">
        <v>1579</v>
      </c>
      <c r="C847" s="195">
        <v>20</v>
      </c>
      <c r="D847" s="195"/>
      <c r="E847" s="195">
        <v>0</v>
      </c>
      <c r="F847" s="195">
        <v>0</v>
      </c>
      <c r="G847" s="195">
        <v>0</v>
      </c>
      <c r="H847" s="195">
        <f t="shared" si="167"/>
        <v>20</v>
      </c>
      <c r="I847" s="197">
        <f t="shared" si="168"/>
        <v>0</v>
      </c>
      <c r="J847" s="204" t="s">
        <v>1580</v>
      </c>
      <c r="K847" s="202" t="s">
        <v>1579</v>
      </c>
      <c r="L847" s="207"/>
      <c r="M847" s="201" t="str">
        <f t="shared" si="166"/>
        <v>是</v>
      </c>
    </row>
    <row r="848" spans="1:13" ht="18.75" hidden="1">
      <c r="A848" s="193">
        <v>2130212</v>
      </c>
      <c r="B848" s="194" t="s">
        <v>1581</v>
      </c>
      <c r="C848" s="195">
        <v>0</v>
      </c>
      <c r="D848" s="195"/>
      <c r="E848" s="195">
        <v>0</v>
      </c>
      <c r="F848" s="195">
        <v>0</v>
      </c>
      <c r="G848" s="195">
        <v>0</v>
      </c>
      <c r="H848" s="195">
        <f t="shared" si="167"/>
        <v>0</v>
      </c>
      <c r="I848" s="197">
        <f t="shared" si="168"/>
        <v>0</v>
      </c>
      <c r="J848" s="204" t="s">
        <v>1582</v>
      </c>
      <c r="K848" s="202" t="s">
        <v>1581</v>
      </c>
      <c r="L848" s="207"/>
      <c r="M848" s="201" t="str">
        <f t="shared" si="166"/>
        <v>否</v>
      </c>
    </row>
    <row r="849" spans="1:13" ht="18.75">
      <c r="A849" s="193">
        <v>2130213</v>
      </c>
      <c r="B849" s="194" t="s">
        <v>1583</v>
      </c>
      <c r="C849" s="195">
        <v>800</v>
      </c>
      <c r="D849" s="195"/>
      <c r="E849" s="195">
        <v>0</v>
      </c>
      <c r="F849" s="195">
        <v>0</v>
      </c>
      <c r="G849" s="195">
        <v>0</v>
      </c>
      <c r="H849" s="195">
        <f t="shared" si="167"/>
        <v>800</v>
      </c>
      <c r="I849" s="197">
        <f t="shared" si="168"/>
        <v>0</v>
      </c>
      <c r="J849" s="204" t="s">
        <v>1584</v>
      </c>
      <c r="K849" s="202" t="s">
        <v>1583</v>
      </c>
      <c r="L849" s="207"/>
      <c r="M849" s="201" t="str">
        <f t="shared" si="166"/>
        <v>是</v>
      </c>
    </row>
    <row r="850" spans="1:13" ht="18.75" hidden="1">
      <c r="A850" s="193">
        <v>2130217</v>
      </c>
      <c r="B850" s="194" t="s">
        <v>1585</v>
      </c>
      <c r="C850" s="195">
        <v>0</v>
      </c>
      <c r="D850" s="195"/>
      <c r="E850" s="195">
        <v>0</v>
      </c>
      <c r="F850" s="195">
        <v>0</v>
      </c>
      <c r="G850" s="195">
        <v>0</v>
      </c>
      <c r="H850" s="195">
        <f t="shared" si="167"/>
        <v>0</v>
      </c>
      <c r="I850" s="197">
        <f t="shared" si="168"/>
        <v>0</v>
      </c>
      <c r="J850" s="204" t="s">
        <v>1586</v>
      </c>
      <c r="K850" s="202" t="s">
        <v>1585</v>
      </c>
      <c r="L850" s="207"/>
      <c r="M850" s="201" t="str">
        <f t="shared" si="166"/>
        <v>否</v>
      </c>
    </row>
    <row r="851" spans="1:13" ht="18.75" hidden="1">
      <c r="A851" s="193">
        <v>2130220</v>
      </c>
      <c r="B851" s="194" t="s">
        <v>1587</v>
      </c>
      <c r="C851" s="195">
        <v>0</v>
      </c>
      <c r="D851" s="195"/>
      <c r="E851" s="195">
        <v>0</v>
      </c>
      <c r="F851" s="195">
        <v>0</v>
      </c>
      <c r="G851" s="195">
        <v>0</v>
      </c>
      <c r="H851" s="195">
        <f t="shared" si="167"/>
        <v>0</v>
      </c>
      <c r="I851" s="197">
        <f t="shared" si="168"/>
        <v>0</v>
      </c>
      <c r="J851" s="204" t="s">
        <v>1588</v>
      </c>
      <c r="K851" s="202" t="s">
        <v>1587</v>
      </c>
      <c r="L851" s="207"/>
      <c r="M851" s="201" t="str">
        <f t="shared" si="166"/>
        <v>否</v>
      </c>
    </row>
    <row r="852" spans="1:13" ht="18.75" hidden="1">
      <c r="A852" s="193">
        <v>2130221</v>
      </c>
      <c r="B852" s="194" t="s">
        <v>1589</v>
      </c>
      <c r="C852" s="195">
        <v>0</v>
      </c>
      <c r="D852" s="195"/>
      <c r="E852" s="195">
        <v>0</v>
      </c>
      <c r="F852" s="195">
        <v>0</v>
      </c>
      <c r="G852" s="195">
        <v>0</v>
      </c>
      <c r="H852" s="195">
        <f t="shared" si="167"/>
        <v>0</v>
      </c>
      <c r="I852" s="197">
        <f t="shared" si="168"/>
        <v>0</v>
      </c>
      <c r="J852" s="204" t="s">
        <v>1590</v>
      </c>
      <c r="K852" s="202" t="s">
        <v>1589</v>
      </c>
      <c r="L852" s="207"/>
      <c r="M852" s="201" t="str">
        <f t="shared" si="166"/>
        <v>否</v>
      </c>
    </row>
    <row r="853" spans="1:13" ht="18.75" hidden="1">
      <c r="A853" s="193">
        <v>2130223</v>
      </c>
      <c r="B853" s="194" t="s">
        <v>1591</v>
      </c>
      <c r="C853" s="195">
        <v>0</v>
      </c>
      <c r="D853" s="195"/>
      <c r="E853" s="195">
        <v>0</v>
      </c>
      <c r="F853" s="195">
        <v>0</v>
      </c>
      <c r="G853" s="195">
        <v>0</v>
      </c>
      <c r="H853" s="195">
        <f t="shared" si="167"/>
        <v>0</v>
      </c>
      <c r="I853" s="197">
        <f t="shared" si="168"/>
        <v>0</v>
      </c>
      <c r="J853" s="204" t="s">
        <v>1592</v>
      </c>
      <c r="K853" s="202" t="s">
        <v>1591</v>
      </c>
      <c r="L853" s="207"/>
      <c r="M853" s="201" t="str">
        <f t="shared" si="166"/>
        <v>否</v>
      </c>
    </row>
    <row r="854" spans="1:13" ht="18.75" hidden="1">
      <c r="A854" s="193">
        <v>2130226</v>
      </c>
      <c r="B854" s="194" t="s">
        <v>1593</v>
      </c>
      <c r="C854" s="195">
        <v>0</v>
      </c>
      <c r="D854" s="195"/>
      <c r="E854" s="195">
        <v>0</v>
      </c>
      <c r="F854" s="195">
        <v>0</v>
      </c>
      <c r="G854" s="195">
        <v>0</v>
      </c>
      <c r="H854" s="195">
        <f t="shared" si="167"/>
        <v>0</v>
      </c>
      <c r="I854" s="197">
        <f t="shared" si="168"/>
        <v>0</v>
      </c>
      <c r="J854" s="204" t="s">
        <v>1594</v>
      </c>
      <c r="K854" s="202" t="s">
        <v>1593</v>
      </c>
      <c r="L854" s="207"/>
      <c r="M854" s="201" t="str">
        <f t="shared" si="166"/>
        <v>否</v>
      </c>
    </row>
    <row r="855" spans="1:13" ht="18.75" hidden="1">
      <c r="A855" s="193">
        <v>2130227</v>
      </c>
      <c r="B855" s="194" t="s">
        <v>1595</v>
      </c>
      <c r="C855" s="195">
        <v>0</v>
      </c>
      <c r="D855" s="195"/>
      <c r="E855" s="195">
        <v>0</v>
      </c>
      <c r="F855" s="195">
        <v>0</v>
      </c>
      <c r="G855" s="195">
        <v>0</v>
      </c>
      <c r="H855" s="195">
        <f t="shared" si="167"/>
        <v>0</v>
      </c>
      <c r="I855" s="197">
        <f t="shared" si="168"/>
        <v>0</v>
      </c>
      <c r="J855" s="204" t="s">
        <v>1596</v>
      </c>
      <c r="K855" s="202" t="s">
        <v>1595</v>
      </c>
      <c r="L855" s="207"/>
      <c r="M855" s="201" t="str">
        <f t="shared" si="166"/>
        <v>否</v>
      </c>
    </row>
    <row r="856" spans="1:13" ht="37.5" hidden="1">
      <c r="A856" s="193">
        <v>2130232</v>
      </c>
      <c r="B856" s="194" t="s">
        <v>1597</v>
      </c>
      <c r="C856" s="195">
        <v>0</v>
      </c>
      <c r="D856" s="195"/>
      <c r="E856" s="195">
        <v>0</v>
      </c>
      <c r="F856" s="195">
        <v>0</v>
      </c>
      <c r="G856" s="195">
        <v>0</v>
      </c>
      <c r="H856" s="195">
        <f t="shared" si="167"/>
        <v>0</v>
      </c>
      <c r="I856" s="197">
        <f t="shared" si="168"/>
        <v>0</v>
      </c>
      <c r="J856" s="204" t="s">
        <v>1598</v>
      </c>
      <c r="K856" s="202" t="s">
        <v>1597</v>
      </c>
      <c r="L856" s="207"/>
      <c r="M856" s="201" t="str">
        <f t="shared" si="166"/>
        <v>否</v>
      </c>
    </row>
    <row r="857" spans="1:13" ht="37.5">
      <c r="A857" s="193">
        <v>2130234</v>
      </c>
      <c r="B857" s="194" t="s">
        <v>1599</v>
      </c>
      <c r="C857" s="195">
        <v>227</v>
      </c>
      <c r="D857" s="195"/>
      <c r="E857" s="195">
        <v>-1</v>
      </c>
      <c r="F857" s="195">
        <v>-1</v>
      </c>
      <c r="G857" s="195">
        <v>0</v>
      </c>
      <c r="H857" s="195">
        <f t="shared" si="167"/>
        <v>226</v>
      </c>
      <c r="I857" s="197">
        <f t="shared" si="168"/>
        <v>-1</v>
      </c>
      <c r="J857" s="204" t="s">
        <v>1600</v>
      </c>
      <c r="K857" s="202" t="s">
        <v>1599</v>
      </c>
      <c r="L857" s="207"/>
      <c r="M857" s="201" t="str">
        <f t="shared" si="166"/>
        <v>是</v>
      </c>
    </row>
    <row r="858" spans="1:13" ht="18.75" hidden="1">
      <c r="A858" s="193">
        <v>2130235</v>
      </c>
      <c r="B858" s="194" t="s">
        <v>1601</v>
      </c>
      <c r="C858" s="195">
        <v>0</v>
      </c>
      <c r="D858" s="195"/>
      <c r="E858" s="195">
        <v>0</v>
      </c>
      <c r="F858" s="195">
        <v>0</v>
      </c>
      <c r="G858" s="195">
        <v>0</v>
      </c>
      <c r="H858" s="195">
        <f t="shared" si="167"/>
        <v>0</v>
      </c>
      <c r="I858" s="197">
        <f t="shared" si="168"/>
        <v>0</v>
      </c>
      <c r="J858" s="204" t="s">
        <v>1602</v>
      </c>
      <c r="K858" s="202" t="s">
        <v>1601</v>
      </c>
      <c r="L858" s="207"/>
      <c r="M858" s="201" t="str">
        <f t="shared" si="166"/>
        <v>否</v>
      </c>
    </row>
    <row r="859" spans="1:13" ht="18.75" hidden="1">
      <c r="A859" s="193">
        <v>2130236</v>
      </c>
      <c r="B859" s="194" t="s">
        <v>1603</v>
      </c>
      <c r="C859" s="195">
        <v>0</v>
      </c>
      <c r="D859" s="195"/>
      <c r="E859" s="195">
        <v>0</v>
      </c>
      <c r="F859" s="195">
        <v>0</v>
      </c>
      <c r="G859" s="195">
        <v>0</v>
      </c>
      <c r="H859" s="195">
        <f t="shared" si="167"/>
        <v>0</v>
      </c>
      <c r="I859" s="197">
        <f t="shared" si="168"/>
        <v>0</v>
      </c>
      <c r="J859" s="204" t="s">
        <v>1604</v>
      </c>
      <c r="K859" s="202" t="s">
        <v>1603</v>
      </c>
      <c r="L859" s="207"/>
      <c r="M859" s="201" t="str">
        <f t="shared" si="166"/>
        <v>否</v>
      </c>
    </row>
    <row r="860" spans="1:13" ht="18.75" hidden="1">
      <c r="A860" s="193">
        <v>2130237</v>
      </c>
      <c r="B860" s="194" t="s">
        <v>1532</v>
      </c>
      <c r="C860" s="195">
        <v>0</v>
      </c>
      <c r="D860" s="195"/>
      <c r="E860" s="195">
        <v>0</v>
      </c>
      <c r="F860" s="195">
        <v>0</v>
      </c>
      <c r="G860" s="195">
        <v>0</v>
      </c>
      <c r="H860" s="195">
        <f t="shared" si="167"/>
        <v>0</v>
      </c>
      <c r="I860" s="197">
        <f t="shared" si="168"/>
        <v>0</v>
      </c>
      <c r="J860" s="204" t="s">
        <v>1605</v>
      </c>
      <c r="K860" s="202" t="s">
        <v>1532</v>
      </c>
      <c r="L860" s="207"/>
      <c r="M860" s="201" t="str">
        <f t="shared" si="166"/>
        <v>否</v>
      </c>
    </row>
    <row r="861" spans="1:13" ht="37.5">
      <c r="A861" s="193">
        <v>2130299</v>
      </c>
      <c r="B861" s="194" t="s">
        <v>1606</v>
      </c>
      <c r="C861" s="195">
        <v>100</v>
      </c>
      <c r="D861" s="195"/>
      <c r="E861" s="195">
        <v>0</v>
      </c>
      <c r="F861" s="195">
        <v>0</v>
      </c>
      <c r="G861" s="195">
        <v>0</v>
      </c>
      <c r="H861" s="195">
        <f t="shared" si="167"/>
        <v>100</v>
      </c>
      <c r="I861" s="197">
        <f t="shared" si="168"/>
        <v>0</v>
      </c>
      <c r="J861" s="204" t="s">
        <v>1607</v>
      </c>
      <c r="K861" s="208" t="s">
        <v>1606</v>
      </c>
      <c r="L861" s="209"/>
      <c r="M861" s="201" t="str">
        <f t="shared" si="166"/>
        <v>是</v>
      </c>
    </row>
    <row r="862" spans="1:13" ht="18.75">
      <c r="A862" s="193">
        <v>21303</v>
      </c>
      <c r="B862" s="194" t="s">
        <v>1608</v>
      </c>
      <c r="C862" s="195">
        <f t="shared" ref="C862:G862" si="169">SUM(C863:C889)</f>
        <v>2598</v>
      </c>
      <c r="D862" s="195">
        <f t="shared" si="169"/>
        <v>0</v>
      </c>
      <c r="E862" s="195">
        <f t="shared" si="169"/>
        <v>0</v>
      </c>
      <c r="F862" s="195">
        <f t="shared" si="169"/>
        <v>0</v>
      </c>
      <c r="G862" s="195">
        <f t="shared" si="169"/>
        <v>0</v>
      </c>
      <c r="H862" s="195">
        <f t="shared" si="167"/>
        <v>2598</v>
      </c>
      <c r="I862" s="197">
        <f t="shared" si="168"/>
        <v>0</v>
      </c>
      <c r="J862" s="198" t="s">
        <v>1609</v>
      </c>
      <c r="K862" s="202" t="s">
        <v>1608</v>
      </c>
      <c r="L862" s="210">
        <f>SUM(L863:L889)</f>
        <v>0</v>
      </c>
      <c r="M862" s="201" t="str">
        <f t="shared" si="166"/>
        <v>是</v>
      </c>
    </row>
    <row r="863" spans="1:13" ht="18.75">
      <c r="A863" s="193">
        <v>2130301</v>
      </c>
      <c r="B863" s="194" t="s">
        <v>137</v>
      </c>
      <c r="C863" s="195">
        <v>1148</v>
      </c>
      <c r="D863" s="195"/>
      <c r="E863" s="195">
        <v>0</v>
      </c>
      <c r="F863" s="195">
        <v>0</v>
      </c>
      <c r="G863" s="195">
        <v>0</v>
      </c>
      <c r="H863" s="195">
        <f t="shared" si="167"/>
        <v>1148</v>
      </c>
      <c r="I863" s="197">
        <f t="shared" si="168"/>
        <v>0</v>
      </c>
      <c r="J863" s="204" t="s">
        <v>1610</v>
      </c>
      <c r="K863" s="227" t="s">
        <v>137</v>
      </c>
      <c r="L863" s="206"/>
      <c r="M863" s="201" t="str">
        <f t="shared" si="166"/>
        <v>是</v>
      </c>
    </row>
    <row r="864" spans="1:13" ht="37.5" hidden="1">
      <c r="A864" s="193">
        <v>2130302</v>
      </c>
      <c r="B864" s="194" t="s">
        <v>139</v>
      </c>
      <c r="C864" s="195">
        <v>0</v>
      </c>
      <c r="D864" s="195"/>
      <c r="E864" s="195">
        <v>0</v>
      </c>
      <c r="F864" s="195">
        <v>0</v>
      </c>
      <c r="G864" s="195">
        <v>0</v>
      </c>
      <c r="H864" s="195">
        <f t="shared" si="167"/>
        <v>0</v>
      </c>
      <c r="I864" s="197">
        <f t="shared" si="168"/>
        <v>0</v>
      </c>
      <c r="J864" s="204" t="s">
        <v>1611</v>
      </c>
      <c r="K864" s="202" t="s">
        <v>139</v>
      </c>
      <c r="L864" s="207"/>
      <c r="M864" s="201" t="str">
        <f t="shared" si="166"/>
        <v>否</v>
      </c>
    </row>
    <row r="865" spans="1:13" ht="18.75" hidden="1">
      <c r="A865" s="193">
        <v>2130303</v>
      </c>
      <c r="B865" s="194" t="s">
        <v>141</v>
      </c>
      <c r="C865" s="195">
        <v>0</v>
      </c>
      <c r="D865" s="195"/>
      <c r="E865" s="195">
        <v>0</v>
      </c>
      <c r="F865" s="195">
        <v>0</v>
      </c>
      <c r="G865" s="195">
        <v>0</v>
      </c>
      <c r="H865" s="195">
        <f t="shared" si="167"/>
        <v>0</v>
      </c>
      <c r="I865" s="197">
        <f t="shared" si="168"/>
        <v>0</v>
      </c>
      <c r="J865" s="204" t="s">
        <v>1612</v>
      </c>
      <c r="K865" s="202" t="s">
        <v>141</v>
      </c>
      <c r="L865" s="207"/>
      <c r="M865" s="201" t="str">
        <f t="shared" si="166"/>
        <v>否</v>
      </c>
    </row>
    <row r="866" spans="1:13" ht="37.5">
      <c r="A866" s="193">
        <v>2130304</v>
      </c>
      <c r="B866" s="194" t="s">
        <v>1613</v>
      </c>
      <c r="C866" s="195">
        <v>100</v>
      </c>
      <c r="D866" s="195"/>
      <c r="E866" s="195">
        <v>0</v>
      </c>
      <c r="F866" s="195">
        <v>0</v>
      </c>
      <c r="G866" s="195">
        <v>0</v>
      </c>
      <c r="H866" s="195">
        <f t="shared" si="167"/>
        <v>100</v>
      </c>
      <c r="I866" s="197">
        <f t="shared" si="168"/>
        <v>0</v>
      </c>
      <c r="J866" s="204" t="s">
        <v>1614</v>
      </c>
      <c r="K866" s="202" t="s">
        <v>1613</v>
      </c>
      <c r="L866" s="207"/>
      <c r="M866" s="201" t="str">
        <f t="shared" si="166"/>
        <v>是</v>
      </c>
    </row>
    <row r="867" spans="1:13" ht="18.75">
      <c r="A867" s="193">
        <v>2130305</v>
      </c>
      <c r="B867" s="194" t="s">
        <v>1615</v>
      </c>
      <c r="C867" s="195">
        <v>710</v>
      </c>
      <c r="D867" s="195"/>
      <c r="E867" s="195">
        <v>0</v>
      </c>
      <c r="F867" s="195">
        <v>0</v>
      </c>
      <c r="G867" s="195">
        <v>0</v>
      </c>
      <c r="H867" s="195">
        <f t="shared" si="167"/>
        <v>710</v>
      </c>
      <c r="I867" s="197">
        <f t="shared" si="168"/>
        <v>0</v>
      </c>
      <c r="J867" s="204" t="s">
        <v>1616</v>
      </c>
      <c r="K867" s="202" t="s">
        <v>1615</v>
      </c>
      <c r="L867" s="207"/>
      <c r="M867" s="201" t="str">
        <f t="shared" si="166"/>
        <v>是</v>
      </c>
    </row>
    <row r="868" spans="1:13" ht="37.5">
      <c r="A868" s="193">
        <v>2130306</v>
      </c>
      <c r="B868" s="194" t="s">
        <v>1617</v>
      </c>
      <c r="C868" s="195">
        <v>90</v>
      </c>
      <c r="D868" s="195"/>
      <c r="E868" s="195">
        <v>0</v>
      </c>
      <c r="F868" s="195">
        <v>0</v>
      </c>
      <c r="G868" s="195">
        <v>0</v>
      </c>
      <c r="H868" s="195">
        <f t="shared" si="167"/>
        <v>90</v>
      </c>
      <c r="I868" s="197">
        <f t="shared" si="168"/>
        <v>0</v>
      </c>
      <c r="J868" s="204" t="s">
        <v>1618</v>
      </c>
      <c r="K868" s="202" t="s">
        <v>1617</v>
      </c>
      <c r="L868" s="207"/>
      <c r="M868" s="201" t="str">
        <f t="shared" si="166"/>
        <v>是</v>
      </c>
    </row>
    <row r="869" spans="1:13" ht="37.5" hidden="1">
      <c r="A869" s="193">
        <v>2130307</v>
      </c>
      <c r="B869" s="194" t="s">
        <v>1619</v>
      </c>
      <c r="C869" s="195">
        <v>0</v>
      </c>
      <c r="D869" s="195"/>
      <c r="E869" s="195">
        <v>0</v>
      </c>
      <c r="F869" s="195">
        <v>0</v>
      </c>
      <c r="G869" s="195">
        <v>0</v>
      </c>
      <c r="H869" s="195">
        <f t="shared" si="167"/>
        <v>0</v>
      </c>
      <c r="I869" s="197">
        <f t="shared" si="168"/>
        <v>0</v>
      </c>
      <c r="J869" s="204" t="s">
        <v>1620</v>
      </c>
      <c r="K869" s="202" t="s">
        <v>1619</v>
      </c>
      <c r="L869" s="203"/>
      <c r="M869" s="201" t="str">
        <f t="shared" si="166"/>
        <v>否</v>
      </c>
    </row>
    <row r="870" spans="1:13" ht="18.75" hidden="1">
      <c r="A870" s="193">
        <v>2130308</v>
      </c>
      <c r="B870" s="194" t="s">
        <v>1621</v>
      </c>
      <c r="C870" s="195">
        <v>0</v>
      </c>
      <c r="D870" s="195"/>
      <c r="E870" s="195">
        <v>0</v>
      </c>
      <c r="F870" s="195">
        <v>0</v>
      </c>
      <c r="G870" s="195">
        <v>0</v>
      </c>
      <c r="H870" s="195">
        <f t="shared" si="167"/>
        <v>0</v>
      </c>
      <c r="I870" s="197">
        <f t="shared" si="168"/>
        <v>0</v>
      </c>
      <c r="J870" s="204" t="s">
        <v>1622</v>
      </c>
      <c r="K870" s="202" t="s">
        <v>1621</v>
      </c>
      <c r="L870" s="207"/>
      <c r="M870" s="201" t="str">
        <f t="shared" si="166"/>
        <v>否</v>
      </c>
    </row>
    <row r="871" spans="1:13" ht="18.75" hidden="1">
      <c r="A871" s="193">
        <v>2130309</v>
      </c>
      <c r="B871" s="194" t="s">
        <v>1623</v>
      </c>
      <c r="C871" s="195">
        <v>0</v>
      </c>
      <c r="D871" s="195"/>
      <c r="E871" s="195">
        <v>0</v>
      </c>
      <c r="F871" s="195">
        <v>0</v>
      </c>
      <c r="G871" s="195">
        <v>0</v>
      </c>
      <c r="H871" s="195">
        <f t="shared" si="167"/>
        <v>0</v>
      </c>
      <c r="I871" s="197">
        <f t="shared" si="168"/>
        <v>0</v>
      </c>
      <c r="J871" s="204" t="s">
        <v>1624</v>
      </c>
      <c r="K871" s="202" t="s">
        <v>1623</v>
      </c>
      <c r="L871" s="207"/>
      <c r="M871" s="201" t="str">
        <f t="shared" si="166"/>
        <v>否</v>
      </c>
    </row>
    <row r="872" spans="1:13" ht="18.75">
      <c r="A872" s="193">
        <v>2130310</v>
      </c>
      <c r="B872" s="194" t="s">
        <v>1625</v>
      </c>
      <c r="C872" s="195">
        <v>100</v>
      </c>
      <c r="D872" s="195"/>
      <c r="E872" s="195">
        <v>0</v>
      </c>
      <c r="F872" s="195">
        <v>0</v>
      </c>
      <c r="G872" s="195">
        <v>0</v>
      </c>
      <c r="H872" s="195">
        <f t="shared" si="167"/>
        <v>100</v>
      </c>
      <c r="I872" s="197">
        <f t="shared" si="168"/>
        <v>0</v>
      </c>
      <c r="J872" s="204" t="s">
        <v>1626</v>
      </c>
      <c r="K872" s="202" t="s">
        <v>1625</v>
      </c>
      <c r="L872" s="207"/>
      <c r="M872" s="201" t="str">
        <f t="shared" si="166"/>
        <v>是</v>
      </c>
    </row>
    <row r="873" spans="1:13" ht="37.5" hidden="1">
      <c r="A873" s="193">
        <v>2130311</v>
      </c>
      <c r="B873" s="194" t="s">
        <v>1627</v>
      </c>
      <c r="C873" s="195">
        <v>0</v>
      </c>
      <c r="D873" s="195"/>
      <c r="E873" s="195">
        <v>0</v>
      </c>
      <c r="F873" s="195">
        <v>0</v>
      </c>
      <c r="G873" s="195">
        <v>0</v>
      </c>
      <c r="H873" s="195">
        <f t="shared" si="167"/>
        <v>0</v>
      </c>
      <c r="I873" s="197">
        <f t="shared" si="168"/>
        <v>0</v>
      </c>
      <c r="J873" s="204" t="s">
        <v>1628</v>
      </c>
      <c r="K873" s="202" t="s">
        <v>1627</v>
      </c>
      <c r="L873" s="207"/>
      <c r="M873" s="201" t="str">
        <f t="shared" si="166"/>
        <v>否</v>
      </c>
    </row>
    <row r="874" spans="1:13" ht="18.75">
      <c r="A874" s="193">
        <v>2130312</v>
      </c>
      <c r="B874" s="194" t="s">
        <v>1629</v>
      </c>
      <c r="C874" s="195">
        <v>100</v>
      </c>
      <c r="D874" s="195"/>
      <c r="E874" s="195">
        <v>0</v>
      </c>
      <c r="F874" s="195">
        <v>0</v>
      </c>
      <c r="G874" s="195">
        <v>0</v>
      </c>
      <c r="H874" s="195">
        <f t="shared" si="167"/>
        <v>100</v>
      </c>
      <c r="I874" s="197">
        <f t="shared" si="168"/>
        <v>0</v>
      </c>
      <c r="J874" s="204" t="s">
        <v>1630</v>
      </c>
      <c r="K874" s="202" t="s">
        <v>1629</v>
      </c>
      <c r="L874" s="207"/>
      <c r="M874" s="201" t="str">
        <f t="shared" si="166"/>
        <v>是</v>
      </c>
    </row>
    <row r="875" spans="1:13" ht="18.75" hidden="1">
      <c r="A875" s="193">
        <v>2130313</v>
      </c>
      <c r="B875" s="194" t="s">
        <v>1631</v>
      </c>
      <c r="C875" s="195">
        <v>0</v>
      </c>
      <c r="D875" s="195"/>
      <c r="E875" s="195">
        <v>0</v>
      </c>
      <c r="F875" s="195">
        <v>0</v>
      </c>
      <c r="G875" s="195">
        <v>0</v>
      </c>
      <c r="H875" s="195">
        <f t="shared" si="167"/>
        <v>0</v>
      </c>
      <c r="I875" s="197">
        <f t="shared" si="168"/>
        <v>0</v>
      </c>
      <c r="J875" s="204" t="s">
        <v>1632</v>
      </c>
      <c r="K875" s="202" t="s">
        <v>1631</v>
      </c>
      <c r="L875" s="207"/>
      <c r="M875" s="201" t="str">
        <f t="shared" si="166"/>
        <v>否</v>
      </c>
    </row>
    <row r="876" spans="1:13" ht="18.75">
      <c r="A876" s="193">
        <v>2130314</v>
      </c>
      <c r="B876" s="194" t="s">
        <v>1633</v>
      </c>
      <c r="C876" s="195">
        <v>100</v>
      </c>
      <c r="D876" s="195"/>
      <c r="E876" s="195">
        <v>0</v>
      </c>
      <c r="F876" s="195">
        <v>0</v>
      </c>
      <c r="G876" s="195">
        <v>0</v>
      </c>
      <c r="H876" s="195">
        <f t="shared" si="167"/>
        <v>100</v>
      </c>
      <c r="I876" s="197">
        <f t="shared" si="168"/>
        <v>0</v>
      </c>
      <c r="J876" s="204" t="s">
        <v>1634</v>
      </c>
      <c r="K876" s="202" t="s">
        <v>1633</v>
      </c>
      <c r="L876" s="207"/>
      <c r="M876" s="201" t="str">
        <f t="shared" si="166"/>
        <v>是</v>
      </c>
    </row>
    <row r="877" spans="1:13" ht="18.75">
      <c r="A877" s="193">
        <v>2130315</v>
      </c>
      <c r="B877" s="194" t="s">
        <v>1635</v>
      </c>
      <c r="C877" s="195">
        <v>100</v>
      </c>
      <c r="D877" s="195"/>
      <c r="E877" s="195">
        <v>0</v>
      </c>
      <c r="F877" s="195">
        <v>0</v>
      </c>
      <c r="G877" s="195">
        <v>0</v>
      </c>
      <c r="H877" s="195">
        <f t="shared" si="167"/>
        <v>100</v>
      </c>
      <c r="I877" s="197">
        <f t="shared" si="168"/>
        <v>0</v>
      </c>
      <c r="J877" s="204" t="s">
        <v>1636</v>
      </c>
      <c r="K877" s="202" t="s">
        <v>1635</v>
      </c>
      <c r="L877" s="207"/>
      <c r="M877" s="201" t="str">
        <f t="shared" si="166"/>
        <v>是</v>
      </c>
    </row>
    <row r="878" spans="1:13" ht="18.75" hidden="1">
      <c r="A878" s="193">
        <v>2130316</v>
      </c>
      <c r="B878" s="194" t="s">
        <v>1637</v>
      </c>
      <c r="C878" s="195">
        <v>0</v>
      </c>
      <c r="D878" s="195"/>
      <c r="E878" s="195">
        <v>0</v>
      </c>
      <c r="F878" s="195">
        <v>0</v>
      </c>
      <c r="G878" s="195">
        <v>0</v>
      </c>
      <c r="H878" s="195">
        <f t="shared" si="167"/>
        <v>0</v>
      </c>
      <c r="I878" s="197">
        <f t="shared" si="168"/>
        <v>0</v>
      </c>
      <c r="J878" s="204" t="s">
        <v>1638</v>
      </c>
      <c r="K878" s="202" t="s">
        <v>1637</v>
      </c>
      <c r="L878" s="207"/>
      <c r="M878" s="201" t="str">
        <f t="shared" si="166"/>
        <v>否</v>
      </c>
    </row>
    <row r="879" spans="1:13" ht="18.75" hidden="1">
      <c r="A879" s="193">
        <v>2130317</v>
      </c>
      <c r="B879" s="194" t="s">
        <v>1639</v>
      </c>
      <c r="C879" s="195">
        <v>0</v>
      </c>
      <c r="D879" s="195"/>
      <c r="E879" s="195">
        <v>0</v>
      </c>
      <c r="F879" s="195">
        <v>0</v>
      </c>
      <c r="G879" s="195">
        <v>0</v>
      </c>
      <c r="H879" s="195">
        <f t="shared" si="167"/>
        <v>0</v>
      </c>
      <c r="I879" s="197">
        <f t="shared" si="168"/>
        <v>0</v>
      </c>
      <c r="J879" s="204" t="s">
        <v>1640</v>
      </c>
      <c r="K879" s="202" t="s">
        <v>1639</v>
      </c>
      <c r="L879" s="207"/>
      <c r="M879" s="201" t="str">
        <f t="shared" si="166"/>
        <v>否</v>
      </c>
    </row>
    <row r="880" spans="1:13" ht="37.5" hidden="1">
      <c r="A880" s="193">
        <v>2130318</v>
      </c>
      <c r="B880" s="194" t="s">
        <v>1641</v>
      </c>
      <c r="C880" s="195">
        <v>0</v>
      </c>
      <c r="D880" s="195"/>
      <c r="E880" s="195">
        <v>0</v>
      </c>
      <c r="F880" s="195">
        <v>0</v>
      </c>
      <c r="G880" s="195">
        <v>0</v>
      </c>
      <c r="H880" s="195">
        <f t="shared" si="167"/>
        <v>0</v>
      </c>
      <c r="I880" s="197">
        <f t="shared" si="168"/>
        <v>0</v>
      </c>
      <c r="J880" s="204" t="s">
        <v>1642</v>
      </c>
      <c r="K880" s="202" t="s">
        <v>1641</v>
      </c>
      <c r="L880" s="207"/>
      <c r="M880" s="201" t="str">
        <f t="shared" si="166"/>
        <v>否</v>
      </c>
    </row>
    <row r="881" spans="1:13" ht="37.5" hidden="1">
      <c r="A881" s="193">
        <v>2130319</v>
      </c>
      <c r="B881" s="194" t="s">
        <v>1643</v>
      </c>
      <c r="C881" s="195">
        <v>0</v>
      </c>
      <c r="D881" s="195"/>
      <c r="E881" s="195">
        <v>0</v>
      </c>
      <c r="F881" s="195">
        <v>0</v>
      </c>
      <c r="G881" s="195">
        <v>0</v>
      </c>
      <c r="H881" s="195">
        <f t="shared" si="167"/>
        <v>0</v>
      </c>
      <c r="I881" s="197">
        <f t="shared" si="168"/>
        <v>0</v>
      </c>
      <c r="J881" s="204" t="s">
        <v>1644</v>
      </c>
      <c r="K881" s="202" t="s">
        <v>1643</v>
      </c>
      <c r="L881" s="207"/>
      <c r="M881" s="201" t="str">
        <f t="shared" si="166"/>
        <v>否</v>
      </c>
    </row>
    <row r="882" spans="1:13" ht="37.5" hidden="1">
      <c r="A882" s="193">
        <v>2130321</v>
      </c>
      <c r="B882" s="194" t="s">
        <v>1645</v>
      </c>
      <c r="C882" s="195">
        <v>0</v>
      </c>
      <c r="D882" s="195"/>
      <c r="E882" s="195">
        <v>0</v>
      </c>
      <c r="F882" s="195">
        <v>0</v>
      </c>
      <c r="G882" s="195">
        <v>0</v>
      </c>
      <c r="H882" s="195">
        <f t="shared" si="167"/>
        <v>0</v>
      </c>
      <c r="I882" s="197">
        <f t="shared" si="168"/>
        <v>0</v>
      </c>
      <c r="J882" s="204" t="s">
        <v>1646</v>
      </c>
      <c r="K882" s="202" t="s">
        <v>1645</v>
      </c>
      <c r="L882" s="207"/>
      <c r="M882" s="201" t="str">
        <f t="shared" si="166"/>
        <v>否</v>
      </c>
    </row>
    <row r="883" spans="1:13" ht="18.75" hidden="1">
      <c r="A883" s="193">
        <v>2130322</v>
      </c>
      <c r="B883" s="194" t="s">
        <v>1647</v>
      </c>
      <c r="C883" s="195">
        <v>0</v>
      </c>
      <c r="D883" s="195"/>
      <c r="E883" s="195">
        <v>0</v>
      </c>
      <c r="F883" s="195">
        <v>0</v>
      </c>
      <c r="G883" s="195">
        <v>0</v>
      </c>
      <c r="H883" s="195">
        <f t="shared" si="167"/>
        <v>0</v>
      </c>
      <c r="I883" s="197">
        <f t="shared" si="168"/>
        <v>0</v>
      </c>
      <c r="J883" s="204" t="s">
        <v>1648</v>
      </c>
      <c r="K883" s="202" t="s">
        <v>1647</v>
      </c>
      <c r="L883" s="207"/>
      <c r="M883" s="201" t="str">
        <f t="shared" si="166"/>
        <v>否</v>
      </c>
    </row>
    <row r="884" spans="1:13" ht="18.75" hidden="1">
      <c r="A884" s="193">
        <v>2130333</v>
      </c>
      <c r="B884" s="194" t="s">
        <v>1591</v>
      </c>
      <c r="C884" s="195">
        <v>0</v>
      </c>
      <c r="D884" s="195"/>
      <c r="E884" s="195">
        <v>0</v>
      </c>
      <c r="F884" s="195">
        <v>0</v>
      </c>
      <c r="G884" s="195">
        <v>0</v>
      </c>
      <c r="H884" s="195">
        <f t="shared" si="167"/>
        <v>0</v>
      </c>
      <c r="I884" s="197">
        <f t="shared" si="168"/>
        <v>0</v>
      </c>
      <c r="J884" s="204" t="s">
        <v>1649</v>
      </c>
      <c r="K884" s="202" t="s">
        <v>1591</v>
      </c>
      <c r="L884" s="207"/>
      <c r="M884" s="201" t="str">
        <f t="shared" si="166"/>
        <v>否</v>
      </c>
    </row>
    <row r="885" spans="1:13" ht="37.5" hidden="1">
      <c r="A885" s="193">
        <v>2130334</v>
      </c>
      <c r="B885" s="194" t="s">
        <v>1650</v>
      </c>
      <c r="C885" s="195">
        <v>0</v>
      </c>
      <c r="D885" s="195"/>
      <c r="E885" s="195">
        <v>0</v>
      </c>
      <c r="F885" s="195">
        <v>0</v>
      </c>
      <c r="G885" s="195">
        <v>0</v>
      </c>
      <c r="H885" s="195">
        <f t="shared" si="167"/>
        <v>0</v>
      </c>
      <c r="I885" s="197">
        <f t="shared" si="168"/>
        <v>0</v>
      </c>
      <c r="J885" s="204" t="s">
        <v>1651</v>
      </c>
      <c r="K885" s="202" t="s">
        <v>1650</v>
      </c>
      <c r="L885" s="207"/>
      <c r="M885" s="201" t="str">
        <f t="shared" si="166"/>
        <v>否</v>
      </c>
    </row>
    <row r="886" spans="1:13" ht="18.75">
      <c r="A886" s="193">
        <v>2130335</v>
      </c>
      <c r="B886" s="194" t="s">
        <v>1652</v>
      </c>
      <c r="C886" s="195">
        <v>150</v>
      </c>
      <c r="D886" s="195"/>
      <c r="E886" s="195">
        <v>0</v>
      </c>
      <c r="F886" s="195">
        <v>0</v>
      </c>
      <c r="G886" s="195">
        <v>0</v>
      </c>
      <c r="H886" s="195">
        <f t="shared" si="167"/>
        <v>150</v>
      </c>
      <c r="I886" s="197">
        <f t="shared" si="168"/>
        <v>0</v>
      </c>
      <c r="J886" s="204" t="s">
        <v>1653</v>
      </c>
      <c r="K886" s="202" t="s">
        <v>1652</v>
      </c>
      <c r="L886" s="207"/>
      <c r="M886" s="201" t="str">
        <f t="shared" si="166"/>
        <v>是</v>
      </c>
    </row>
    <row r="887" spans="1:13" ht="37.5" hidden="1">
      <c r="A887" s="193">
        <v>2130336</v>
      </c>
      <c r="B887" s="194" t="s">
        <v>1654</v>
      </c>
      <c r="C887" s="195">
        <v>0</v>
      </c>
      <c r="D887" s="195"/>
      <c r="E887" s="195">
        <v>0</v>
      </c>
      <c r="F887" s="195">
        <v>0</v>
      </c>
      <c r="G887" s="195">
        <v>0</v>
      </c>
      <c r="H887" s="195">
        <f t="shared" si="167"/>
        <v>0</v>
      </c>
      <c r="I887" s="197">
        <f t="shared" si="168"/>
        <v>0</v>
      </c>
      <c r="J887" s="215" t="s">
        <v>1655</v>
      </c>
      <c r="K887" s="216" t="s">
        <v>1654</v>
      </c>
      <c r="L887" s="218"/>
      <c r="M887" s="201" t="str">
        <f t="shared" si="166"/>
        <v>否</v>
      </c>
    </row>
    <row r="888" spans="1:13" ht="37.5" hidden="1">
      <c r="A888" s="193">
        <v>2130337</v>
      </c>
      <c r="B888" s="194" t="s">
        <v>1656</v>
      </c>
      <c r="C888" s="195">
        <v>0</v>
      </c>
      <c r="D888" s="195"/>
      <c r="E888" s="195">
        <v>0</v>
      </c>
      <c r="F888" s="195">
        <v>0</v>
      </c>
      <c r="G888" s="195">
        <v>0</v>
      </c>
      <c r="H888" s="195">
        <f t="shared" si="167"/>
        <v>0</v>
      </c>
      <c r="I888" s="197">
        <f t="shared" si="168"/>
        <v>0</v>
      </c>
      <c r="J888" s="215" t="s">
        <v>1657</v>
      </c>
      <c r="K888" s="216" t="s">
        <v>1656</v>
      </c>
      <c r="L888" s="218"/>
      <c r="M888" s="201" t="str">
        <f t="shared" si="166"/>
        <v>否</v>
      </c>
    </row>
    <row r="889" spans="1:13" ht="18.75" hidden="1">
      <c r="A889" s="193">
        <v>2130399</v>
      </c>
      <c r="B889" s="194" t="s">
        <v>1658</v>
      </c>
      <c r="C889" s="195">
        <v>0</v>
      </c>
      <c r="D889" s="195"/>
      <c r="E889" s="195">
        <v>0</v>
      </c>
      <c r="F889" s="195">
        <v>0</v>
      </c>
      <c r="G889" s="195">
        <v>0</v>
      </c>
      <c r="H889" s="195">
        <f t="shared" si="167"/>
        <v>0</v>
      </c>
      <c r="I889" s="197">
        <f t="shared" si="168"/>
        <v>0</v>
      </c>
      <c r="J889" s="204" t="s">
        <v>1659</v>
      </c>
      <c r="K889" s="213" t="s">
        <v>1658</v>
      </c>
      <c r="L889" s="207"/>
      <c r="M889" s="201" t="str">
        <f t="shared" si="166"/>
        <v>否</v>
      </c>
    </row>
    <row r="890" spans="1:13" ht="18.75">
      <c r="A890" s="193">
        <v>21305</v>
      </c>
      <c r="B890" s="194" t="s">
        <v>1660</v>
      </c>
      <c r="C890" s="195">
        <f t="shared" ref="C890:G890" si="170">SUM(C891:C900)</f>
        <v>2324</v>
      </c>
      <c r="D890" s="195">
        <f t="shared" si="170"/>
        <v>0</v>
      </c>
      <c r="E890" s="195">
        <f t="shared" si="170"/>
        <v>0</v>
      </c>
      <c r="F890" s="195">
        <f t="shared" si="170"/>
        <v>0</v>
      </c>
      <c r="G890" s="195">
        <f t="shared" si="170"/>
        <v>0</v>
      </c>
      <c r="H890" s="195">
        <f t="shared" si="167"/>
        <v>2324</v>
      </c>
      <c r="I890" s="197">
        <f t="shared" si="168"/>
        <v>0</v>
      </c>
      <c r="J890" s="198" t="s">
        <v>1661</v>
      </c>
      <c r="K890" s="202" t="s">
        <v>1660</v>
      </c>
      <c r="L890" s="210">
        <f>SUM(L891:L900)</f>
        <v>0</v>
      </c>
      <c r="M890" s="201" t="str">
        <f t="shared" si="166"/>
        <v>是</v>
      </c>
    </row>
    <row r="891" spans="1:13" ht="18.75">
      <c r="A891" s="193">
        <v>2130501</v>
      </c>
      <c r="B891" s="194" t="s">
        <v>137</v>
      </c>
      <c r="C891" s="195">
        <v>879</v>
      </c>
      <c r="D891" s="195"/>
      <c r="E891" s="195">
        <v>0</v>
      </c>
      <c r="F891" s="195">
        <v>0</v>
      </c>
      <c r="G891" s="195">
        <v>0</v>
      </c>
      <c r="H891" s="195">
        <f t="shared" si="167"/>
        <v>879</v>
      </c>
      <c r="I891" s="197">
        <f t="shared" si="168"/>
        <v>0</v>
      </c>
      <c r="J891" s="204" t="s">
        <v>1662</v>
      </c>
      <c r="K891" s="205" t="s">
        <v>137</v>
      </c>
      <c r="L891" s="206"/>
      <c r="M891" s="201" t="str">
        <f t="shared" si="166"/>
        <v>是</v>
      </c>
    </row>
    <row r="892" spans="1:13" ht="37.5">
      <c r="A892" s="193">
        <v>2130502</v>
      </c>
      <c r="B892" s="194" t="s">
        <v>139</v>
      </c>
      <c r="C892" s="195">
        <v>220</v>
      </c>
      <c r="D892" s="195"/>
      <c r="E892" s="195">
        <v>0</v>
      </c>
      <c r="F892" s="195">
        <v>0</v>
      </c>
      <c r="G892" s="195">
        <v>0</v>
      </c>
      <c r="H892" s="195">
        <f t="shared" si="167"/>
        <v>220</v>
      </c>
      <c r="I892" s="197">
        <f t="shared" si="168"/>
        <v>0</v>
      </c>
      <c r="J892" s="204" t="s">
        <v>1663</v>
      </c>
      <c r="K892" s="202" t="s">
        <v>139</v>
      </c>
      <c r="L892" s="207"/>
      <c r="M892" s="201" t="str">
        <f t="shared" si="166"/>
        <v>是</v>
      </c>
    </row>
    <row r="893" spans="1:13" ht="18.75" hidden="1">
      <c r="A893" s="193">
        <v>2130503</v>
      </c>
      <c r="B893" s="194" t="s">
        <v>141</v>
      </c>
      <c r="C893" s="195">
        <v>0</v>
      </c>
      <c r="D893" s="195"/>
      <c r="E893" s="195">
        <v>0</v>
      </c>
      <c r="F893" s="195">
        <v>0</v>
      </c>
      <c r="G893" s="195">
        <v>0</v>
      </c>
      <c r="H893" s="195">
        <f t="shared" si="167"/>
        <v>0</v>
      </c>
      <c r="I893" s="197">
        <f t="shared" si="168"/>
        <v>0</v>
      </c>
      <c r="J893" s="204" t="s">
        <v>1664</v>
      </c>
      <c r="K893" s="202" t="s">
        <v>141</v>
      </c>
      <c r="L893" s="207"/>
      <c r="M893" s="201" t="str">
        <f t="shared" si="166"/>
        <v>否</v>
      </c>
    </row>
    <row r="894" spans="1:13" ht="37.5" hidden="1">
      <c r="A894" s="193">
        <v>2130504</v>
      </c>
      <c r="B894" s="194" t="s">
        <v>1665</v>
      </c>
      <c r="C894" s="195">
        <v>0</v>
      </c>
      <c r="D894" s="195"/>
      <c r="E894" s="195">
        <v>0</v>
      </c>
      <c r="F894" s="195">
        <v>0</v>
      </c>
      <c r="G894" s="195">
        <v>0</v>
      </c>
      <c r="H894" s="195">
        <f t="shared" si="167"/>
        <v>0</v>
      </c>
      <c r="I894" s="197">
        <f t="shared" si="168"/>
        <v>0</v>
      </c>
      <c r="J894" s="204" t="s">
        <v>1666</v>
      </c>
      <c r="K894" s="202" t="s">
        <v>1665</v>
      </c>
      <c r="L894" s="207"/>
      <c r="M894" s="201" t="str">
        <f t="shared" si="166"/>
        <v>否</v>
      </c>
    </row>
    <row r="895" spans="1:13" ht="18.75" hidden="1">
      <c r="A895" s="193">
        <v>2130505</v>
      </c>
      <c r="B895" s="194" t="s">
        <v>1667</v>
      </c>
      <c r="C895" s="195">
        <v>0</v>
      </c>
      <c r="D895" s="195"/>
      <c r="E895" s="195">
        <v>0</v>
      </c>
      <c r="F895" s="195">
        <v>0</v>
      </c>
      <c r="G895" s="195">
        <v>0</v>
      </c>
      <c r="H895" s="195">
        <f t="shared" si="167"/>
        <v>0</v>
      </c>
      <c r="I895" s="197">
        <f t="shared" si="168"/>
        <v>0</v>
      </c>
      <c r="J895" s="204" t="s">
        <v>1668</v>
      </c>
      <c r="K895" s="213" t="s">
        <v>1667</v>
      </c>
      <c r="L895" s="207"/>
      <c r="M895" s="201" t="str">
        <f t="shared" si="166"/>
        <v>否</v>
      </c>
    </row>
    <row r="896" spans="1:13" ht="18.75" hidden="1">
      <c r="A896" s="193">
        <v>2130506</v>
      </c>
      <c r="B896" s="194" t="s">
        <v>1669</v>
      </c>
      <c r="C896" s="195">
        <v>0</v>
      </c>
      <c r="D896" s="195"/>
      <c r="E896" s="195">
        <v>0</v>
      </c>
      <c r="F896" s="195">
        <v>0</v>
      </c>
      <c r="G896" s="195">
        <v>0</v>
      </c>
      <c r="H896" s="195">
        <f t="shared" si="167"/>
        <v>0</v>
      </c>
      <c r="I896" s="197">
        <f t="shared" si="168"/>
        <v>0</v>
      </c>
      <c r="J896" s="204" t="s">
        <v>1670</v>
      </c>
      <c r="K896" s="202" t="s">
        <v>1669</v>
      </c>
      <c r="L896" s="207"/>
      <c r="M896" s="201" t="str">
        <f t="shared" si="166"/>
        <v>否</v>
      </c>
    </row>
    <row r="897" spans="1:13" ht="37.5">
      <c r="A897" s="193">
        <v>2130507</v>
      </c>
      <c r="B897" s="194" t="s">
        <v>1671</v>
      </c>
      <c r="C897" s="195">
        <v>600</v>
      </c>
      <c r="D897" s="195"/>
      <c r="E897" s="195">
        <v>0</v>
      </c>
      <c r="F897" s="195">
        <v>0</v>
      </c>
      <c r="G897" s="195">
        <v>0</v>
      </c>
      <c r="H897" s="195">
        <f t="shared" si="167"/>
        <v>600</v>
      </c>
      <c r="I897" s="197">
        <f t="shared" si="168"/>
        <v>0</v>
      </c>
      <c r="J897" s="204" t="s">
        <v>1672</v>
      </c>
      <c r="K897" s="202" t="s">
        <v>1671</v>
      </c>
      <c r="L897" s="207"/>
      <c r="M897" s="201" t="str">
        <f t="shared" si="166"/>
        <v>是</v>
      </c>
    </row>
    <row r="898" spans="1:13" ht="37.5" hidden="1">
      <c r="A898" s="193">
        <v>2130508</v>
      </c>
      <c r="B898" s="194" t="s">
        <v>1673</v>
      </c>
      <c r="C898" s="195">
        <v>0</v>
      </c>
      <c r="D898" s="195"/>
      <c r="E898" s="195">
        <v>0</v>
      </c>
      <c r="F898" s="195">
        <v>0</v>
      </c>
      <c r="G898" s="195">
        <v>0</v>
      </c>
      <c r="H898" s="195">
        <f t="shared" si="167"/>
        <v>0</v>
      </c>
      <c r="I898" s="197">
        <f t="shared" si="168"/>
        <v>0</v>
      </c>
      <c r="J898" s="204" t="s">
        <v>1674</v>
      </c>
      <c r="K898" s="202" t="s">
        <v>1673</v>
      </c>
      <c r="L898" s="207"/>
      <c r="M898" s="201" t="str">
        <f t="shared" si="166"/>
        <v>否</v>
      </c>
    </row>
    <row r="899" spans="1:13" ht="18.75" hidden="1">
      <c r="A899" s="193">
        <v>2130550</v>
      </c>
      <c r="B899" s="194" t="s">
        <v>1675</v>
      </c>
      <c r="C899" s="195">
        <v>0</v>
      </c>
      <c r="D899" s="195"/>
      <c r="E899" s="195">
        <v>0</v>
      </c>
      <c r="F899" s="195">
        <v>0</v>
      </c>
      <c r="G899" s="195">
        <v>0</v>
      </c>
      <c r="H899" s="195">
        <f t="shared" si="167"/>
        <v>0</v>
      </c>
      <c r="I899" s="197">
        <f t="shared" si="168"/>
        <v>0</v>
      </c>
      <c r="J899" s="204" t="s">
        <v>1676</v>
      </c>
      <c r="K899" s="202" t="s">
        <v>1675</v>
      </c>
      <c r="L899" s="207"/>
      <c r="M899" s="201" t="str">
        <f t="shared" si="166"/>
        <v>否</v>
      </c>
    </row>
    <row r="900" spans="1:13" ht="18.75">
      <c r="A900" s="193">
        <v>2130599</v>
      </c>
      <c r="B900" s="194" t="s">
        <v>1677</v>
      </c>
      <c r="C900" s="195">
        <v>625</v>
      </c>
      <c r="D900" s="195"/>
      <c r="E900" s="195">
        <v>0</v>
      </c>
      <c r="F900" s="195">
        <v>0</v>
      </c>
      <c r="G900" s="195">
        <v>0</v>
      </c>
      <c r="H900" s="195">
        <f t="shared" si="167"/>
        <v>625</v>
      </c>
      <c r="I900" s="197">
        <f t="shared" si="168"/>
        <v>0</v>
      </c>
      <c r="J900" s="204" t="s">
        <v>1678</v>
      </c>
      <c r="K900" s="208" t="s">
        <v>1677</v>
      </c>
      <c r="L900" s="209"/>
      <c r="M900" s="201" t="str">
        <f t="shared" si="166"/>
        <v>是</v>
      </c>
    </row>
    <row r="901" spans="1:13" ht="18.75" hidden="1">
      <c r="A901" s="193">
        <v>21307</v>
      </c>
      <c r="B901" s="194" t="s">
        <v>1679</v>
      </c>
      <c r="C901" s="195">
        <f t="shared" ref="C901:G901" si="171">SUM(C902:C907)</f>
        <v>0</v>
      </c>
      <c r="D901" s="195">
        <f t="shared" si="171"/>
        <v>0</v>
      </c>
      <c r="E901" s="195">
        <f t="shared" si="171"/>
        <v>0</v>
      </c>
      <c r="F901" s="195">
        <f t="shared" si="171"/>
        <v>0</v>
      </c>
      <c r="G901" s="195">
        <f t="shared" si="171"/>
        <v>0</v>
      </c>
      <c r="H901" s="195">
        <f t="shared" si="167"/>
        <v>0</v>
      </c>
      <c r="I901" s="197">
        <f t="shared" si="168"/>
        <v>0</v>
      </c>
      <c r="J901" s="198" t="s">
        <v>1680</v>
      </c>
      <c r="K901" s="202" t="s">
        <v>1679</v>
      </c>
      <c r="L901" s="210">
        <f>SUM(L902:L907)</f>
        <v>0</v>
      </c>
      <c r="M901" s="201" t="str">
        <f t="shared" si="166"/>
        <v>否</v>
      </c>
    </row>
    <row r="902" spans="1:13" ht="37.5" hidden="1">
      <c r="A902" s="193">
        <v>2130701</v>
      </c>
      <c r="B902" s="212" t="s">
        <v>1681</v>
      </c>
      <c r="C902" s="195">
        <v>0</v>
      </c>
      <c r="D902" s="195"/>
      <c r="E902" s="195">
        <v>0</v>
      </c>
      <c r="F902" s="195">
        <v>0</v>
      </c>
      <c r="G902" s="195">
        <v>0</v>
      </c>
      <c r="H902" s="195">
        <f t="shared" si="167"/>
        <v>0</v>
      </c>
      <c r="I902" s="197">
        <f t="shared" si="168"/>
        <v>0</v>
      </c>
      <c r="J902" s="204" t="s">
        <v>1682</v>
      </c>
      <c r="K902" s="205" t="s">
        <v>1681</v>
      </c>
      <c r="L902" s="206"/>
      <c r="M902" s="201" t="str">
        <f t="shared" ref="M902:M965" si="172">IF(LEN(F902)=3,"是",IF(G902&lt;&gt;"",IF(SUM(H902:J902)&lt;&gt;0,"是","否"),"是"))</f>
        <v>否</v>
      </c>
    </row>
    <row r="903" spans="1:13" ht="37.5" hidden="1">
      <c r="A903" s="193">
        <v>2130704</v>
      </c>
      <c r="B903" s="194" t="s">
        <v>1683</v>
      </c>
      <c r="C903" s="195">
        <v>0</v>
      </c>
      <c r="D903" s="195"/>
      <c r="E903" s="195">
        <v>0</v>
      </c>
      <c r="F903" s="195">
        <v>0</v>
      </c>
      <c r="G903" s="195">
        <v>0</v>
      </c>
      <c r="H903" s="195">
        <f t="shared" ref="H903:H966" si="173">SUM(C903:E903)</f>
        <v>0</v>
      </c>
      <c r="I903" s="197">
        <f t="shared" ref="I903:I966" si="174">F903+G903</f>
        <v>0</v>
      </c>
      <c r="J903" s="204" t="s">
        <v>1684</v>
      </c>
      <c r="K903" s="202" t="s">
        <v>1683</v>
      </c>
      <c r="L903" s="207"/>
      <c r="M903" s="201" t="str">
        <f t="shared" si="172"/>
        <v>否</v>
      </c>
    </row>
    <row r="904" spans="1:13" ht="37.5" hidden="1">
      <c r="A904" s="193">
        <v>2130705</v>
      </c>
      <c r="B904" s="194" t="s">
        <v>1685</v>
      </c>
      <c r="C904" s="195">
        <v>0</v>
      </c>
      <c r="D904" s="195"/>
      <c r="E904" s="195">
        <v>0</v>
      </c>
      <c r="F904" s="195">
        <v>0</v>
      </c>
      <c r="G904" s="195">
        <v>0</v>
      </c>
      <c r="H904" s="195">
        <f t="shared" si="173"/>
        <v>0</v>
      </c>
      <c r="I904" s="197">
        <f t="shared" si="174"/>
        <v>0</v>
      </c>
      <c r="J904" s="204" t="s">
        <v>1686</v>
      </c>
      <c r="K904" s="202" t="s">
        <v>1685</v>
      </c>
      <c r="L904" s="207"/>
      <c r="M904" s="201" t="str">
        <f t="shared" si="172"/>
        <v>否</v>
      </c>
    </row>
    <row r="905" spans="1:13" ht="37.5" hidden="1">
      <c r="A905" s="193">
        <v>2130706</v>
      </c>
      <c r="B905" s="194" t="s">
        <v>1687</v>
      </c>
      <c r="C905" s="195">
        <v>0</v>
      </c>
      <c r="D905" s="195"/>
      <c r="E905" s="195">
        <v>0</v>
      </c>
      <c r="F905" s="195">
        <v>0</v>
      </c>
      <c r="G905" s="195">
        <v>0</v>
      </c>
      <c r="H905" s="195">
        <f t="shared" si="173"/>
        <v>0</v>
      </c>
      <c r="I905" s="197">
        <f t="shared" si="174"/>
        <v>0</v>
      </c>
      <c r="J905" s="204" t="s">
        <v>1688</v>
      </c>
      <c r="K905" s="202" t="s">
        <v>1687</v>
      </c>
      <c r="L905" s="207"/>
      <c r="M905" s="201" t="str">
        <f t="shared" si="172"/>
        <v>否</v>
      </c>
    </row>
    <row r="906" spans="1:13" ht="37.5" hidden="1">
      <c r="A906" s="193">
        <v>2130707</v>
      </c>
      <c r="B906" s="194" t="s">
        <v>1689</v>
      </c>
      <c r="C906" s="195">
        <v>0</v>
      </c>
      <c r="D906" s="195"/>
      <c r="E906" s="195">
        <v>0</v>
      </c>
      <c r="F906" s="195">
        <v>0</v>
      </c>
      <c r="G906" s="195">
        <v>0</v>
      </c>
      <c r="H906" s="195">
        <f t="shared" si="173"/>
        <v>0</v>
      </c>
      <c r="I906" s="197">
        <f t="shared" si="174"/>
        <v>0</v>
      </c>
      <c r="J906" s="204" t="s">
        <v>1690</v>
      </c>
      <c r="K906" s="202" t="s">
        <v>1689</v>
      </c>
      <c r="L906" s="207"/>
      <c r="M906" s="201" t="str">
        <f t="shared" si="172"/>
        <v>否</v>
      </c>
    </row>
    <row r="907" spans="1:13" ht="37.5" hidden="1">
      <c r="A907" s="193">
        <v>2130799</v>
      </c>
      <c r="B907" s="196" t="s">
        <v>1691</v>
      </c>
      <c r="C907" s="195">
        <v>0</v>
      </c>
      <c r="D907" s="195"/>
      <c r="E907" s="195">
        <v>0</v>
      </c>
      <c r="F907" s="195">
        <v>0</v>
      </c>
      <c r="G907" s="195">
        <v>0</v>
      </c>
      <c r="H907" s="195">
        <f t="shared" si="173"/>
        <v>0</v>
      </c>
      <c r="I907" s="197">
        <f t="shared" si="174"/>
        <v>0</v>
      </c>
      <c r="J907" s="204" t="s">
        <v>1692</v>
      </c>
      <c r="K907" s="208" t="s">
        <v>1691</v>
      </c>
      <c r="L907" s="209"/>
      <c r="M907" s="201" t="str">
        <f t="shared" si="172"/>
        <v>否</v>
      </c>
    </row>
    <row r="908" spans="1:13" ht="18.75">
      <c r="A908" s="193">
        <v>21308</v>
      </c>
      <c r="B908" s="194" t="s">
        <v>1693</v>
      </c>
      <c r="C908" s="195">
        <f t="shared" ref="C908:G908" si="175">SUM(C909:C914)</f>
        <v>360</v>
      </c>
      <c r="D908" s="195">
        <f t="shared" si="175"/>
        <v>0</v>
      </c>
      <c r="E908" s="195">
        <f t="shared" si="175"/>
        <v>0</v>
      </c>
      <c r="F908" s="195">
        <f t="shared" si="175"/>
        <v>0</v>
      </c>
      <c r="G908" s="195">
        <f t="shared" si="175"/>
        <v>0</v>
      </c>
      <c r="H908" s="195">
        <f t="shared" si="173"/>
        <v>360</v>
      </c>
      <c r="I908" s="197">
        <f t="shared" si="174"/>
        <v>0</v>
      </c>
      <c r="J908" s="198" t="s">
        <v>1694</v>
      </c>
      <c r="K908" s="202" t="s">
        <v>1693</v>
      </c>
      <c r="L908" s="210">
        <f>SUM(L909:L914)</f>
        <v>0</v>
      </c>
      <c r="M908" s="201" t="str">
        <f t="shared" si="172"/>
        <v>是</v>
      </c>
    </row>
    <row r="909" spans="1:13" ht="37.5" hidden="1">
      <c r="A909" s="193">
        <v>2130801</v>
      </c>
      <c r="B909" s="212" t="s">
        <v>1695</v>
      </c>
      <c r="C909" s="195">
        <v>0</v>
      </c>
      <c r="D909" s="195"/>
      <c r="E909" s="195">
        <v>0</v>
      </c>
      <c r="F909" s="195">
        <v>0</v>
      </c>
      <c r="G909" s="195">
        <v>0</v>
      </c>
      <c r="H909" s="195">
        <f t="shared" si="173"/>
        <v>0</v>
      </c>
      <c r="I909" s="197">
        <f t="shared" si="174"/>
        <v>0</v>
      </c>
      <c r="J909" s="204" t="s">
        <v>1696</v>
      </c>
      <c r="K909" s="205" t="s">
        <v>1695</v>
      </c>
      <c r="L909" s="226"/>
      <c r="M909" s="201" t="str">
        <f t="shared" si="172"/>
        <v>否</v>
      </c>
    </row>
    <row r="910" spans="1:13" ht="37.5" hidden="1">
      <c r="A910" s="193">
        <v>2130802</v>
      </c>
      <c r="B910" s="194" t="s">
        <v>1697</v>
      </c>
      <c r="C910" s="195">
        <v>0</v>
      </c>
      <c r="D910" s="195"/>
      <c r="E910" s="195">
        <v>0</v>
      </c>
      <c r="F910" s="195">
        <v>0</v>
      </c>
      <c r="G910" s="195">
        <v>0</v>
      </c>
      <c r="H910" s="195">
        <f t="shared" si="173"/>
        <v>0</v>
      </c>
      <c r="I910" s="197">
        <f t="shared" si="174"/>
        <v>0</v>
      </c>
      <c r="J910" s="204" t="s">
        <v>1698</v>
      </c>
      <c r="K910" s="213" t="s">
        <v>1697</v>
      </c>
      <c r="L910" s="223"/>
      <c r="M910" s="201" t="str">
        <f t="shared" si="172"/>
        <v>否</v>
      </c>
    </row>
    <row r="911" spans="1:13" ht="37.5">
      <c r="A911" s="193">
        <v>2130803</v>
      </c>
      <c r="B911" s="194" t="s">
        <v>1699</v>
      </c>
      <c r="C911" s="195">
        <v>360</v>
      </c>
      <c r="D911" s="195"/>
      <c r="E911" s="195">
        <v>0</v>
      </c>
      <c r="F911" s="195">
        <v>0</v>
      </c>
      <c r="G911" s="195">
        <v>0</v>
      </c>
      <c r="H911" s="195">
        <f t="shared" si="173"/>
        <v>360</v>
      </c>
      <c r="I911" s="197">
        <f t="shared" si="174"/>
        <v>0</v>
      </c>
      <c r="J911" s="204" t="s">
        <v>1700</v>
      </c>
      <c r="K911" s="213" t="s">
        <v>1699</v>
      </c>
      <c r="L911" s="207"/>
      <c r="M911" s="201" t="str">
        <f t="shared" si="172"/>
        <v>是</v>
      </c>
    </row>
    <row r="912" spans="1:13" ht="37.5" hidden="1">
      <c r="A912" s="193">
        <v>2130804</v>
      </c>
      <c r="B912" s="194" t="s">
        <v>1701</v>
      </c>
      <c r="C912" s="195">
        <v>0</v>
      </c>
      <c r="D912" s="195"/>
      <c r="E912" s="195">
        <v>0</v>
      </c>
      <c r="F912" s="195">
        <v>0</v>
      </c>
      <c r="G912" s="195">
        <v>0</v>
      </c>
      <c r="H912" s="195">
        <f t="shared" si="173"/>
        <v>0</v>
      </c>
      <c r="I912" s="197">
        <f t="shared" si="174"/>
        <v>0</v>
      </c>
      <c r="J912" s="204" t="s">
        <v>1702</v>
      </c>
      <c r="K912" s="213" t="s">
        <v>1701</v>
      </c>
      <c r="L912" s="207"/>
      <c r="M912" s="201" t="str">
        <f t="shared" si="172"/>
        <v>否</v>
      </c>
    </row>
    <row r="913" spans="1:13" ht="37.5" hidden="1">
      <c r="A913" s="193">
        <v>2130805</v>
      </c>
      <c r="B913" s="194" t="s">
        <v>1703</v>
      </c>
      <c r="C913" s="195">
        <v>0</v>
      </c>
      <c r="D913" s="195"/>
      <c r="E913" s="195">
        <v>0</v>
      </c>
      <c r="F913" s="195">
        <v>0</v>
      </c>
      <c r="G913" s="195">
        <v>0</v>
      </c>
      <c r="H913" s="195">
        <f t="shared" si="173"/>
        <v>0</v>
      </c>
      <c r="I913" s="197">
        <f t="shared" si="174"/>
        <v>0</v>
      </c>
      <c r="J913" s="204" t="s">
        <v>1704</v>
      </c>
      <c r="K913" s="213" t="s">
        <v>1703</v>
      </c>
      <c r="L913" s="207"/>
      <c r="M913" s="201" t="str">
        <f t="shared" si="172"/>
        <v>否</v>
      </c>
    </row>
    <row r="914" spans="1:13" ht="37.5" hidden="1">
      <c r="A914" s="193">
        <v>2130899</v>
      </c>
      <c r="B914" s="196" t="s">
        <v>1705</v>
      </c>
      <c r="C914" s="195">
        <v>0</v>
      </c>
      <c r="D914" s="195"/>
      <c r="E914" s="195">
        <v>0</v>
      </c>
      <c r="F914" s="195">
        <v>0</v>
      </c>
      <c r="G914" s="195">
        <v>0</v>
      </c>
      <c r="H914" s="195">
        <f t="shared" si="173"/>
        <v>0</v>
      </c>
      <c r="I914" s="197">
        <f t="shared" si="174"/>
        <v>0</v>
      </c>
      <c r="J914" s="204" t="s">
        <v>1706</v>
      </c>
      <c r="K914" s="214" t="s">
        <v>1705</v>
      </c>
      <c r="L914" s="209"/>
      <c r="M914" s="201" t="str">
        <f t="shared" si="172"/>
        <v>否</v>
      </c>
    </row>
    <row r="915" spans="1:13" ht="18.75" hidden="1">
      <c r="A915" s="193">
        <v>21309</v>
      </c>
      <c r="B915" s="194" t="s">
        <v>1707</v>
      </c>
      <c r="C915" s="195">
        <f t="shared" ref="C915:G915" si="176">SUM(C916:C917)</f>
        <v>0</v>
      </c>
      <c r="D915" s="195">
        <f t="shared" si="176"/>
        <v>0</v>
      </c>
      <c r="E915" s="195">
        <f t="shared" si="176"/>
        <v>0</v>
      </c>
      <c r="F915" s="195">
        <f t="shared" si="176"/>
        <v>0</v>
      </c>
      <c r="G915" s="195">
        <f t="shared" si="176"/>
        <v>0</v>
      </c>
      <c r="H915" s="195">
        <f t="shared" si="173"/>
        <v>0</v>
      </c>
      <c r="I915" s="197">
        <f t="shared" si="174"/>
        <v>0</v>
      </c>
      <c r="J915" s="198" t="s">
        <v>1708</v>
      </c>
      <c r="K915" s="213" t="s">
        <v>1707</v>
      </c>
      <c r="L915" s="210">
        <f>SUM(L916:L917)</f>
        <v>0</v>
      </c>
      <c r="M915" s="201" t="str">
        <f t="shared" si="172"/>
        <v>否</v>
      </c>
    </row>
    <row r="916" spans="1:13" ht="37.5" hidden="1">
      <c r="A916" s="193">
        <v>2130901</v>
      </c>
      <c r="B916" s="212" t="s">
        <v>1709</v>
      </c>
      <c r="C916" s="195">
        <v>0</v>
      </c>
      <c r="D916" s="195"/>
      <c r="E916" s="195">
        <v>0</v>
      </c>
      <c r="F916" s="195">
        <v>0</v>
      </c>
      <c r="G916" s="195">
        <v>0</v>
      </c>
      <c r="H916" s="195">
        <f t="shared" si="173"/>
        <v>0</v>
      </c>
      <c r="I916" s="197">
        <f t="shared" si="174"/>
        <v>0</v>
      </c>
      <c r="J916" s="204" t="s">
        <v>1710</v>
      </c>
      <c r="K916" s="227" t="s">
        <v>1709</v>
      </c>
      <c r="L916" s="206"/>
      <c r="M916" s="201" t="str">
        <f t="shared" si="172"/>
        <v>否</v>
      </c>
    </row>
    <row r="917" spans="1:13" ht="37.5" hidden="1">
      <c r="A917" s="193">
        <v>2130999</v>
      </c>
      <c r="B917" s="196" t="s">
        <v>1711</v>
      </c>
      <c r="C917" s="195">
        <v>0</v>
      </c>
      <c r="D917" s="195"/>
      <c r="E917" s="195">
        <v>0</v>
      </c>
      <c r="F917" s="195">
        <v>0</v>
      </c>
      <c r="G917" s="195">
        <v>0</v>
      </c>
      <c r="H917" s="195">
        <f t="shared" si="173"/>
        <v>0</v>
      </c>
      <c r="I917" s="197">
        <f t="shared" si="174"/>
        <v>0</v>
      </c>
      <c r="J917" s="204" t="s">
        <v>1712</v>
      </c>
      <c r="K917" s="214" t="s">
        <v>1711</v>
      </c>
      <c r="L917" s="209"/>
      <c r="M917" s="201" t="str">
        <f t="shared" si="172"/>
        <v>否</v>
      </c>
    </row>
    <row r="918" spans="1:13" ht="18.75" hidden="1">
      <c r="A918" s="193">
        <v>21399</v>
      </c>
      <c r="B918" s="194" t="s">
        <v>1713</v>
      </c>
      <c r="C918" s="195">
        <f t="shared" ref="C918:G918" si="177">SUM(C919:C920)</f>
        <v>0</v>
      </c>
      <c r="D918" s="195">
        <f t="shared" si="177"/>
        <v>0</v>
      </c>
      <c r="E918" s="195">
        <f t="shared" si="177"/>
        <v>0</v>
      </c>
      <c r="F918" s="195">
        <f t="shared" si="177"/>
        <v>0</v>
      </c>
      <c r="G918" s="195">
        <f t="shared" si="177"/>
        <v>0</v>
      </c>
      <c r="H918" s="195">
        <f t="shared" si="173"/>
        <v>0</v>
      </c>
      <c r="I918" s="197">
        <f t="shared" si="174"/>
        <v>0</v>
      </c>
      <c r="J918" s="198" t="s">
        <v>1714</v>
      </c>
      <c r="K918" s="213" t="s">
        <v>1713</v>
      </c>
      <c r="L918" s="210">
        <f>SUM(L919:L920)</f>
        <v>0</v>
      </c>
      <c r="M918" s="201" t="str">
        <f t="shared" si="172"/>
        <v>否</v>
      </c>
    </row>
    <row r="919" spans="1:13" ht="37.5" hidden="1">
      <c r="A919" s="193">
        <v>2139901</v>
      </c>
      <c r="B919" s="212" t="s">
        <v>1715</v>
      </c>
      <c r="C919" s="195">
        <v>0</v>
      </c>
      <c r="D919" s="195"/>
      <c r="E919" s="195">
        <v>0</v>
      </c>
      <c r="F919" s="195">
        <v>0</v>
      </c>
      <c r="G919" s="195">
        <v>0</v>
      </c>
      <c r="H919" s="195">
        <f t="shared" si="173"/>
        <v>0</v>
      </c>
      <c r="I919" s="197">
        <f t="shared" si="174"/>
        <v>0</v>
      </c>
      <c r="J919" s="204" t="s">
        <v>1716</v>
      </c>
      <c r="K919" s="227" t="s">
        <v>1715</v>
      </c>
      <c r="L919" s="206"/>
      <c r="M919" s="201" t="str">
        <f t="shared" si="172"/>
        <v>否</v>
      </c>
    </row>
    <row r="920" spans="1:13" ht="18.75" hidden="1">
      <c r="A920" s="193">
        <v>2139999</v>
      </c>
      <c r="B920" s="194" t="s">
        <v>1717</v>
      </c>
      <c r="C920" s="195">
        <v>0</v>
      </c>
      <c r="D920" s="195"/>
      <c r="E920" s="195">
        <v>0</v>
      </c>
      <c r="F920" s="195">
        <v>0</v>
      </c>
      <c r="G920" s="195">
        <v>0</v>
      </c>
      <c r="H920" s="195">
        <f t="shared" si="173"/>
        <v>0</v>
      </c>
      <c r="I920" s="197">
        <f t="shared" si="174"/>
        <v>0</v>
      </c>
      <c r="J920" s="204" t="s">
        <v>1718</v>
      </c>
      <c r="K920" s="214" t="s">
        <v>1717</v>
      </c>
      <c r="L920" s="229"/>
      <c r="M920" s="201" t="str">
        <f t="shared" si="172"/>
        <v>否</v>
      </c>
    </row>
    <row r="921" spans="1:13" s="182" customFormat="1" ht="18.75">
      <c r="A921" s="190">
        <v>214</v>
      </c>
      <c r="B921" s="191" t="s">
        <v>88</v>
      </c>
      <c r="C921" s="192">
        <f t="shared" ref="C921:G921" si="178">SUM(C922,C945,C955,C965,C970,C977,C982)</f>
        <v>4752</v>
      </c>
      <c r="D921" s="192">
        <f t="shared" si="178"/>
        <v>0</v>
      </c>
      <c r="E921" s="192">
        <f t="shared" si="178"/>
        <v>2754</v>
      </c>
      <c r="F921" s="192">
        <f t="shared" si="178"/>
        <v>754</v>
      </c>
      <c r="G921" s="192">
        <f t="shared" si="178"/>
        <v>2000</v>
      </c>
      <c r="H921" s="192">
        <f t="shared" si="173"/>
        <v>7506</v>
      </c>
      <c r="I921" s="197">
        <f t="shared" si="174"/>
        <v>2754</v>
      </c>
      <c r="J921" s="198" t="s">
        <v>87</v>
      </c>
      <c r="K921" s="199" t="s">
        <v>88</v>
      </c>
      <c r="L921" s="200">
        <f>SUM(L922,L945,L955,L965,L970,L977,L982)</f>
        <v>0</v>
      </c>
      <c r="M921" s="201" t="str">
        <f t="shared" si="172"/>
        <v>是</v>
      </c>
    </row>
    <row r="922" spans="1:13" ht="18.75">
      <c r="A922" s="193">
        <v>21401</v>
      </c>
      <c r="B922" s="194" t="s">
        <v>1719</v>
      </c>
      <c r="C922" s="195">
        <f t="shared" ref="C922:G922" si="179">SUM(C923:C944)</f>
        <v>4560</v>
      </c>
      <c r="D922" s="195">
        <f t="shared" si="179"/>
        <v>0</v>
      </c>
      <c r="E922" s="195">
        <f t="shared" si="179"/>
        <v>674</v>
      </c>
      <c r="F922" s="195">
        <f t="shared" si="179"/>
        <v>674</v>
      </c>
      <c r="G922" s="195">
        <f t="shared" si="179"/>
        <v>0</v>
      </c>
      <c r="H922" s="195">
        <f t="shared" si="173"/>
        <v>5234</v>
      </c>
      <c r="I922" s="197">
        <f t="shared" si="174"/>
        <v>674</v>
      </c>
      <c r="J922" s="198" t="s">
        <v>1720</v>
      </c>
      <c r="K922" s="202" t="s">
        <v>1719</v>
      </c>
      <c r="L922" s="210">
        <f>SUM(L923:L944)</f>
        <v>0</v>
      </c>
      <c r="M922" s="201" t="str">
        <f t="shared" si="172"/>
        <v>是</v>
      </c>
    </row>
    <row r="923" spans="1:13" ht="18.75">
      <c r="A923" s="193">
        <v>2140101</v>
      </c>
      <c r="B923" s="194" t="s">
        <v>137</v>
      </c>
      <c r="C923" s="195">
        <v>993</v>
      </c>
      <c r="D923" s="195"/>
      <c r="E923" s="195">
        <v>0</v>
      </c>
      <c r="F923" s="195">
        <v>0</v>
      </c>
      <c r="G923" s="195">
        <v>0</v>
      </c>
      <c r="H923" s="195">
        <f t="shared" si="173"/>
        <v>993</v>
      </c>
      <c r="I923" s="197">
        <f t="shared" si="174"/>
        <v>0</v>
      </c>
      <c r="J923" s="204" t="s">
        <v>1721</v>
      </c>
      <c r="K923" s="205" t="s">
        <v>137</v>
      </c>
      <c r="L923" s="206"/>
      <c r="M923" s="201" t="str">
        <f t="shared" si="172"/>
        <v>是</v>
      </c>
    </row>
    <row r="924" spans="1:13" ht="37.5">
      <c r="A924" s="193">
        <v>2140102</v>
      </c>
      <c r="B924" s="194" t="s">
        <v>139</v>
      </c>
      <c r="C924" s="195">
        <v>11</v>
      </c>
      <c r="D924" s="195"/>
      <c r="E924" s="195">
        <v>0</v>
      </c>
      <c r="F924" s="195">
        <v>0</v>
      </c>
      <c r="G924" s="195">
        <v>0</v>
      </c>
      <c r="H924" s="195">
        <f t="shared" si="173"/>
        <v>11</v>
      </c>
      <c r="I924" s="197">
        <f t="shared" si="174"/>
        <v>0</v>
      </c>
      <c r="J924" s="204" t="s">
        <v>1722</v>
      </c>
      <c r="K924" s="202" t="s">
        <v>139</v>
      </c>
      <c r="L924" s="207"/>
      <c r="M924" s="201" t="str">
        <f t="shared" si="172"/>
        <v>是</v>
      </c>
    </row>
    <row r="925" spans="1:13" ht="18.75" hidden="1">
      <c r="A925" s="193">
        <v>2140103</v>
      </c>
      <c r="B925" s="194" t="s">
        <v>141</v>
      </c>
      <c r="C925" s="195">
        <v>0</v>
      </c>
      <c r="D925" s="195"/>
      <c r="E925" s="195">
        <v>0</v>
      </c>
      <c r="F925" s="195">
        <v>0</v>
      </c>
      <c r="G925" s="195">
        <v>0</v>
      </c>
      <c r="H925" s="195">
        <f t="shared" si="173"/>
        <v>0</v>
      </c>
      <c r="I925" s="197">
        <f t="shared" si="174"/>
        <v>0</v>
      </c>
      <c r="J925" s="204" t="s">
        <v>1723</v>
      </c>
      <c r="K925" s="202" t="s">
        <v>141</v>
      </c>
      <c r="L925" s="207"/>
      <c r="M925" s="201" t="str">
        <f t="shared" si="172"/>
        <v>否</v>
      </c>
    </row>
    <row r="926" spans="1:13" ht="18.75">
      <c r="A926" s="193">
        <v>2140104</v>
      </c>
      <c r="B926" s="194" t="s">
        <v>1724</v>
      </c>
      <c r="C926" s="195">
        <v>200</v>
      </c>
      <c r="D926" s="195"/>
      <c r="E926" s="195">
        <v>200</v>
      </c>
      <c r="F926" s="195">
        <v>200</v>
      </c>
      <c r="G926" s="195">
        <v>0</v>
      </c>
      <c r="H926" s="195">
        <f t="shared" si="173"/>
        <v>400</v>
      </c>
      <c r="I926" s="197">
        <f t="shared" si="174"/>
        <v>200</v>
      </c>
      <c r="J926" s="204" t="s">
        <v>1725</v>
      </c>
      <c r="K926" s="202" t="s">
        <v>1724</v>
      </c>
      <c r="L926" s="207"/>
      <c r="M926" s="201" t="str">
        <f t="shared" si="172"/>
        <v>是</v>
      </c>
    </row>
    <row r="927" spans="1:13" ht="18.75" hidden="1">
      <c r="A927" s="193">
        <v>2140106</v>
      </c>
      <c r="B927" s="194" t="s">
        <v>1726</v>
      </c>
      <c r="C927" s="195">
        <v>0</v>
      </c>
      <c r="D927" s="195"/>
      <c r="E927" s="195">
        <v>0</v>
      </c>
      <c r="F927" s="195">
        <v>0</v>
      </c>
      <c r="G927" s="195">
        <v>0</v>
      </c>
      <c r="H927" s="195">
        <f t="shared" si="173"/>
        <v>0</v>
      </c>
      <c r="I927" s="197">
        <f t="shared" si="174"/>
        <v>0</v>
      </c>
      <c r="J927" s="204" t="s">
        <v>1727</v>
      </c>
      <c r="K927" s="202" t="s">
        <v>1726</v>
      </c>
      <c r="L927" s="207"/>
      <c r="M927" s="201" t="str">
        <f t="shared" si="172"/>
        <v>否</v>
      </c>
    </row>
    <row r="928" spans="1:13" ht="37.5" hidden="1">
      <c r="A928" s="193">
        <v>2140109</v>
      </c>
      <c r="B928" s="194" t="s">
        <v>1728</v>
      </c>
      <c r="C928" s="195">
        <v>0</v>
      </c>
      <c r="D928" s="195"/>
      <c r="E928" s="195">
        <v>0</v>
      </c>
      <c r="F928" s="195">
        <v>0</v>
      </c>
      <c r="G928" s="195">
        <v>0</v>
      </c>
      <c r="H928" s="195">
        <f t="shared" si="173"/>
        <v>0</v>
      </c>
      <c r="I928" s="197">
        <f t="shared" si="174"/>
        <v>0</v>
      </c>
      <c r="J928" s="204" t="s">
        <v>1729</v>
      </c>
      <c r="K928" s="202" t="s">
        <v>1728</v>
      </c>
      <c r="L928" s="207"/>
      <c r="M928" s="201" t="str">
        <f t="shared" si="172"/>
        <v>否</v>
      </c>
    </row>
    <row r="929" spans="1:13" ht="18.75" hidden="1">
      <c r="A929" s="193">
        <v>2140110</v>
      </c>
      <c r="B929" s="194" t="s">
        <v>1730</v>
      </c>
      <c r="C929" s="195">
        <v>0</v>
      </c>
      <c r="D929" s="195"/>
      <c r="E929" s="195">
        <v>0</v>
      </c>
      <c r="F929" s="195">
        <v>0</v>
      </c>
      <c r="G929" s="195">
        <v>0</v>
      </c>
      <c r="H929" s="195">
        <f t="shared" si="173"/>
        <v>0</v>
      </c>
      <c r="I929" s="197">
        <f t="shared" si="174"/>
        <v>0</v>
      </c>
      <c r="J929" s="204" t="s">
        <v>1731</v>
      </c>
      <c r="K929" s="213" t="s">
        <v>1730</v>
      </c>
      <c r="L929" s="207"/>
      <c r="M929" s="201" t="str">
        <f t="shared" si="172"/>
        <v>否</v>
      </c>
    </row>
    <row r="930" spans="1:13" ht="18.75" hidden="1">
      <c r="A930" s="193">
        <v>2140111</v>
      </c>
      <c r="B930" s="194" t="s">
        <v>1732</v>
      </c>
      <c r="C930" s="195">
        <v>0</v>
      </c>
      <c r="D930" s="195"/>
      <c r="E930" s="195">
        <v>0</v>
      </c>
      <c r="F930" s="195">
        <v>0</v>
      </c>
      <c r="G930" s="195">
        <v>0</v>
      </c>
      <c r="H930" s="195">
        <f t="shared" si="173"/>
        <v>0</v>
      </c>
      <c r="I930" s="197">
        <f t="shared" si="174"/>
        <v>0</v>
      </c>
      <c r="J930" s="204" t="s">
        <v>1733</v>
      </c>
      <c r="K930" s="202" t="s">
        <v>1732</v>
      </c>
      <c r="L930" s="207"/>
      <c r="M930" s="201" t="str">
        <f t="shared" si="172"/>
        <v>否</v>
      </c>
    </row>
    <row r="931" spans="1:13" ht="18.75">
      <c r="A931" s="193">
        <v>2140112</v>
      </c>
      <c r="B931" s="194" t="s">
        <v>1734</v>
      </c>
      <c r="C931" s="195">
        <v>3228</v>
      </c>
      <c r="D931" s="195"/>
      <c r="E931" s="195">
        <v>474</v>
      </c>
      <c r="F931" s="195">
        <v>474</v>
      </c>
      <c r="G931" s="195">
        <v>0</v>
      </c>
      <c r="H931" s="195">
        <f t="shared" si="173"/>
        <v>3702</v>
      </c>
      <c r="I931" s="197">
        <f t="shared" si="174"/>
        <v>474</v>
      </c>
      <c r="J931" s="204" t="s">
        <v>1735</v>
      </c>
      <c r="K931" s="202" t="s">
        <v>1734</v>
      </c>
      <c r="L931" s="210"/>
      <c r="M931" s="201" t="str">
        <f t="shared" si="172"/>
        <v>是</v>
      </c>
    </row>
    <row r="932" spans="1:13" ht="37.5" hidden="1">
      <c r="A932" s="193">
        <v>2140114</v>
      </c>
      <c r="B932" s="194" t="s">
        <v>1736</v>
      </c>
      <c r="C932" s="195">
        <v>0</v>
      </c>
      <c r="D932" s="195"/>
      <c r="E932" s="195">
        <v>0</v>
      </c>
      <c r="F932" s="195">
        <v>0</v>
      </c>
      <c r="G932" s="195">
        <v>0</v>
      </c>
      <c r="H932" s="195">
        <f t="shared" si="173"/>
        <v>0</v>
      </c>
      <c r="I932" s="197">
        <f t="shared" si="174"/>
        <v>0</v>
      </c>
      <c r="J932" s="204" t="s">
        <v>1737</v>
      </c>
      <c r="K932" s="202" t="s">
        <v>1736</v>
      </c>
      <c r="L932" s="223"/>
      <c r="M932" s="201" t="str">
        <f t="shared" si="172"/>
        <v>否</v>
      </c>
    </row>
    <row r="933" spans="1:13" ht="18.75" hidden="1">
      <c r="A933" s="193">
        <v>2140122</v>
      </c>
      <c r="B933" s="194" t="s">
        <v>1738</v>
      </c>
      <c r="C933" s="195">
        <v>0</v>
      </c>
      <c r="D933" s="195"/>
      <c r="E933" s="195">
        <v>0</v>
      </c>
      <c r="F933" s="195">
        <v>0</v>
      </c>
      <c r="G933" s="195">
        <v>0</v>
      </c>
      <c r="H933" s="195">
        <f t="shared" si="173"/>
        <v>0</v>
      </c>
      <c r="I933" s="197">
        <f t="shared" si="174"/>
        <v>0</v>
      </c>
      <c r="J933" s="204" t="s">
        <v>1739</v>
      </c>
      <c r="K933" s="202" t="s">
        <v>1738</v>
      </c>
      <c r="L933" s="207"/>
      <c r="M933" s="201" t="str">
        <f t="shared" si="172"/>
        <v>否</v>
      </c>
    </row>
    <row r="934" spans="1:13" ht="18.75" hidden="1">
      <c r="A934" s="193">
        <v>2140123</v>
      </c>
      <c r="B934" s="194" t="s">
        <v>1740</v>
      </c>
      <c r="C934" s="195">
        <v>0</v>
      </c>
      <c r="D934" s="195"/>
      <c r="E934" s="195">
        <v>0</v>
      </c>
      <c r="F934" s="195">
        <v>0</v>
      </c>
      <c r="G934" s="195">
        <v>0</v>
      </c>
      <c r="H934" s="195">
        <f t="shared" si="173"/>
        <v>0</v>
      </c>
      <c r="I934" s="197">
        <f t="shared" si="174"/>
        <v>0</v>
      </c>
      <c r="J934" s="204" t="s">
        <v>1741</v>
      </c>
      <c r="K934" s="202" t="s">
        <v>1740</v>
      </c>
      <c r="L934" s="207"/>
      <c r="M934" s="201" t="str">
        <f t="shared" si="172"/>
        <v>否</v>
      </c>
    </row>
    <row r="935" spans="1:13" ht="18.75" hidden="1">
      <c r="A935" s="193">
        <v>2140127</v>
      </c>
      <c r="B935" s="194" t="s">
        <v>1742</v>
      </c>
      <c r="C935" s="195">
        <v>0</v>
      </c>
      <c r="D935" s="195"/>
      <c r="E935" s="195">
        <v>0</v>
      </c>
      <c r="F935" s="195">
        <v>0</v>
      </c>
      <c r="G935" s="195">
        <v>0</v>
      </c>
      <c r="H935" s="195">
        <f t="shared" si="173"/>
        <v>0</v>
      </c>
      <c r="I935" s="197">
        <f t="shared" si="174"/>
        <v>0</v>
      </c>
      <c r="J935" s="204" t="s">
        <v>1743</v>
      </c>
      <c r="K935" s="202" t="s">
        <v>1742</v>
      </c>
      <c r="L935" s="207"/>
      <c r="M935" s="201" t="str">
        <f t="shared" si="172"/>
        <v>否</v>
      </c>
    </row>
    <row r="936" spans="1:13" ht="18.75" hidden="1">
      <c r="A936" s="193">
        <v>2140128</v>
      </c>
      <c r="B936" s="194" t="s">
        <v>1744</v>
      </c>
      <c r="C936" s="195">
        <v>0</v>
      </c>
      <c r="D936" s="195"/>
      <c r="E936" s="195">
        <v>0</v>
      </c>
      <c r="F936" s="195">
        <v>0</v>
      </c>
      <c r="G936" s="195">
        <v>0</v>
      </c>
      <c r="H936" s="195">
        <f t="shared" si="173"/>
        <v>0</v>
      </c>
      <c r="I936" s="197">
        <f t="shared" si="174"/>
        <v>0</v>
      </c>
      <c r="J936" s="204" t="s">
        <v>1745</v>
      </c>
      <c r="K936" s="202" t="s">
        <v>1744</v>
      </c>
      <c r="L936" s="207"/>
      <c r="M936" s="201" t="str">
        <f t="shared" si="172"/>
        <v>否</v>
      </c>
    </row>
    <row r="937" spans="1:13" ht="18.75" hidden="1">
      <c r="A937" s="193">
        <v>2140129</v>
      </c>
      <c r="B937" s="194" t="s">
        <v>1746</v>
      </c>
      <c r="C937" s="195">
        <v>0</v>
      </c>
      <c r="D937" s="195"/>
      <c r="E937" s="195">
        <v>0</v>
      </c>
      <c r="F937" s="195">
        <v>0</v>
      </c>
      <c r="G937" s="195">
        <v>0</v>
      </c>
      <c r="H937" s="195">
        <f t="shared" si="173"/>
        <v>0</v>
      </c>
      <c r="I937" s="197">
        <f t="shared" si="174"/>
        <v>0</v>
      </c>
      <c r="J937" s="204" t="s">
        <v>1747</v>
      </c>
      <c r="K937" s="202" t="s">
        <v>1746</v>
      </c>
      <c r="L937" s="210"/>
      <c r="M937" s="201" t="str">
        <f t="shared" si="172"/>
        <v>否</v>
      </c>
    </row>
    <row r="938" spans="1:13" ht="18.75" hidden="1">
      <c r="A938" s="193">
        <v>2140130</v>
      </c>
      <c r="B938" s="194" t="s">
        <v>1748</v>
      </c>
      <c r="C938" s="195">
        <v>0</v>
      </c>
      <c r="D938" s="195"/>
      <c r="E938" s="195">
        <v>0</v>
      </c>
      <c r="F938" s="195">
        <v>0</v>
      </c>
      <c r="G938" s="195">
        <v>0</v>
      </c>
      <c r="H938" s="195">
        <f t="shared" si="173"/>
        <v>0</v>
      </c>
      <c r="I938" s="197">
        <f t="shared" si="174"/>
        <v>0</v>
      </c>
      <c r="J938" s="204" t="s">
        <v>1749</v>
      </c>
      <c r="K938" s="202" t="s">
        <v>1748</v>
      </c>
      <c r="L938" s="223"/>
      <c r="M938" s="201" t="str">
        <f t="shared" si="172"/>
        <v>否</v>
      </c>
    </row>
    <row r="939" spans="1:13" ht="18.75" hidden="1">
      <c r="A939" s="193">
        <v>2140131</v>
      </c>
      <c r="B939" s="194" t="s">
        <v>1750</v>
      </c>
      <c r="C939" s="195">
        <v>0</v>
      </c>
      <c r="D939" s="195"/>
      <c r="E939" s="195">
        <v>0</v>
      </c>
      <c r="F939" s="195">
        <v>0</v>
      </c>
      <c r="G939" s="195">
        <v>0</v>
      </c>
      <c r="H939" s="195">
        <f t="shared" si="173"/>
        <v>0</v>
      </c>
      <c r="I939" s="197">
        <f t="shared" si="174"/>
        <v>0</v>
      </c>
      <c r="J939" s="204" t="s">
        <v>1751</v>
      </c>
      <c r="K939" s="202" t="s">
        <v>1750</v>
      </c>
      <c r="L939" s="207"/>
      <c r="M939" s="201" t="str">
        <f t="shared" si="172"/>
        <v>否</v>
      </c>
    </row>
    <row r="940" spans="1:13" ht="37.5" hidden="1">
      <c r="A940" s="193">
        <v>2140133</v>
      </c>
      <c r="B940" s="194" t="s">
        <v>1752</v>
      </c>
      <c r="C940" s="195">
        <v>0</v>
      </c>
      <c r="D940" s="195"/>
      <c r="E940" s="195">
        <v>0</v>
      </c>
      <c r="F940" s="195">
        <v>0</v>
      </c>
      <c r="G940" s="195">
        <v>0</v>
      </c>
      <c r="H940" s="195">
        <f t="shared" si="173"/>
        <v>0</v>
      </c>
      <c r="I940" s="197">
        <f t="shared" si="174"/>
        <v>0</v>
      </c>
      <c r="J940" s="204" t="s">
        <v>1753</v>
      </c>
      <c r="K940" s="202" t="s">
        <v>1752</v>
      </c>
      <c r="L940" s="207"/>
      <c r="M940" s="201" t="str">
        <f t="shared" si="172"/>
        <v>否</v>
      </c>
    </row>
    <row r="941" spans="1:13" ht="37.5" hidden="1">
      <c r="A941" s="193">
        <v>2140136</v>
      </c>
      <c r="B941" s="194" t="s">
        <v>1754</v>
      </c>
      <c r="C941" s="195">
        <v>0</v>
      </c>
      <c r="D941" s="195"/>
      <c r="E941" s="195">
        <v>0</v>
      </c>
      <c r="F941" s="195">
        <v>0</v>
      </c>
      <c r="G941" s="195">
        <v>0</v>
      </c>
      <c r="H941" s="195">
        <f t="shared" si="173"/>
        <v>0</v>
      </c>
      <c r="I941" s="197">
        <f t="shared" si="174"/>
        <v>0</v>
      </c>
      <c r="J941" s="204" t="s">
        <v>1755</v>
      </c>
      <c r="K941" s="202" t="s">
        <v>1754</v>
      </c>
      <c r="L941" s="207"/>
      <c r="M941" s="201" t="str">
        <f t="shared" si="172"/>
        <v>否</v>
      </c>
    </row>
    <row r="942" spans="1:13" ht="18.75" hidden="1">
      <c r="A942" s="193">
        <v>2140138</v>
      </c>
      <c r="B942" s="194" t="s">
        <v>1756</v>
      </c>
      <c r="C942" s="195">
        <v>0</v>
      </c>
      <c r="D942" s="195"/>
      <c r="E942" s="195">
        <v>0</v>
      </c>
      <c r="F942" s="195">
        <v>0</v>
      </c>
      <c r="G942" s="195">
        <v>0</v>
      </c>
      <c r="H942" s="195">
        <f t="shared" si="173"/>
        <v>0</v>
      </c>
      <c r="I942" s="197">
        <f t="shared" si="174"/>
        <v>0</v>
      </c>
      <c r="J942" s="204" t="s">
        <v>1757</v>
      </c>
      <c r="K942" s="202" t="s">
        <v>1756</v>
      </c>
      <c r="L942" s="207"/>
      <c r="M942" s="201" t="str">
        <f t="shared" si="172"/>
        <v>否</v>
      </c>
    </row>
    <row r="943" spans="1:13" ht="37.5" hidden="1">
      <c r="A943" s="193">
        <v>2140139</v>
      </c>
      <c r="B943" s="194" t="s">
        <v>1758</v>
      </c>
      <c r="C943" s="195">
        <v>0</v>
      </c>
      <c r="D943" s="195"/>
      <c r="E943" s="195">
        <v>0</v>
      </c>
      <c r="F943" s="195">
        <v>0</v>
      </c>
      <c r="G943" s="195">
        <v>0</v>
      </c>
      <c r="H943" s="195">
        <f t="shared" si="173"/>
        <v>0</v>
      </c>
      <c r="I943" s="197">
        <f t="shared" si="174"/>
        <v>0</v>
      </c>
      <c r="J943" s="204" t="s">
        <v>1759</v>
      </c>
      <c r="K943" s="202" t="s">
        <v>1758</v>
      </c>
      <c r="L943" s="207"/>
      <c r="M943" s="201" t="str">
        <f t="shared" si="172"/>
        <v>否</v>
      </c>
    </row>
    <row r="944" spans="1:13" ht="37.5">
      <c r="A944" s="193">
        <v>2140199</v>
      </c>
      <c r="B944" s="194" t="s">
        <v>1760</v>
      </c>
      <c r="C944" s="195">
        <v>128</v>
      </c>
      <c r="D944" s="195"/>
      <c r="E944" s="195">
        <v>0</v>
      </c>
      <c r="F944" s="195">
        <v>0</v>
      </c>
      <c r="G944" s="195">
        <v>0</v>
      </c>
      <c r="H944" s="195">
        <f t="shared" si="173"/>
        <v>128</v>
      </c>
      <c r="I944" s="197">
        <f t="shared" si="174"/>
        <v>0</v>
      </c>
      <c r="J944" s="204" t="s">
        <v>1761</v>
      </c>
      <c r="K944" s="208" t="s">
        <v>1760</v>
      </c>
      <c r="L944" s="229"/>
      <c r="M944" s="201" t="str">
        <f t="shared" si="172"/>
        <v>是</v>
      </c>
    </row>
    <row r="945" spans="1:13" ht="18.75">
      <c r="A945" s="193">
        <v>21402</v>
      </c>
      <c r="B945" s="194" t="s">
        <v>1762</v>
      </c>
      <c r="C945" s="195">
        <f t="shared" ref="C945:G945" si="180">SUM(C946:C954)</f>
        <v>0</v>
      </c>
      <c r="D945" s="195">
        <f t="shared" si="180"/>
        <v>0</v>
      </c>
      <c r="E945" s="195">
        <f t="shared" si="180"/>
        <v>2000</v>
      </c>
      <c r="F945" s="195">
        <f t="shared" si="180"/>
        <v>0</v>
      </c>
      <c r="G945" s="195">
        <f t="shared" si="180"/>
        <v>2000</v>
      </c>
      <c r="H945" s="195">
        <f t="shared" si="173"/>
        <v>2000</v>
      </c>
      <c r="I945" s="197">
        <f t="shared" si="174"/>
        <v>2000</v>
      </c>
      <c r="J945" s="198" t="s">
        <v>1763</v>
      </c>
      <c r="K945" s="202" t="s">
        <v>1762</v>
      </c>
      <c r="L945" s="203">
        <f>SUM(L946:L954)</f>
        <v>0</v>
      </c>
      <c r="M945" s="201" t="str">
        <f t="shared" si="172"/>
        <v>是</v>
      </c>
    </row>
    <row r="946" spans="1:13" ht="18.75" hidden="1">
      <c r="A946" s="193">
        <v>2140201</v>
      </c>
      <c r="B946" s="212" t="s">
        <v>137</v>
      </c>
      <c r="C946" s="195">
        <v>0</v>
      </c>
      <c r="D946" s="195"/>
      <c r="E946" s="195">
        <v>0</v>
      </c>
      <c r="F946" s="195">
        <v>0</v>
      </c>
      <c r="G946" s="195">
        <v>0</v>
      </c>
      <c r="H946" s="195">
        <f t="shared" si="173"/>
        <v>0</v>
      </c>
      <c r="I946" s="197">
        <f t="shared" si="174"/>
        <v>0</v>
      </c>
      <c r="J946" s="204" t="s">
        <v>1764</v>
      </c>
      <c r="K946" s="205" t="s">
        <v>137</v>
      </c>
      <c r="L946" s="206"/>
      <c r="M946" s="201" t="str">
        <f t="shared" si="172"/>
        <v>否</v>
      </c>
    </row>
    <row r="947" spans="1:13" ht="37.5" hidden="1">
      <c r="A947" s="193">
        <v>2140202</v>
      </c>
      <c r="B947" s="194" t="s">
        <v>139</v>
      </c>
      <c r="C947" s="195">
        <v>0</v>
      </c>
      <c r="D947" s="195"/>
      <c r="E947" s="195">
        <v>0</v>
      </c>
      <c r="F947" s="195">
        <v>0</v>
      </c>
      <c r="G947" s="195">
        <v>0</v>
      </c>
      <c r="H947" s="195">
        <f t="shared" si="173"/>
        <v>0</v>
      </c>
      <c r="I947" s="197">
        <f t="shared" si="174"/>
        <v>0</v>
      </c>
      <c r="J947" s="204" t="s">
        <v>1765</v>
      </c>
      <c r="K947" s="202" t="s">
        <v>139</v>
      </c>
      <c r="L947" s="207"/>
      <c r="M947" s="201" t="str">
        <f t="shared" si="172"/>
        <v>否</v>
      </c>
    </row>
    <row r="948" spans="1:13" ht="18.75" hidden="1">
      <c r="A948" s="193">
        <v>2140203</v>
      </c>
      <c r="B948" s="194" t="s">
        <v>141</v>
      </c>
      <c r="C948" s="195">
        <v>0</v>
      </c>
      <c r="D948" s="195"/>
      <c r="E948" s="195">
        <v>0</v>
      </c>
      <c r="F948" s="195">
        <v>0</v>
      </c>
      <c r="G948" s="195">
        <v>0</v>
      </c>
      <c r="H948" s="195">
        <f t="shared" si="173"/>
        <v>0</v>
      </c>
      <c r="I948" s="197">
        <f t="shared" si="174"/>
        <v>0</v>
      </c>
      <c r="J948" s="204" t="s">
        <v>1766</v>
      </c>
      <c r="K948" s="202" t="s">
        <v>141</v>
      </c>
      <c r="L948" s="207"/>
      <c r="M948" s="201" t="str">
        <f t="shared" si="172"/>
        <v>否</v>
      </c>
    </row>
    <row r="949" spans="1:13" ht="18.75" hidden="1">
      <c r="A949" s="193">
        <v>2140204</v>
      </c>
      <c r="B949" s="194" t="s">
        <v>1767</v>
      </c>
      <c r="C949" s="195">
        <v>0</v>
      </c>
      <c r="D949" s="195"/>
      <c r="E949" s="195">
        <v>0</v>
      </c>
      <c r="F949" s="195">
        <v>0</v>
      </c>
      <c r="G949" s="195">
        <v>0</v>
      </c>
      <c r="H949" s="195">
        <f t="shared" si="173"/>
        <v>0</v>
      </c>
      <c r="I949" s="197">
        <f t="shared" si="174"/>
        <v>0</v>
      </c>
      <c r="J949" s="204" t="s">
        <v>1768</v>
      </c>
      <c r="K949" s="202" t="s">
        <v>1767</v>
      </c>
      <c r="L949" s="207"/>
      <c r="M949" s="201" t="str">
        <f t="shared" si="172"/>
        <v>否</v>
      </c>
    </row>
    <row r="950" spans="1:13" ht="18.75" hidden="1">
      <c r="A950" s="193">
        <v>2140205</v>
      </c>
      <c r="B950" s="194" t="s">
        <v>1769</v>
      </c>
      <c r="C950" s="195">
        <v>0</v>
      </c>
      <c r="D950" s="195"/>
      <c r="E950" s="195">
        <v>0</v>
      </c>
      <c r="F950" s="195">
        <v>0</v>
      </c>
      <c r="G950" s="195">
        <v>0</v>
      </c>
      <c r="H950" s="195">
        <f t="shared" si="173"/>
        <v>0</v>
      </c>
      <c r="I950" s="197">
        <f t="shared" si="174"/>
        <v>0</v>
      </c>
      <c r="J950" s="204" t="s">
        <v>1770</v>
      </c>
      <c r="K950" s="202" t="s">
        <v>1769</v>
      </c>
      <c r="L950" s="207"/>
      <c r="M950" s="201" t="str">
        <f t="shared" si="172"/>
        <v>否</v>
      </c>
    </row>
    <row r="951" spans="1:13" ht="18.75" hidden="1">
      <c r="A951" s="193">
        <v>2140206</v>
      </c>
      <c r="B951" s="194" t="s">
        <v>1771</v>
      </c>
      <c r="C951" s="195">
        <v>0</v>
      </c>
      <c r="D951" s="195"/>
      <c r="E951" s="195">
        <v>0</v>
      </c>
      <c r="F951" s="195">
        <v>0</v>
      </c>
      <c r="G951" s="195">
        <v>0</v>
      </c>
      <c r="H951" s="195">
        <f t="shared" si="173"/>
        <v>0</v>
      </c>
      <c r="I951" s="197">
        <f t="shared" si="174"/>
        <v>0</v>
      </c>
      <c r="J951" s="204" t="s">
        <v>1772</v>
      </c>
      <c r="K951" s="202" t="s">
        <v>1771</v>
      </c>
      <c r="L951" s="210"/>
      <c r="M951" s="201" t="str">
        <f t="shared" si="172"/>
        <v>否</v>
      </c>
    </row>
    <row r="952" spans="1:13" ht="18.75" hidden="1">
      <c r="A952" s="193">
        <v>2140207</v>
      </c>
      <c r="B952" s="194" t="s">
        <v>1773</v>
      </c>
      <c r="C952" s="195">
        <v>0</v>
      </c>
      <c r="D952" s="195"/>
      <c r="E952" s="195">
        <v>0</v>
      </c>
      <c r="F952" s="195">
        <v>0</v>
      </c>
      <c r="G952" s="195">
        <v>0</v>
      </c>
      <c r="H952" s="195">
        <f t="shared" si="173"/>
        <v>0</v>
      </c>
      <c r="I952" s="197">
        <f t="shared" si="174"/>
        <v>0</v>
      </c>
      <c r="J952" s="204" t="s">
        <v>1774</v>
      </c>
      <c r="K952" s="213" t="s">
        <v>1773</v>
      </c>
      <c r="L952" s="223"/>
      <c r="M952" s="201" t="str">
        <f t="shared" si="172"/>
        <v>否</v>
      </c>
    </row>
    <row r="953" spans="1:13" ht="18.75" hidden="1">
      <c r="A953" s="193">
        <v>2140208</v>
      </c>
      <c r="B953" s="194" t="s">
        <v>1775</v>
      </c>
      <c r="C953" s="195">
        <v>0</v>
      </c>
      <c r="D953" s="195"/>
      <c r="E953" s="195">
        <v>0</v>
      </c>
      <c r="F953" s="195">
        <v>0</v>
      </c>
      <c r="G953" s="195">
        <v>0</v>
      </c>
      <c r="H953" s="195">
        <f t="shared" si="173"/>
        <v>0</v>
      </c>
      <c r="I953" s="197">
        <f t="shared" si="174"/>
        <v>0</v>
      </c>
      <c r="J953" s="204" t="s">
        <v>1776</v>
      </c>
      <c r="K953" s="213" t="s">
        <v>1775</v>
      </c>
      <c r="L953" s="207"/>
      <c r="M953" s="201" t="str">
        <f t="shared" si="172"/>
        <v>否</v>
      </c>
    </row>
    <row r="954" spans="1:13" ht="37.5">
      <c r="A954" s="193">
        <v>2140299</v>
      </c>
      <c r="B954" s="194" t="s">
        <v>1777</v>
      </c>
      <c r="C954" s="195">
        <v>0</v>
      </c>
      <c r="D954" s="195"/>
      <c r="E954" s="195">
        <v>2000</v>
      </c>
      <c r="F954" s="195">
        <v>0</v>
      </c>
      <c r="G954" s="195">
        <v>2000</v>
      </c>
      <c r="H954" s="195">
        <f t="shared" si="173"/>
        <v>2000</v>
      </c>
      <c r="I954" s="197">
        <f t="shared" si="174"/>
        <v>2000</v>
      </c>
      <c r="J954" s="204" t="s">
        <v>1778</v>
      </c>
      <c r="K954" s="214" t="s">
        <v>1777</v>
      </c>
      <c r="L954" s="209"/>
      <c r="M954" s="201" t="str">
        <f t="shared" si="172"/>
        <v>是</v>
      </c>
    </row>
    <row r="955" spans="1:13" ht="18.75">
      <c r="A955" s="193">
        <v>21403</v>
      </c>
      <c r="B955" s="194" t="s">
        <v>1779</v>
      </c>
      <c r="C955" s="195">
        <f t="shared" ref="C955:G955" si="181">SUM(C956:C964)</f>
        <v>120</v>
      </c>
      <c r="D955" s="195">
        <f t="shared" si="181"/>
        <v>0</v>
      </c>
      <c r="E955" s="195">
        <f t="shared" si="181"/>
        <v>80</v>
      </c>
      <c r="F955" s="195">
        <f t="shared" si="181"/>
        <v>80</v>
      </c>
      <c r="G955" s="195">
        <f t="shared" si="181"/>
        <v>0</v>
      </c>
      <c r="H955" s="195">
        <f t="shared" si="173"/>
        <v>200</v>
      </c>
      <c r="I955" s="197">
        <f t="shared" si="174"/>
        <v>80</v>
      </c>
      <c r="J955" s="198" t="s">
        <v>1780</v>
      </c>
      <c r="K955" s="213" t="s">
        <v>1779</v>
      </c>
      <c r="L955" s="210">
        <f>SUM(L956:L964)</f>
        <v>0</v>
      </c>
      <c r="M955" s="201" t="str">
        <f t="shared" si="172"/>
        <v>是</v>
      </c>
    </row>
    <row r="956" spans="1:13" ht="18.75" hidden="1">
      <c r="A956" s="193">
        <v>2140301</v>
      </c>
      <c r="B956" s="212" t="s">
        <v>137</v>
      </c>
      <c r="C956" s="195">
        <v>0</v>
      </c>
      <c r="D956" s="195"/>
      <c r="E956" s="195">
        <v>0</v>
      </c>
      <c r="F956" s="195">
        <v>0</v>
      </c>
      <c r="G956" s="195">
        <v>0</v>
      </c>
      <c r="H956" s="195">
        <f t="shared" si="173"/>
        <v>0</v>
      </c>
      <c r="I956" s="197">
        <f t="shared" si="174"/>
        <v>0</v>
      </c>
      <c r="J956" s="204" t="s">
        <v>1781</v>
      </c>
      <c r="K956" s="205" t="s">
        <v>137</v>
      </c>
      <c r="L956" s="222"/>
      <c r="M956" s="201" t="str">
        <f t="shared" si="172"/>
        <v>否</v>
      </c>
    </row>
    <row r="957" spans="1:13" ht="37.5" hidden="1">
      <c r="A957" s="193">
        <v>2140302</v>
      </c>
      <c r="B957" s="194" t="s">
        <v>139</v>
      </c>
      <c r="C957" s="195">
        <v>0</v>
      </c>
      <c r="D957" s="195"/>
      <c r="E957" s="195">
        <v>0</v>
      </c>
      <c r="F957" s="195">
        <v>0</v>
      </c>
      <c r="G957" s="195">
        <v>0</v>
      </c>
      <c r="H957" s="195">
        <f t="shared" si="173"/>
        <v>0</v>
      </c>
      <c r="I957" s="197">
        <f t="shared" si="174"/>
        <v>0</v>
      </c>
      <c r="J957" s="204" t="s">
        <v>1782</v>
      </c>
      <c r="K957" s="202" t="s">
        <v>139</v>
      </c>
      <c r="L957" s="207"/>
      <c r="M957" s="201" t="str">
        <f t="shared" si="172"/>
        <v>否</v>
      </c>
    </row>
    <row r="958" spans="1:13" ht="18.75" hidden="1">
      <c r="A958" s="193">
        <v>2140303</v>
      </c>
      <c r="B958" s="194" t="s">
        <v>141</v>
      </c>
      <c r="C958" s="195">
        <v>0</v>
      </c>
      <c r="D958" s="195"/>
      <c r="E958" s="195">
        <v>0</v>
      </c>
      <c r="F958" s="195">
        <v>0</v>
      </c>
      <c r="G958" s="195">
        <v>0</v>
      </c>
      <c r="H958" s="195">
        <f t="shared" si="173"/>
        <v>0</v>
      </c>
      <c r="I958" s="197">
        <f t="shared" si="174"/>
        <v>0</v>
      </c>
      <c r="J958" s="204" t="s">
        <v>1783</v>
      </c>
      <c r="K958" s="202" t="s">
        <v>141</v>
      </c>
      <c r="L958" s="210"/>
      <c r="M958" s="201" t="str">
        <f t="shared" si="172"/>
        <v>否</v>
      </c>
    </row>
    <row r="959" spans="1:13" ht="18.75" hidden="1">
      <c r="A959" s="193">
        <v>2140304</v>
      </c>
      <c r="B959" s="194" t="s">
        <v>1784</v>
      </c>
      <c r="C959" s="195">
        <v>0</v>
      </c>
      <c r="D959" s="195"/>
      <c r="E959" s="195">
        <v>0</v>
      </c>
      <c r="F959" s="195">
        <v>0</v>
      </c>
      <c r="G959" s="195">
        <v>0</v>
      </c>
      <c r="H959" s="195">
        <f t="shared" si="173"/>
        <v>0</v>
      </c>
      <c r="I959" s="197">
        <f t="shared" si="174"/>
        <v>0</v>
      </c>
      <c r="J959" s="204" t="s">
        <v>1785</v>
      </c>
      <c r="K959" s="202" t="s">
        <v>1784</v>
      </c>
      <c r="L959" s="203"/>
      <c r="M959" s="201" t="str">
        <f t="shared" si="172"/>
        <v>否</v>
      </c>
    </row>
    <row r="960" spans="1:13" ht="18.75" hidden="1">
      <c r="A960" s="193">
        <v>2140305</v>
      </c>
      <c r="B960" s="194" t="s">
        <v>1786</v>
      </c>
      <c r="C960" s="195">
        <v>0</v>
      </c>
      <c r="D960" s="195"/>
      <c r="E960" s="195">
        <v>0</v>
      </c>
      <c r="F960" s="195">
        <v>0</v>
      </c>
      <c r="G960" s="195">
        <v>0</v>
      </c>
      <c r="H960" s="195">
        <f t="shared" si="173"/>
        <v>0</v>
      </c>
      <c r="I960" s="197">
        <f t="shared" si="174"/>
        <v>0</v>
      </c>
      <c r="J960" s="204" t="s">
        <v>1787</v>
      </c>
      <c r="K960" s="202" t="s">
        <v>1786</v>
      </c>
      <c r="L960" s="223"/>
      <c r="M960" s="201" t="str">
        <f t="shared" si="172"/>
        <v>否</v>
      </c>
    </row>
    <row r="961" spans="1:13" ht="37.5" hidden="1">
      <c r="A961" s="193">
        <v>2140306</v>
      </c>
      <c r="B961" s="194" t="s">
        <v>1788</v>
      </c>
      <c r="C961" s="195">
        <v>0</v>
      </c>
      <c r="D961" s="195"/>
      <c r="E961" s="195">
        <v>0</v>
      </c>
      <c r="F961" s="195">
        <v>0</v>
      </c>
      <c r="G961" s="195">
        <v>0</v>
      </c>
      <c r="H961" s="195">
        <f t="shared" si="173"/>
        <v>0</v>
      </c>
      <c r="I961" s="197">
        <f t="shared" si="174"/>
        <v>0</v>
      </c>
      <c r="J961" s="204" t="s">
        <v>1789</v>
      </c>
      <c r="K961" s="202" t="s">
        <v>1788</v>
      </c>
      <c r="L961" s="207"/>
      <c r="M961" s="201" t="str">
        <f t="shared" si="172"/>
        <v>否</v>
      </c>
    </row>
    <row r="962" spans="1:13" ht="18.75" hidden="1">
      <c r="A962" s="193">
        <v>2140307</v>
      </c>
      <c r="B962" s="194" t="s">
        <v>1790</v>
      </c>
      <c r="C962" s="195">
        <v>0</v>
      </c>
      <c r="D962" s="195"/>
      <c r="E962" s="195">
        <v>0</v>
      </c>
      <c r="F962" s="195">
        <v>0</v>
      </c>
      <c r="G962" s="195">
        <v>0</v>
      </c>
      <c r="H962" s="195">
        <f t="shared" si="173"/>
        <v>0</v>
      </c>
      <c r="I962" s="197">
        <f t="shared" si="174"/>
        <v>0</v>
      </c>
      <c r="J962" s="204" t="s">
        <v>1791</v>
      </c>
      <c r="K962" s="202" t="s">
        <v>1790</v>
      </c>
      <c r="L962" s="207"/>
      <c r="M962" s="201" t="str">
        <f t="shared" si="172"/>
        <v>否</v>
      </c>
    </row>
    <row r="963" spans="1:13" ht="18.75" hidden="1">
      <c r="A963" s="193">
        <v>2140308</v>
      </c>
      <c r="B963" s="194" t="s">
        <v>1792</v>
      </c>
      <c r="C963" s="195">
        <v>0</v>
      </c>
      <c r="D963" s="195"/>
      <c r="E963" s="195">
        <v>0</v>
      </c>
      <c r="F963" s="195">
        <v>0</v>
      </c>
      <c r="G963" s="195">
        <v>0</v>
      </c>
      <c r="H963" s="195">
        <f t="shared" si="173"/>
        <v>0</v>
      </c>
      <c r="I963" s="197">
        <f t="shared" si="174"/>
        <v>0</v>
      </c>
      <c r="J963" s="204" t="s">
        <v>1793</v>
      </c>
      <c r="K963" s="202" t="s">
        <v>1792</v>
      </c>
      <c r="L963" s="207"/>
      <c r="M963" s="201" t="str">
        <f t="shared" si="172"/>
        <v>否</v>
      </c>
    </row>
    <row r="964" spans="1:13" ht="37.5">
      <c r="A964" s="193">
        <v>2140399</v>
      </c>
      <c r="B964" s="194" t="s">
        <v>1794</v>
      </c>
      <c r="C964" s="195">
        <v>120</v>
      </c>
      <c r="D964" s="195"/>
      <c r="E964" s="195">
        <v>80</v>
      </c>
      <c r="F964" s="195">
        <v>80</v>
      </c>
      <c r="G964" s="195">
        <v>0</v>
      </c>
      <c r="H964" s="195">
        <f t="shared" si="173"/>
        <v>200</v>
      </c>
      <c r="I964" s="197">
        <f t="shared" si="174"/>
        <v>80</v>
      </c>
      <c r="J964" s="204" t="s">
        <v>1795</v>
      </c>
      <c r="K964" s="208" t="s">
        <v>1794</v>
      </c>
      <c r="L964" s="209"/>
      <c r="M964" s="201" t="str">
        <f t="shared" si="172"/>
        <v>是</v>
      </c>
    </row>
    <row r="965" spans="1:13" ht="37.5">
      <c r="A965" s="193">
        <v>21404</v>
      </c>
      <c r="B965" s="194" t="s">
        <v>1796</v>
      </c>
      <c r="C965" s="195">
        <f t="shared" ref="C965:G965" si="182">SUM(C966:C969)</f>
        <v>60</v>
      </c>
      <c r="D965" s="195">
        <f t="shared" si="182"/>
        <v>0</v>
      </c>
      <c r="E965" s="195">
        <f t="shared" si="182"/>
        <v>0</v>
      </c>
      <c r="F965" s="195">
        <f t="shared" si="182"/>
        <v>0</v>
      </c>
      <c r="G965" s="195">
        <f t="shared" si="182"/>
        <v>0</v>
      </c>
      <c r="H965" s="195">
        <f t="shared" si="173"/>
        <v>60</v>
      </c>
      <c r="I965" s="197">
        <f t="shared" si="174"/>
        <v>0</v>
      </c>
      <c r="J965" s="198" t="s">
        <v>1797</v>
      </c>
      <c r="K965" s="202" t="s">
        <v>1796</v>
      </c>
      <c r="L965" s="210">
        <f>SUM(L966:L969)</f>
        <v>0</v>
      </c>
      <c r="M965" s="201" t="str">
        <f t="shared" si="172"/>
        <v>是</v>
      </c>
    </row>
    <row r="966" spans="1:13" ht="37.5" hidden="1">
      <c r="A966" s="193">
        <v>2140401</v>
      </c>
      <c r="B966" s="212" t="s">
        <v>1798</v>
      </c>
      <c r="C966" s="195">
        <v>0</v>
      </c>
      <c r="D966" s="195"/>
      <c r="E966" s="195">
        <v>0</v>
      </c>
      <c r="F966" s="195">
        <v>0</v>
      </c>
      <c r="G966" s="195">
        <v>0</v>
      </c>
      <c r="H966" s="195">
        <f t="shared" si="173"/>
        <v>0</v>
      </c>
      <c r="I966" s="197">
        <f t="shared" si="174"/>
        <v>0</v>
      </c>
      <c r="J966" s="204" t="s">
        <v>1799</v>
      </c>
      <c r="K966" s="205" t="s">
        <v>1798</v>
      </c>
      <c r="L966" s="206"/>
      <c r="M966" s="201" t="str">
        <f t="shared" ref="M966:M1029" si="183">IF(LEN(F966)=3,"是",IF(G966&lt;&gt;"",IF(SUM(H966:J966)&lt;&gt;0,"是","否"),"是"))</f>
        <v>否</v>
      </c>
    </row>
    <row r="967" spans="1:13" ht="37.5" hidden="1">
      <c r="A967" s="193">
        <v>2140402</v>
      </c>
      <c r="B967" s="194" t="s">
        <v>1800</v>
      </c>
      <c r="C967" s="195">
        <v>0</v>
      </c>
      <c r="D967" s="195"/>
      <c r="E967" s="195">
        <v>0</v>
      </c>
      <c r="F967" s="195">
        <v>0</v>
      </c>
      <c r="G967" s="195">
        <v>0</v>
      </c>
      <c r="H967" s="195">
        <f t="shared" ref="H967:H1030" si="184">SUM(C967:E967)</f>
        <v>0</v>
      </c>
      <c r="I967" s="197">
        <f t="shared" ref="I967:I1030" si="185">F967+G967</f>
        <v>0</v>
      </c>
      <c r="J967" s="204" t="s">
        <v>1801</v>
      </c>
      <c r="K967" s="202" t="s">
        <v>1800</v>
      </c>
      <c r="L967" s="207"/>
      <c r="M967" s="201" t="str">
        <f t="shared" si="183"/>
        <v>否</v>
      </c>
    </row>
    <row r="968" spans="1:13" ht="18.75" hidden="1">
      <c r="A968" s="193">
        <v>2140403</v>
      </c>
      <c r="B968" s="194" t="s">
        <v>1802</v>
      </c>
      <c r="C968" s="195">
        <v>0</v>
      </c>
      <c r="D968" s="195"/>
      <c r="E968" s="195">
        <v>0</v>
      </c>
      <c r="F968" s="195">
        <v>0</v>
      </c>
      <c r="G968" s="195">
        <v>0</v>
      </c>
      <c r="H968" s="195">
        <f t="shared" si="184"/>
        <v>0</v>
      </c>
      <c r="I968" s="197">
        <f t="shared" si="185"/>
        <v>0</v>
      </c>
      <c r="J968" s="204" t="s">
        <v>1803</v>
      </c>
      <c r="K968" s="202" t="s">
        <v>1802</v>
      </c>
      <c r="L968" s="207"/>
      <c r="M968" s="201" t="str">
        <f t="shared" si="183"/>
        <v>否</v>
      </c>
    </row>
    <row r="969" spans="1:13" ht="37.5">
      <c r="A969" s="193">
        <v>2140499</v>
      </c>
      <c r="B969" s="194" t="s">
        <v>1804</v>
      </c>
      <c r="C969" s="195">
        <v>60</v>
      </c>
      <c r="D969" s="195"/>
      <c r="E969" s="195">
        <v>0</v>
      </c>
      <c r="F969" s="195">
        <v>0</v>
      </c>
      <c r="G969" s="195">
        <v>0</v>
      </c>
      <c r="H969" s="195">
        <f t="shared" si="184"/>
        <v>60</v>
      </c>
      <c r="I969" s="197">
        <f t="shared" si="185"/>
        <v>0</v>
      </c>
      <c r="J969" s="204" t="s">
        <v>1805</v>
      </c>
      <c r="K969" s="208" t="s">
        <v>1804</v>
      </c>
      <c r="L969" s="209"/>
      <c r="M969" s="201" t="str">
        <f t="shared" si="183"/>
        <v>是</v>
      </c>
    </row>
    <row r="970" spans="1:13" ht="18.75">
      <c r="A970" s="193">
        <v>21405</v>
      </c>
      <c r="B970" s="194" t="s">
        <v>1806</v>
      </c>
      <c r="C970" s="195">
        <f t="shared" ref="C970:G970" si="186">SUM(C971:C976)</f>
        <v>12</v>
      </c>
      <c r="D970" s="195">
        <f t="shared" si="186"/>
        <v>0</v>
      </c>
      <c r="E970" s="195">
        <f t="shared" si="186"/>
        <v>0</v>
      </c>
      <c r="F970" s="195">
        <f t="shared" si="186"/>
        <v>0</v>
      </c>
      <c r="G970" s="195">
        <f t="shared" si="186"/>
        <v>0</v>
      </c>
      <c r="H970" s="195">
        <f t="shared" si="184"/>
        <v>12</v>
      </c>
      <c r="I970" s="197">
        <f t="shared" si="185"/>
        <v>0</v>
      </c>
      <c r="J970" s="198" t="s">
        <v>1807</v>
      </c>
      <c r="K970" s="202" t="s">
        <v>1806</v>
      </c>
      <c r="L970" s="210">
        <f>SUM(L971:L976)</f>
        <v>0</v>
      </c>
      <c r="M970" s="201" t="str">
        <f t="shared" si="183"/>
        <v>是</v>
      </c>
    </row>
    <row r="971" spans="1:13" ht="18.75" hidden="1">
      <c r="A971" s="193">
        <v>2140501</v>
      </c>
      <c r="B971" s="212" t="s">
        <v>137</v>
      </c>
      <c r="C971" s="195">
        <v>0</v>
      </c>
      <c r="D971" s="195"/>
      <c r="E971" s="195">
        <v>0</v>
      </c>
      <c r="F971" s="195">
        <v>0</v>
      </c>
      <c r="G971" s="195">
        <v>0</v>
      </c>
      <c r="H971" s="195">
        <f t="shared" si="184"/>
        <v>0</v>
      </c>
      <c r="I971" s="197">
        <f t="shared" si="185"/>
        <v>0</v>
      </c>
      <c r="J971" s="204" t="s">
        <v>1808</v>
      </c>
      <c r="K971" s="205" t="s">
        <v>137</v>
      </c>
      <c r="L971" s="206"/>
      <c r="M971" s="201" t="str">
        <f t="shared" si="183"/>
        <v>否</v>
      </c>
    </row>
    <row r="972" spans="1:13" ht="37.5" hidden="1">
      <c r="A972" s="193">
        <v>2140502</v>
      </c>
      <c r="B972" s="194" t="s">
        <v>139</v>
      </c>
      <c r="C972" s="195">
        <v>0</v>
      </c>
      <c r="D972" s="195"/>
      <c r="E972" s="195">
        <v>0</v>
      </c>
      <c r="F972" s="195">
        <v>0</v>
      </c>
      <c r="G972" s="195">
        <v>0</v>
      </c>
      <c r="H972" s="195">
        <f t="shared" si="184"/>
        <v>0</v>
      </c>
      <c r="I972" s="197">
        <f t="shared" si="185"/>
        <v>0</v>
      </c>
      <c r="J972" s="204" t="s">
        <v>1809</v>
      </c>
      <c r="K972" s="202" t="s">
        <v>139</v>
      </c>
      <c r="L972" s="207"/>
      <c r="M972" s="201" t="str">
        <f t="shared" si="183"/>
        <v>否</v>
      </c>
    </row>
    <row r="973" spans="1:13" ht="18.75" hidden="1">
      <c r="A973" s="193">
        <v>2140503</v>
      </c>
      <c r="B973" s="194" t="s">
        <v>141</v>
      </c>
      <c r="C973" s="195">
        <v>0</v>
      </c>
      <c r="D973" s="195"/>
      <c r="E973" s="195">
        <v>0</v>
      </c>
      <c r="F973" s="195">
        <v>0</v>
      </c>
      <c r="G973" s="195">
        <v>0</v>
      </c>
      <c r="H973" s="195">
        <f t="shared" si="184"/>
        <v>0</v>
      </c>
      <c r="I973" s="197">
        <f t="shared" si="185"/>
        <v>0</v>
      </c>
      <c r="J973" s="204" t="s">
        <v>1810</v>
      </c>
      <c r="K973" s="213" t="s">
        <v>141</v>
      </c>
      <c r="L973" s="207"/>
      <c r="M973" s="201" t="str">
        <f t="shared" si="183"/>
        <v>否</v>
      </c>
    </row>
    <row r="974" spans="1:13" ht="18.75" hidden="1">
      <c r="A974" s="193">
        <v>2140504</v>
      </c>
      <c r="B974" s="194" t="s">
        <v>1775</v>
      </c>
      <c r="C974" s="195">
        <v>0</v>
      </c>
      <c r="D974" s="195"/>
      <c r="E974" s="195">
        <v>0</v>
      </c>
      <c r="F974" s="195">
        <v>0</v>
      </c>
      <c r="G974" s="195">
        <v>0</v>
      </c>
      <c r="H974" s="195">
        <f t="shared" si="184"/>
        <v>0</v>
      </c>
      <c r="I974" s="197">
        <f t="shared" si="185"/>
        <v>0</v>
      </c>
      <c r="J974" s="204" t="s">
        <v>1811</v>
      </c>
      <c r="K974" s="213" t="s">
        <v>1775</v>
      </c>
      <c r="L974" s="207"/>
      <c r="M974" s="201" t="str">
        <f t="shared" si="183"/>
        <v>否</v>
      </c>
    </row>
    <row r="975" spans="1:13" ht="37.5" hidden="1">
      <c r="A975" s="193">
        <v>2140505</v>
      </c>
      <c r="B975" s="194" t="s">
        <v>1812</v>
      </c>
      <c r="C975" s="195">
        <v>0</v>
      </c>
      <c r="D975" s="195"/>
      <c r="E975" s="195">
        <v>0</v>
      </c>
      <c r="F975" s="195">
        <v>0</v>
      </c>
      <c r="G975" s="195">
        <v>0</v>
      </c>
      <c r="H975" s="195">
        <f t="shared" si="184"/>
        <v>0</v>
      </c>
      <c r="I975" s="197">
        <f t="shared" si="185"/>
        <v>0</v>
      </c>
      <c r="J975" s="204" t="s">
        <v>1813</v>
      </c>
      <c r="K975" s="202" t="s">
        <v>1812</v>
      </c>
      <c r="L975" s="207"/>
      <c r="M975" s="201" t="str">
        <f t="shared" si="183"/>
        <v>否</v>
      </c>
    </row>
    <row r="976" spans="1:13" ht="18.75">
      <c r="A976" s="193">
        <v>2140599</v>
      </c>
      <c r="B976" s="194" t="s">
        <v>1814</v>
      </c>
      <c r="C976" s="195">
        <v>12</v>
      </c>
      <c r="D976" s="195"/>
      <c r="E976" s="195">
        <v>0</v>
      </c>
      <c r="F976" s="195">
        <v>0</v>
      </c>
      <c r="G976" s="195">
        <v>0</v>
      </c>
      <c r="H976" s="195">
        <f t="shared" si="184"/>
        <v>12</v>
      </c>
      <c r="I976" s="197">
        <f t="shared" si="185"/>
        <v>0</v>
      </c>
      <c r="J976" s="204" t="s">
        <v>1815</v>
      </c>
      <c r="K976" s="214" t="s">
        <v>1814</v>
      </c>
      <c r="L976" s="209"/>
      <c r="M976" s="201" t="str">
        <f t="shared" si="183"/>
        <v>是</v>
      </c>
    </row>
    <row r="977" spans="1:13" ht="18.75" hidden="1">
      <c r="A977" s="193">
        <v>21406</v>
      </c>
      <c r="B977" s="194" t="s">
        <v>1816</v>
      </c>
      <c r="C977" s="195">
        <f t="shared" ref="C977:G977" si="187">SUM(C978:C981)</f>
        <v>0</v>
      </c>
      <c r="D977" s="195">
        <f t="shared" si="187"/>
        <v>0</v>
      </c>
      <c r="E977" s="195">
        <f t="shared" si="187"/>
        <v>0</v>
      </c>
      <c r="F977" s="195">
        <f t="shared" si="187"/>
        <v>0</v>
      </c>
      <c r="G977" s="195">
        <f t="shared" si="187"/>
        <v>0</v>
      </c>
      <c r="H977" s="195">
        <f t="shared" si="184"/>
        <v>0</v>
      </c>
      <c r="I977" s="197">
        <f t="shared" si="185"/>
        <v>0</v>
      </c>
      <c r="J977" s="198" t="s">
        <v>1817</v>
      </c>
      <c r="K977" s="202" t="s">
        <v>1816</v>
      </c>
      <c r="L977" s="210">
        <f>SUM(L978:L981)</f>
        <v>0</v>
      </c>
      <c r="M977" s="201" t="str">
        <f t="shared" si="183"/>
        <v>否</v>
      </c>
    </row>
    <row r="978" spans="1:13" ht="56.25" hidden="1">
      <c r="A978" s="193">
        <v>2140601</v>
      </c>
      <c r="B978" s="212" t="s">
        <v>1818</v>
      </c>
      <c r="C978" s="195">
        <v>0</v>
      </c>
      <c r="D978" s="195"/>
      <c r="E978" s="195">
        <v>0</v>
      </c>
      <c r="F978" s="195">
        <v>0</v>
      </c>
      <c r="G978" s="195">
        <v>0</v>
      </c>
      <c r="H978" s="195">
        <f t="shared" si="184"/>
        <v>0</v>
      </c>
      <c r="I978" s="197">
        <f t="shared" si="185"/>
        <v>0</v>
      </c>
      <c r="J978" s="204" t="s">
        <v>1819</v>
      </c>
      <c r="K978" s="227" t="s">
        <v>1818</v>
      </c>
      <c r="L978" s="206"/>
      <c r="M978" s="201" t="str">
        <f t="shared" si="183"/>
        <v>否</v>
      </c>
    </row>
    <row r="979" spans="1:13" ht="37.5" hidden="1">
      <c r="A979" s="193">
        <v>2140602</v>
      </c>
      <c r="B979" s="194" t="s">
        <v>1820</v>
      </c>
      <c r="C979" s="195">
        <v>0</v>
      </c>
      <c r="D979" s="195"/>
      <c r="E979" s="195">
        <v>0</v>
      </c>
      <c r="F979" s="195">
        <v>0</v>
      </c>
      <c r="G979" s="195">
        <v>0</v>
      </c>
      <c r="H979" s="195">
        <f t="shared" si="184"/>
        <v>0</v>
      </c>
      <c r="I979" s="197">
        <f t="shared" si="185"/>
        <v>0</v>
      </c>
      <c r="J979" s="204" t="s">
        <v>1821</v>
      </c>
      <c r="K979" s="202" t="s">
        <v>1820</v>
      </c>
      <c r="L979" s="207"/>
      <c r="M979" s="201" t="str">
        <f t="shared" si="183"/>
        <v>否</v>
      </c>
    </row>
    <row r="980" spans="1:13" ht="37.5" hidden="1">
      <c r="A980" s="193">
        <v>2140603</v>
      </c>
      <c r="B980" s="194" t="s">
        <v>1822</v>
      </c>
      <c r="C980" s="195">
        <v>0</v>
      </c>
      <c r="D980" s="195"/>
      <c r="E980" s="195">
        <v>0</v>
      </c>
      <c r="F980" s="195">
        <v>0</v>
      </c>
      <c r="G980" s="195">
        <v>0</v>
      </c>
      <c r="H980" s="195">
        <f t="shared" si="184"/>
        <v>0</v>
      </c>
      <c r="I980" s="197">
        <f t="shared" si="185"/>
        <v>0</v>
      </c>
      <c r="J980" s="204" t="s">
        <v>1823</v>
      </c>
      <c r="K980" s="202" t="s">
        <v>1822</v>
      </c>
      <c r="L980" s="207"/>
      <c r="M980" s="201" t="str">
        <f t="shared" si="183"/>
        <v>否</v>
      </c>
    </row>
    <row r="981" spans="1:13" ht="37.5" hidden="1">
      <c r="A981" s="193">
        <v>2140699</v>
      </c>
      <c r="B981" s="194" t="s">
        <v>1824</v>
      </c>
      <c r="C981" s="195">
        <v>0</v>
      </c>
      <c r="D981" s="195"/>
      <c r="E981" s="195">
        <v>0</v>
      </c>
      <c r="F981" s="195">
        <v>0</v>
      </c>
      <c r="G981" s="195">
        <v>0</v>
      </c>
      <c r="H981" s="195">
        <f t="shared" si="184"/>
        <v>0</v>
      </c>
      <c r="I981" s="197">
        <f t="shared" si="185"/>
        <v>0</v>
      </c>
      <c r="J981" s="204" t="s">
        <v>1825</v>
      </c>
      <c r="K981" s="208" t="s">
        <v>1824</v>
      </c>
      <c r="L981" s="209"/>
      <c r="M981" s="201" t="str">
        <f t="shared" si="183"/>
        <v>否</v>
      </c>
    </row>
    <row r="982" spans="1:13" ht="18.75" hidden="1">
      <c r="A982" s="193">
        <v>21499</v>
      </c>
      <c r="B982" s="194" t="s">
        <v>1826</v>
      </c>
      <c r="C982" s="195">
        <f t="shared" ref="C982:G982" si="188">SUM(C983:C984)</f>
        <v>0</v>
      </c>
      <c r="D982" s="195">
        <f t="shared" si="188"/>
        <v>0</v>
      </c>
      <c r="E982" s="195">
        <f t="shared" si="188"/>
        <v>0</v>
      </c>
      <c r="F982" s="195">
        <f t="shared" si="188"/>
        <v>0</v>
      </c>
      <c r="G982" s="195">
        <f t="shared" si="188"/>
        <v>0</v>
      </c>
      <c r="H982" s="195">
        <f t="shared" si="184"/>
        <v>0</v>
      </c>
      <c r="I982" s="197">
        <f t="shared" si="185"/>
        <v>0</v>
      </c>
      <c r="J982" s="198" t="s">
        <v>1827</v>
      </c>
      <c r="K982" s="202" t="s">
        <v>1826</v>
      </c>
      <c r="L982" s="210">
        <f>SUM(L983:L984)</f>
        <v>0</v>
      </c>
      <c r="M982" s="201" t="str">
        <f t="shared" si="183"/>
        <v>否</v>
      </c>
    </row>
    <row r="983" spans="1:13" ht="37.5" hidden="1">
      <c r="A983" s="193">
        <v>2149901</v>
      </c>
      <c r="B983" s="212" t="s">
        <v>1828</v>
      </c>
      <c r="C983" s="195">
        <v>0</v>
      </c>
      <c r="D983" s="195"/>
      <c r="E983" s="195">
        <v>0</v>
      </c>
      <c r="F983" s="195">
        <v>0</v>
      </c>
      <c r="G983" s="195">
        <v>0</v>
      </c>
      <c r="H983" s="195">
        <f t="shared" si="184"/>
        <v>0</v>
      </c>
      <c r="I983" s="197">
        <f t="shared" si="185"/>
        <v>0</v>
      </c>
      <c r="J983" s="204" t="s">
        <v>1829</v>
      </c>
      <c r="K983" s="205" t="s">
        <v>1828</v>
      </c>
      <c r="L983" s="222"/>
      <c r="M983" s="201" t="str">
        <f t="shared" si="183"/>
        <v>否</v>
      </c>
    </row>
    <row r="984" spans="1:13" ht="37.5" hidden="1">
      <c r="A984" s="193">
        <v>2149999</v>
      </c>
      <c r="B984" s="194" t="s">
        <v>1830</v>
      </c>
      <c r="C984" s="195">
        <v>0</v>
      </c>
      <c r="D984" s="195"/>
      <c r="E984" s="195">
        <v>0</v>
      </c>
      <c r="F984" s="195">
        <v>0</v>
      </c>
      <c r="G984" s="195">
        <v>0</v>
      </c>
      <c r="H984" s="195">
        <f t="shared" si="184"/>
        <v>0</v>
      </c>
      <c r="I984" s="197">
        <f t="shared" si="185"/>
        <v>0</v>
      </c>
      <c r="J984" s="204" t="s">
        <v>1831</v>
      </c>
      <c r="K984" s="208" t="s">
        <v>1830</v>
      </c>
      <c r="L984" s="209"/>
      <c r="M984" s="201" t="str">
        <f t="shared" si="183"/>
        <v>否</v>
      </c>
    </row>
    <row r="985" spans="1:13" s="182" customFormat="1" ht="37.5">
      <c r="A985" s="190">
        <v>215</v>
      </c>
      <c r="B985" s="191" t="s">
        <v>90</v>
      </c>
      <c r="C985" s="192">
        <f t="shared" ref="C985:G985" si="189">SUM(C986,C996,C1012,C1017,C1031,C1038,C1045)</f>
        <v>3830</v>
      </c>
      <c r="D985" s="192">
        <f t="shared" si="189"/>
        <v>145</v>
      </c>
      <c r="E985" s="192">
        <f t="shared" si="189"/>
        <v>-145</v>
      </c>
      <c r="F985" s="192">
        <f t="shared" si="189"/>
        <v>-545</v>
      </c>
      <c r="G985" s="192">
        <f t="shared" si="189"/>
        <v>0</v>
      </c>
      <c r="H985" s="192">
        <f t="shared" si="184"/>
        <v>3830</v>
      </c>
      <c r="I985" s="197">
        <f t="shared" si="185"/>
        <v>-545</v>
      </c>
      <c r="J985" s="198" t="s">
        <v>89</v>
      </c>
      <c r="K985" s="199" t="s">
        <v>90</v>
      </c>
      <c r="L985" s="220">
        <f>SUM(L986,L996,L1012,L1017,L1031,L1038,L1045)</f>
        <v>0</v>
      </c>
      <c r="M985" s="201" t="str">
        <f t="shared" si="183"/>
        <v>是</v>
      </c>
    </row>
    <row r="986" spans="1:13" ht="18.75" hidden="1">
      <c r="A986" s="193">
        <v>21501</v>
      </c>
      <c r="B986" s="194" t="s">
        <v>1832</v>
      </c>
      <c r="C986" s="195">
        <f t="shared" ref="C986:G986" si="190">SUM(C987:C995)</f>
        <v>0</v>
      </c>
      <c r="D986" s="195">
        <f t="shared" si="190"/>
        <v>0</v>
      </c>
      <c r="E986" s="195">
        <f t="shared" si="190"/>
        <v>0</v>
      </c>
      <c r="F986" s="195">
        <f t="shared" si="190"/>
        <v>0</v>
      </c>
      <c r="G986" s="195">
        <f t="shared" si="190"/>
        <v>0</v>
      </c>
      <c r="H986" s="195">
        <f t="shared" si="184"/>
        <v>0</v>
      </c>
      <c r="I986" s="197">
        <f t="shared" si="185"/>
        <v>0</v>
      </c>
      <c r="J986" s="198" t="s">
        <v>1833</v>
      </c>
      <c r="K986" s="213" t="s">
        <v>1832</v>
      </c>
      <c r="L986" s="210">
        <f>SUM(L987:L995)</f>
        <v>0</v>
      </c>
      <c r="M986" s="201" t="str">
        <f t="shared" si="183"/>
        <v>否</v>
      </c>
    </row>
    <row r="987" spans="1:13" ht="18.75" hidden="1">
      <c r="A987" s="193">
        <v>2150101</v>
      </c>
      <c r="B987" s="212" t="s">
        <v>137</v>
      </c>
      <c r="C987" s="195">
        <v>0</v>
      </c>
      <c r="D987" s="195"/>
      <c r="E987" s="195">
        <v>0</v>
      </c>
      <c r="F987" s="195">
        <v>0</v>
      </c>
      <c r="G987" s="195">
        <v>0</v>
      </c>
      <c r="H987" s="195">
        <f t="shared" si="184"/>
        <v>0</v>
      </c>
      <c r="I987" s="197">
        <f t="shared" si="185"/>
        <v>0</v>
      </c>
      <c r="J987" s="204" t="s">
        <v>1834</v>
      </c>
      <c r="K987" s="205" t="s">
        <v>137</v>
      </c>
      <c r="L987" s="206"/>
      <c r="M987" s="201" t="str">
        <f t="shared" si="183"/>
        <v>否</v>
      </c>
    </row>
    <row r="988" spans="1:13" ht="37.5" hidden="1">
      <c r="A988" s="193">
        <v>2150102</v>
      </c>
      <c r="B988" s="194" t="s">
        <v>139</v>
      </c>
      <c r="C988" s="195">
        <v>0</v>
      </c>
      <c r="D988" s="195"/>
      <c r="E988" s="195">
        <v>0</v>
      </c>
      <c r="F988" s="195">
        <v>0</v>
      </c>
      <c r="G988" s="195">
        <v>0</v>
      </c>
      <c r="H988" s="195">
        <f t="shared" si="184"/>
        <v>0</v>
      </c>
      <c r="I988" s="197">
        <f t="shared" si="185"/>
        <v>0</v>
      </c>
      <c r="J988" s="204" t="s">
        <v>1835</v>
      </c>
      <c r="K988" s="202" t="s">
        <v>139</v>
      </c>
      <c r="L988" s="207"/>
      <c r="M988" s="201" t="str">
        <f t="shared" si="183"/>
        <v>否</v>
      </c>
    </row>
    <row r="989" spans="1:13" ht="18.75" hidden="1">
      <c r="A989" s="193">
        <v>2150103</v>
      </c>
      <c r="B989" s="194" t="s">
        <v>141</v>
      </c>
      <c r="C989" s="195">
        <v>0</v>
      </c>
      <c r="D989" s="195"/>
      <c r="E989" s="195">
        <v>0</v>
      </c>
      <c r="F989" s="195">
        <v>0</v>
      </c>
      <c r="G989" s="195">
        <v>0</v>
      </c>
      <c r="H989" s="195">
        <f t="shared" si="184"/>
        <v>0</v>
      </c>
      <c r="I989" s="197">
        <f t="shared" si="185"/>
        <v>0</v>
      </c>
      <c r="J989" s="204" t="s">
        <v>1836</v>
      </c>
      <c r="K989" s="202" t="s">
        <v>141</v>
      </c>
      <c r="L989" s="207"/>
      <c r="M989" s="201" t="str">
        <f t="shared" si="183"/>
        <v>否</v>
      </c>
    </row>
    <row r="990" spans="1:13" ht="37.5" hidden="1">
      <c r="A990" s="193">
        <v>2150104</v>
      </c>
      <c r="B990" s="194" t="s">
        <v>1837</v>
      </c>
      <c r="C990" s="195">
        <v>0</v>
      </c>
      <c r="D990" s="195"/>
      <c r="E990" s="195">
        <v>0</v>
      </c>
      <c r="F990" s="195">
        <v>0</v>
      </c>
      <c r="G990" s="195">
        <v>0</v>
      </c>
      <c r="H990" s="195">
        <f t="shared" si="184"/>
        <v>0</v>
      </c>
      <c r="I990" s="197">
        <f t="shared" si="185"/>
        <v>0</v>
      </c>
      <c r="J990" s="204" t="s">
        <v>1838</v>
      </c>
      <c r="K990" s="213" t="s">
        <v>1837</v>
      </c>
      <c r="L990" s="207"/>
      <c r="M990" s="201" t="str">
        <f t="shared" si="183"/>
        <v>否</v>
      </c>
    </row>
    <row r="991" spans="1:13" ht="37.5" hidden="1">
      <c r="A991" s="193">
        <v>2150105</v>
      </c>
      <c r="B991" s="194" t="s">
        <v>1839</v>
      </c>
      <c r="C991" s="195">
        <v>0</v>
      </c>
      <c r="D991" s="195"/>
      <c r="E991" s="195">
        <v>0</v>
      </c>
      <c r="F991" s="195">
        <v>0</v>
      </c>
      <c r="G991" s="195">
        <v>0</v>
      </c>
      <c r="H991" s="195">
        <f t="shared" si="184"/>
        <v>0</v>
      </c>
      <c r="I991" s="197">
        <f t="shared" si="185"/>
        <v>0</v>
      </c>
      <c r="J991" s="204" t="s">
        <v>1840</v>
      </c>
      <c r="K991" s="213" t="s">
        <v>1839</v>
      </c>
      <c r="L991" s="207"/>
      <c r="M991" s="201" t="str">
        <f t="shared" si="183"/>
        <v>否</v>
      </c>
    </row>
    <row r="992" spans="1:13" ht="37.5" hidden="1">
      <c r="A992" s="193">
        <v>2150106</v>
      </c>
      <c r="B992" s="194" t="s">
        <v>1841</v>
      </c>
      <c r="C992" s="195">
        <v>0</v>
      </c>
      <c r="D992" s="195"/>
      <c r="E992" s="195">
        <v>0</v>
      </c>
      <c r="F992" s="195">
        <v>0</v>
      </c>
      <c r="G992" s="195">
        <v>0</v>
      </c>
      <c r="H992" s="195">
        <f t="shared" si="184"/>
        <v>0</v>
      </c>
      <c r="I992" s="197">
        <f t="shared" si="185"/>
        <v>0</v>
      </c>
      <c r="J992" s="204" t="s">
        <v>1842</v>
      </c>
      <c r="K992" s="202" t="s">
        <v>1841</v>
      </c>
      <c r="L992" s="210"/>
      <c r="M992" s="201" t="str">
        <f t="shared" si="183"/>
        <v>否</v>
      </c>
    </row>
    <row r="993" spans="1:13" ht="37.5" hidden="1">
      <c r="A993" s="193">
        <v>2150107</v>
      </c>
      <c r="B993" s="194" t="s">
        <v>1843</v>
      </c>
      <c r="C993" s="195">
        <v>0</v>
      </c>
      <c r="D993" s="195"/>
      <c r="E993" s="195">
        <v>0</v>
      </c>
      <c r="F993" s="195">
        <v>0</v>
      </c>
      <c r="G993" s="195">
        <v>0</v>
      </c>
      <c r="H993" s="195">
        <f t="shared" si="184"/>
        <v>0</v>
      </c>
      <c r="I993" s="197">
        <f t="shared" si="185"/>
        <v>0</v>
      </c>
      <c r="J993" s="204" t="s">
        <v>1844</v>
      </c>
      <c r="K993" s="202" t="s">
        <v>1843</v>
      </c>
      <c r="L993" s="223"/>
      <c r="M993" s="201" t="str">
        <f t="shared" si="183"/>
        <v>否</v>
      </c>
    </row>
    <row r="994" spans="1:13" ht="37.5" hidden="1">
      <c r="A994" s="193">
        <v>2150108</v>
      </c>
      <c r="B994" s="194" t="s">
        <v>1845</v>
      </c>
      <c r="C994" s="195">
        <v>0</v>
      </c>
      <c r="D994" s="195"/>
      <c r="E994" s="195">
        <v>0</v>
      </c>
      <c r="F994" s="195">
        <v>0</v>
      </c>
      <c r="G994" s="195">
        <v>0</v>
      </c>
      <c r="H994" s="195">
        <f t="shared" si="184"/>
        <v>0</v>
      </c>
      <c r="I994" s="197">
        <f t="shared" si="185"/>
        <v>0</v>
      </c>
      <c r="J994" s="204" t="s">
        <v>1846</v>
      </c>
      <c r="K994" s="202" t="s">
        <v>1845</v>
      </c>
      <c r="L994" s="207"/>
      <c r="M994" s="201" t="str">
        <f t="shared" si="183"/>
        <v>否</v>
      </c>
    </row>
    <row r="995" spans="1:13" ht="37.5" hidden="1">
      <c r="A995" s="193">
        <v>2150199</v>
      </c>
      <c r="B995" s="196" t="s">
        <v>1847</v>
      </c>
      <c r="C995" s="195">
        <v>0</v>
      </c>
      <c r="D995" s="195"/>
      <c r="E995" s="195">
        <v>0</v>
      </c>
      <c r="F995" s="195">
        <v>0</v>
      </c>
      <c r="G995" s="195">
        <v>0</v>
      </c>
      <c r="H995" s="195">
        <f t="shared" si="184"/>
        <v>0</v>
      </c>
      <c r="I995" s="197">
        <f t="shared" si="185"/>
        <v>0</v>
      </c>
      <c r="J995" s="204" t="s">
        <v>1848</v>
      </c>
      <c r="K995" s="208" t="s">
        <v>1847</v>
      </c>
      <c r="L995" s="209"/>
      <c r="M995" s="201" t="str">
        <f t="shared" si="183"/>
        <v>否</v>
      </c>
    </row>
    <row r="996" spans="1:13" ht="18.75" hidden="1">
      <c r="A996" s="193">
        <v>21502</v>
      </c>
      <c r="B996" s="194" t="s">
        <v>1849</v>
      </c>
      <c r="C996" s="195">
        <f t="shared" ref="C996:G996" si="191">SUM(C997:C1011)</f>
        <v>0</v>
      </c>
      <c r="D996" s="195">
        <f t="shared" si="191"/>
        <v>0</v>
      </c>
      <c r="E996" s="195">
        <f t="shared" si="191"/>
        <v>0</v>
      </c>
      <c r="F996" s="195">
        <f t="shared" si="191"/>
        <v>0</v>
      </c>
      <c r="G996" s="195">
        <f t="shared" si="191"/>
        <v>0</v>
      </c>
      <c r="H996" s="195">
        <f t="shared" si="184"/>
        <v>0</v>
      </c>
      <c r="I996" s="197">
        <f t="shared" si="185"/>
        <v>0</v>
      </c>
      <c r="J996" s="198" t="s">
        <v>1850</v>
      </c>
      <c r="K996" s="213" t="s">
        <v>1849</v>
      </c>
      <c r="L996" s="210">
        <f>SUM(L997:L1011)</f>
        <v>0</v>
      </c>
      <c r="M996" s="201" t="str">
        <f t="shared" si="183"/>
        <v>否</v>
      </c>
    </row>
    <row r="997" spans="1:13" ht="18.75" hidden="1">
      <c r="A997" s="193">
        <v>2150201</v>
      </c>
      <c r="B997" s="212" t="s">
        <v>137</v>
      </c>
      <c r="C997" s="195">
        <v>0</v>
      </c>
      <c r="D997" s="195"/>
      <c r="E997" s="195">
        <v>0</v>
      </c>
      <c r="F997" s="195">
        <v>0</v>
      </c>
      <c r="G997" s="195">
        <v>0</v>
      </c>
      <c r="H997" s="195">
        <f t="shared" si="184"/>
        <v>0</v>
      </c>
      <c r="I997" s="197">
        <f t="shared" si="185"/>
        <v>0</v>
      </c>
      <c r="J997" s="204" t="s">
        <v>1851</v>
      </c>
      <c r="K997" s="205" t="s">
        <v>137</v>
      </c>
      <c r="L997" s="206"/>
      <c r="M997" s="201" t="str">
        <f t="shared" si="183"/>
        <v>否</v>
      </c>
    </row>
    <row r="998" spans="1:13" ht="37.5" hidden="1">
      <c r="A998" s="193">
        <v>2150202</v>
      </c>
      <c r="B998" s="194" t="s">
        <v>139</v>
      </c>
      <c r="C998" s="195">
        <v>0</v>
      </c>
      <c r="D998" s="195"/>
      <c r="E998" s="195">
        <v>0</v>
      </c>
      <c r="F998" s="195">
        <v>0</v>
      </c>
      <c r="G998" s="195">
        <v>0</v>
      </c>
      <c r="H998" s="195">
        <f t="shared" si="184"/>
        <v>0</v>
      </c>
      <c r="I998" s="197">
        <f t="shared" si="185"/>
        <v>0</v>
      </c>
      <c r="J998" s="204" t="s">
        <v>1852</v>
      </c>
      <c r="K998" s="213" t="s">
        <v>139</v>
      </c>
      <c r="L998" s="207"/>
      <c r="M998" s="201" t="str">
        <f t="shared" si="183"/>
        <v>否</v>
      </c>
    </row>
    <row r="999" spans="1:13" ht="18.75" hidden="1">
      <c r="A999" s="193">
        <v>2150203</v>
      </c>
      <c r="B999" s="194" t="s">
        <v>141</v>
      </c>
      <c r="C999" s="195">
        <v>0</v>
      </c>
      <c r="D999" s="195"/>
      <c r="E999" s="195">
        <v>0</v>
      </c>
      <c r="F999" s="195">
        <v>0</v>
      </c>
      <c r="G999" s="195">
        <v>0</v>
      </c>
      <c r="H999" s="195">
        <f t="shared" si="184"/>
        <v>0</v>
      </c>
      <c r="I999" s="197">
        <f t="shared" si="185"/>
        <v>0</v>
      </c>
      <c r="J999" s="204" t="s">
        <v>1853</v>
      </c>
      <c r="K999" s="213" t="s">
        <v>141</v>
      </c>
      <c r="L999" s="207"/>
      <c r="M999" s="201" t="str">
        <f t="shared" si="183"/>
        <v>否</v>
      </c>
    </row>
    <row r="1000" spans="1:13" ht="18.75" hidden="1">
      <c r="A1000" s="193">
        <v>2150204</v>
      </c>
      <c r="B1000" s="194" t="s">
        <v>1854</v>
      </c>
      <c r="C1000" s="195">
        <v>0</v>
      </c>
      <c r="D1000" s="195"/>
      <c r="E1000" s="195">
        <v>0</v>
      </c>
      <c r="F1000" s="195">
        <v>0</v>
      </c>
      <c r="G1000" s="195">
        <v>0</v>
      </c>
      <c r="H1000" s="195">
        <f t="shared" si="184"/>
        <v>0</v>
      </c>
      <c r="I1000" s="197">
        <f t="shared" si="185"/>
        <v>0</v>
      </c>
      <c r="J1000" s="204" t="s">
        <v>1855</v>
      </c>
      <c r="K1000" s="202" t="s">
        <v>1854</v>
      </c>
      <c r="L1000" s="207"/>
      <c r="M1000" s="201" t="str">
        <f t="shared" si="183"/>
        <v>否</v>
      </c>
    </row>
    <row r="1001" spans="1:13" ht="18.75" hidden="1">
      <c r="A1001" s="193">
        <v>2150205</v>
      </c>
      <c r="B1001" s="194" t="s">
        <v>1856</v>
      </c>
      <c r="C1001" s="195">
        <v>0</v>
      </c>
      <c r="D1001" s="195"/>
      <c r="E1001" s="195">
        <v>0</v>
      </c>
      <c r="F1001" s="195">
        <v>0</v>
      </c>
      <c r="G1001" s="195">
        <v>0</v>
      </c>
      <c r="H1001" s="195">
        <f t="shared" si="184"/>
        <v>0</v>
      </c>
      <c r="I1001" s="197">
        <f t="shared" si="185"/>
        <v>0</v>
      </c>
      <c r="J1001" s="204" t="s">
        <v>1857</v>
      </c>
      <c r="K1001" s="213" t="s">
        <v>1856</v>
      </c>
      <c r="L1001" s="207"/>
      <c r="M1001" s="201" t="str">
        <f t="shared" si="183"/>
        <v>否</v>
      </c>
    </row>
    <row r="1002" spans="1:13" ht="37.5" hidden="1">
      <c r="A1002" s="193">
        <v>2150206</v>
      </c>
      <c r="B1002" s="194" t="s">
        <v>1858</v>
      </c>
      <c r="C1002" s="195">
        <v>0</v>
      </c>
      <c r="D1002" s="195"/>
      <c r="E1002" s="195">
        <v>0</v>
      </c>
      <c r="F1002" s="195">
        <v>0</v>
      </c>
      <c r="G1002" s="195">
        <v>0</v>
      </c>
      <c r="H1002" s="195">
        <f t="shared" si="184"/>
        <v>0</v>
      </c>
      <c r="I1002" s="197">
        <f t="shared" si="185"/>
        <v>0</v>
      </c>
      <c r="J1002" s="204" t="s">
        <v>1859</v>
      </c>
      <c r="K1002" s="202" t="s">
        <v>1858</v>
      </c>
      <c r="L1002" s="210"/>
      <c r="M1002" s="201" t="str">
        <f t="shared" si="183"/>
        <v>否</v>
      </c>
    </row>
    <row r="1003" spans="1:13" ht="56.25" hidden="1">
      <c r="A1003" s="193">
        <v>2150207</v>
      </c>
      <c r="B1003" s="194" t="s">
        <v>1860</v>
      </c>
      <c r="C1003" s="195">
        <v>0</v>
      </c>
      <c r="D1003" s="195"/>
      <c r="E1003" s="195">
        <v>0</v>
      </c>
      <c r="F1003" s="195">
        <v>0</v>
      </c>
      <c r="G1003" s="195">
        <v>0</v>
      </c>
      <c r="H1003" s="195">
        <f t="shared" si="184"/>
        <v>0</v>
      </c>
      <c r="I1003" s="197">
        <f t="shared" si="185"/>
        <v>0</v>
      </c>
      <c r="J1003" s="204" t="s">
        <v>1861</v>
      </c>
      <c r="K1003" s="202" t="s">
        <v>1860</v>
      </c>
      <c r="L1003" s="223"/>
      <c r="M1003" s="201" t="str">
        <f t="shared" si="183"/>
        <v>否</v>
      </c>
    </row>
    <row r="1004" spans="1:13" ht="37.5" hidden="1">
      <c r="A1004" s="193">
        <v>2150208</v>
      </c>
      <c r="B1004" s="194" t="s">
        <v>1862</v>
      </c>
      <c r="C1004" s="195">
        <v>0</v>
      </c>
      <c r="D1004" s="195"/>
      <c r="E1004" s="195">
        <v>0</v>
      </c>
      <c r="F1004" s="195">
        <v>0</v>
      </c>
      <c r="G1004" s="195">
        <v>0</v>
      </c>
      <c r="H1004" s="195">
        <f t="shared" si="184"/>
        <v>0</v>
      </c>
      <c r="I1004" s="197">
        <f t="shared" si="185"/>
        <v>0</v>
      </c>
      <c r="J1004" s="204" t="s">
        <v>1863</v>
      </c>
      <c r="K1004" s="202" t="s">
        <v>1862</v>
      </c>
      <c r="L1004" s="207"/>
      <c r="M1004" s="201" t="str">
        <f t="shared" si="183"/>
        <v>否</v>
      </c>
    </row>
    <row r="1005" spans="1:13" ht="37.5" hidden="1">
      <c r="A1005" s="193">
        <v>2150209</v>
      </c>
      <c r="B1005" s="194" t="s">
        <v>1864</v>
      </c>
      <c r="C1005" s="195">
        <v>0</v>
      </c>
      <c r="D1005" s="195"/>
      <c r="E1005" s="195">
        <v>0</v>
      </c>
      <c r="F1005" s="195">
        <v>0</v>
      </c>
      <c r="G1005" s="195">
        <v>0</v>
      </c>
      <c r="H1005" s="195">
        <f t="shared" si="184"/>
        <v>0</v>
      </c>
      <c r="I1005" s="197">
        <f t="shared" si="185"/>
        <v>0</v>
      </c>
      <c r="J1005" s="204" t="s">
        <v>1865</v>
      </c>
      <c r="K1005" s="202" t="s">
        <v>1864</v>
      </c>
      <c r="L1005" s="207"/>
      <c r="M1005" s="201" t="str">
        <f t="shared" si="183"/>
        <v>否</v>
      </c>
    </row>
    <row r="1006" spans="1:13" ht="37.5" hidden="1">
      <c r="A1006" s="193">
        <v>2150210</v>
      </c>
      <c r="B1006" s="194" t="s">
        <v>1866</v>
      </c>
      <c r="C1006" s="195">
        <v>0</v>
      </c>
      <c r="D1006" s="195"/>
      <c r="E1006" s="195">
        <v>0</v>
      </c>
      <c r="F1006" s="195">
        <v>0</v>
      </c>
      <c r="G1006" s="195">
        <v>0</v>
      </c>
      <c r="H1006" s="195">
        <f t="shared" si="184"/>
        <v>0</v>
      </c>
      <c r="I1006" s="197">
        <f t="shared" si="185"/>
        <v>0</v>
      </c>
      <c r="J1006" s="204" t="s">
        <v>1867</v>
      </c>
      <c r="K1006" s="202" t="s">
        <v>1866</v>
      </c>
      <c r="L1006" s="207"/>
      <c r="M1006" s="201" t="str">
        <f t="shared" si="183"/>
        <v>否</v>
      </c>
    </row>
    <row r="1007" spans="1:13" ht="37.5" hidden="1">
      <c r="A1007" s="193">
        <v>2150212</v>
      </c>
      <c r="B1007" s="194" t="s">
        <v>1868</v>
      </c>
      <c r="C1007" s="195">
        <v>0</v>
      </c>
      <c r="D1007" s="195"/>
      <c r="E1007" s="195">
        <v>0</v>
      </c>
      <c r="F1007" s="195">
        <v>0</v>
      </c>
      <c r="G1007" s="195">
        <v>0</v>
      </c>
      <c r="H1007" s="195">
        <f t="shared" si="184"/>
        <v>0</v>
      </c>
      <c r="I1007" s="197">
        <f t="shared" si="185"/>
        <v>0</v>
      </c>
      <c r="J1007" s="204" t="s">
        <v>1869</v>
      </c>
      <c r="K1007" s="202" t="s">
        <v>1868</v>
      </c>
      <c r="L1007" s="210"/>
      <c r="M1007" s="201" t="str">
        <f t="shared" si="183"/>
        <v>否</v>
      </c>
    </row>
    <row r="1008" spans="1:13" ht="37.5" hidden="1">
      <c r="A1008" s="193">
        <v>2150213</v>
      </c>
      <c r="B1008" s="194" t="s">
        <v>1870</v>
      </c>
      <c r="C1008" s="195">
        <v>0</v>
      </c>
      <c r="D1008" s="195"/>
      <c r="E1008" s="195">
        <v>0</v>
      </c>
      <c r="F1008" s="195">
        <v>0</v>
      </c>
      <c r="G1008" s="195">
        <v>0</v>
      </c>
      <c r="H1008" s="195">
        <f t="shared" si="184"/>
        <v>0</v>
      </c>
      <c r="I1008" s="197">
        <f t="shared" si="185"/>
        <v>0</v>
      </c>
      <c r="J1008" s="204" t="s">
        <v>1871</v>
      </c>
      <c r="K1008" s="202" t="s">
        <v>1870</v>
      </c>
      <c r="L1008" s="223"/>
      <c r="M1008" s="201" t="str">
        <f t="shared" si="183"/>
        <v>否</v>
      </c>
    </row>
    <row r="1009" spans="1:13" ht="37.5" hidden="1">
      <c r="A1009" s="193">
        <v>2150214</v>
      </c>
      <c r="B1009" s="194" t="s">
        <v>1872</v>
      </c>
      <c r="C1009" s="195">
        <v>0</v>
      </c>
      <c r="D1009" s="195"/>
      <c r="E1009" s="195">
        <v>0</v>
      </c>
      <c r="F1009" s="195">
        <v>0</v>
      </c>
      <c r="G1009" s="195">
        <v>0</v>
      </c>
      <c r="H1009" s="195">
        <f t="shared" si="184"/>
        <v>0</v>
      </c>
      <c r="I1009" s="197">
        <f t="shared" si="185"/>
        <v>0</v>
      </c>
      <c r="J1009" s="204" t="s">
        <v>1873</v>
      </c>
      <c r="K1009" s="202" t="s">
        <v>1872</v>
      </c>
      <c r="L1009" s="207"/>
      <c r="M1009" s="201" t="str">
        <f t="shared" si="183"/>
        <v>否</v>
      </c>
    </row>
    <row r="1010" spans="1:13" ht="37.5" hidden="1">
      <c r="A1010" s="193">
        <v>2150215</v>
      </c>
      <c r="B1010" s="194" t="s">
        <v>1874</v>
      </c>
      <c r="C1010" s="195">
        <v>0</v>
      </c>
      <c r="D1010" s="195"/>
      <c r="E1010" s="195">
        <v>0</v>
      </c>
      <c r="F1010" s="195">
        <v>0</v>
      </c>
      <c r="G1010" s="195">
        <v>0</v>
      </c>
      <c r="H1010" s="195">
        <f t="shared" si="184"/>
        <v>0</v>
      </c>
      <c r="I1010" s="197">
        <f t="shared" si="185"/>
        <v>0</v>
      </c>
      <c r="J1010" s="204" t="s">
        <v>1875</v>
      </c>
      <c r="K1010" s="213" t="s">
        <v>1874</v>
      </c>
      <c r="L1010" s="207"/>
      <c r="M1010" s="201" t="str">
        <f t="shared" si="183"/>
        <v>否</v>
      </c>
    </row>
    <row r="1011" spans="1:13" ht="18.75" hidden="1">
      <c r="A1011" s="193">
        <v>2150299</v>
      </c>
      <c r="B1011" s="196" t="s">
        <v>1876</v>
      </c>
      <c r="C1011" s="195">
        <v>0</v>
      </c>
      <c r="D1011" s="195"/>
      <c r="E1011" s="195">
        <v>0</v>
      </c>
      <c r="F1011" s="195">
        <v>0</v>
      </c>
      <c r="G1011" s="195">
        <v>0</v>
      </c>
      <c r="H1011" s="195">
        <f t="shared" si="184"/>
        <v>0</v>
      </c>
      <c r="I1011" s="197">
        <f t="shared" si="185"/>
        <v>0</v>
      </c>
      <c r="J1011" s="204" t="s">
        <v>1877</v>
      </c>
      <c r="K1011" s="214" t="s">
        <v>1876</v>
      </c>
      <c r="L1011" s="209"/>
      <c r="M1011" s="201" t="str">
        <f t="shared" si="183"/>
        <v>否</v>
      </c>
    </row>
    <row r="1012" spans="1:13" ht="18.75" hidden="1">
      <c r="A1012" s="193">
        <v>21503</v>
      </c>
      <c r="B1012" s="194" t="s">
        <v>1878</v>
      </c>
      <c r="C1012" s="195">
        <f t="shared" ref="C1012:G1012" si="192">SUM(C1013:C1016)</f>
        <v>0</v>
      </c>
      <c r="D1012" s="195">
        <f t="shared" si="192"/>
        <v>0</v>
      </c>
      <c r="E1012" s="195">
        <f t="shared" si="192"/>
        <v>0</v>
      </c>
      <c r="F1012" s="195">
        <f t="shared" si="192"/>
        <v>0</v>
      </c>
      <c r="G1012" s="195">
        <f t="shared" si="192"/>
        <v>0</v>
      </c>
      <c r="H1012" s="195">
        <f t="shared" si="184"/>
        <v>0</v>
      </c>
      <c r="I1012" s="197">
        <f t="shared" si="185"/>
        <v>0</v>
      </c>
      <c r="J1012" s="198" t="s">
        <v>1879</v>
      </c>
      <c r="K1012" s="202" t="s">
        <v>1878</v>
      </c>
      <c r="L1012" s="210">
        <f>SUM(L1013:L1016)</f>
        <v>0</v>
      </c>
      <c r="M1012" s="201" t="str">
        <f t="shared" si="183"/>
        <v>否</v>
      </c>
    </row>
    <row r="1013" spans="1:13" ht="18.75" hidden="1">
      <c r="A1013" s="193">
        <v>2150301</v>
      </c>
      <c r="B1013" s="212" t="s">
        <v>137</v>
      </c>
      <c r="C1013" s="195">
        <v>0</v>
      </c>
      <c r="D1013" s="195"/>
      <c r="E1013" s="195">
        <v>0</v>
      </c>
      <c r="F1013" s="195">
        <v>0</v>
      </c>
      <c r="G1013" s="195">
        <v>0</v>
      </c>
      <c r="H1013" s="195">
        <f t="shared" si="184"/>
        <v>0</v>
      </c>
      <c r="I1013" s="197">
        <f t="shared" si="185"/>
        <v>0</v>
      </c>
      <c r="J1013" s="204" t="s">
        <v>1880</v>
      </c>
      <c r="K1013" s="205" t="s">
        <v>137</v>
      </c>
      <c r="L1013" s="206"/>
      <c r="M1013" s="201" t="str">
        <f t="shared" si="183"/>
        <v>否</v>
      </c>
    </row>
    <row r="1014" spans="1:13" ht="37.5" hidden="1">
      <c r="A1014" s="193">
        <v>2150302</v>
      </c>
      <c r="B1014" s="194" t="s">
        <v>139</v>
      </c>
      <c r="C1014" s="195">
        <v>0</v>
      </c>
      <c r="D1014" s="195"/>
      <c r="E1014" s="195">
        <v>0</v>
      </c>
      <c r="F1014" s="195">
        <v>0</v>
      </c>
      <c r="G1014" s="195">
        <v>0</v>
      </c>
      <c r="H1014" s="195">
        <f t="shared" si="184"/>
        <v>0</v>
      </c>
      <c r="I1014" s="197">
        <f t="shared" si="185"/>
        <v>0</v>
      </c>
      <c r="J1014" s="204" t="s">
        <v>1881</v>
      </c>
      <c r="K1014" s="202" t="s">
        <v>139</v>
      </c>
      <c r="L1014" s="210"/>
      <c r="M1014" s="201" t="str">
        <f t="shared" si="183"/>
        <v>否</v>
      </c>
    </row>
    <row r="1015" spans="1:13" ht="18.75" hidden="1">
      <c r="A1015" s="193">
        <v>2150303</v>
      </c>
      <c r="B1015" s="194" t="s">
        <v>141</v>
      </c>
      <c r="C1015" s="195">
        <v>0</v>
      </c>
      <c r="D1015" s="195"/>
      <c r="E1015" s="195">
        <v>0</v>
      </c>
      <c r="F1015" s="195">
        <v>0</v>
      </c>
      <c r="G1015" s="195">
        <v>0</v>
      </c>
      <c r="H1015" s="195">
        <f t="shared" si="184"/>
        <v>0</v>
      </c>
      <c r="I1015" s="197">
        <f t="shared" si="185"/>
        <v>0</v>
      </c>
      <c r="J1015" s="204" t="s">
        <v>1882</v>
      </c>
      <c r="K1015" s="202" t="s">
        <v>141</v>
      </c>
      <c r="L1015" s="223"/>
      <c r="M1015" s="201" t="str">
        <f t="shared" si="183"/>
        <v>否</v>
      </c>
    </row>
    <row r="1016" spans="1:13" ht="18.75" hidden="1">
      <c r="A1016" s="193">
        <v>2150399</v>
      </c>
      <c r="B1016" s="196" t="s">
        <v>1883</v>
      </c>
      <c r="C1016" s="195">
        <v>0</v>
      </c>
      <c r="D1016" s="195"/>
      <c r="E1016" s="195">
        <v>0</v>
      </c>
      <c r="F1016" s="195">
        <v>0</v>
      </c>
      <c r="G1016" s="195">
        <v>0</v>
      </c>
      <c r="H1016" s="195">
        <f t="shared" si="184"/>
        <v>0</v>
      </c>
      <c r="I1016" s="197">
        <f t="shared" si="185"/>
        <v>0</v>
      </c>
      <c r="J1016" s="204" t="s">
        <v>1884</v>
      </c>
      <c r="K1016" s="208" t="s">
        <v>1883</v>
      </c>
      <c r="L1016" s="209"/>
      <c r="M1016" s="201" t="str">
        <f t="shared" si="183"/>
        <v>否</v>
      </c>
    </row>
    <row r="1017" spans="1:13" ht="37.5">
      <c r="A1017" s="193">
        <v>21505</v>
      </c>
      <c r="B1017" s="194" t="s">
        <v>1885</v>
      </c>
      <c r="C1017" s="195">
        <f t="shared" ref="C1017:G1017" si="193">SUM(C1018:C1030)</f>
        <v>800</v>
      </c>
      <c r="D1017" s="195">
        <f t="shared" si="193"/>
        <v>0</v>
      </c>
      <c r="E1017" s="195">
        <f t="shared" si="193"/>
        <v>0</v>
      </c>
      <c r="F1017" s="195">
        <f t="shared" si="193"/>
        <v>-545</v>
      </c>
      <c r="G1017" s="195">
        <f t="shared" si="193"/>
        <v>0</v>
      </c>
      <c r="H1017" s="195">
        <f t="shared" si="184"/>
        <v>800</v>
      </c>
      <c r="I1017" s="197">
        <f t="shared" si="185"/>
        <v>-545</v>
      </c>
      <c r="J1017" s="198" t="s">
        <v>1886</v>
      </c>
      <c r="K1017" s="202" t="s">
        <v>1885</v>
      </c>
      <c r="L1017" s="210">
        <f>SUM(L1018:L1030)</f>
        <v>0</v>
      </c>
      <c r="M1017" s="201" t="str">
        <f t="shared" si="183"/>
        <v>是</v>
      </c>
    </row>
    <row r="1018" spans="1:13" ht="18.75" hidden="1">
      <c r="A1018" s="193">
        <v>2150501</v>
      </c>
      <c r="B1018" s="212" t="s">
        <v>137</v>
      </c>
      <c r="C1018" s="195">
        <v>0</v>
      </c>
      <c r="D1018" s="195"/>
      <c r="E1018" s="195">
        <v>0</v>
      </c>
      <c r="F1018" s="195">
        <v>0</v>
      </c>
      <c r="G1018" s="195">
        <v>0</v>
      </c>
      <c r="H1018" s="195">
        <f t="shared" si="184"/>
        <v>0</v>
      </c>
      <c r="I1018" s="197">
        <f t="shared" si="185"/>
        <v>0</v>
      </c>
      <c r="J1018" s="204" t="s">
        <v>1887</v>
      </c>
      <c r="K1018" s="205" t="s">
        <v>137</v>
      </c>
      <c r="L1018" s="206"/>
      <c r="M1018" s="201" t="str">
        <f t="shared" si="183"/>
        <v>否</v>
      </c>
    </row>
    <row r="1019" spans="1:13" ht="37.5" hidden="1">
      <c r="A1019" s="193">
        <v>2150502</v>
      </c>
      <c r="B1019" s="194" t="s">
        <v>139</v>
      </c>
      <c r="C1019" s="195">
        <v>0</v>
      </c>
      <c r="D1019" s="195"/>
      <c r="E1019" s="195">
        <v>0</v>
      </c>
      <c r="F1019" s="195">
        <v>0</v>
      </c>
      <c r="G1019" s="195">
        <v>0</v>
      </c>
      <c r="H1019" s="195">
        <f t="shared" si="184"/>
        <v>0</v>
      </c>
      <c r="I1019" s="197">
        <f t="shared" si="185"/>
        <v>0</v>
      </c>
      <c r="J1019" s="204" t="s">
        <v>1888</v>
      </c>
      <c r="K1019" s="202" t="s">
        <v>139</v>
      </c>
      <c r="L1019" s="210"/>
      <c r="M1019" s="201" t="str">
        <f t="shared" si="183"/>
        <v>否</v>
      </c>
    </row>
    <row r="1020" spans="1:13" ht="18.75" hidden="1">
      <c r="A1020" s="193">
        <v>2150503</v>
      </c>
      <c r="B1020" s="194" t="s">
        <v>141</v>
      </c>
      <c r="C1020" s="195">
        <v>0</v>
      </c>
      <c r="D1020" s="195"/>
      <c r="E1020" s="195">
        <v>0</v>
      </c>
      <c r="F1020" s="195">
        <v>0</v>
      </c>
      <c r="G1020" s="195">
        <v>0</v>
      </c>
      <c r="H1020" s="195">
        <f t="shared" si="184"/>
        <v>0</v>
      </c>
      <c r="I1020" s="197">
        <f t="shared" si="185"/>
        <v>0</v>
      </c>
      <c r="J1020" s="204" t="s">
        <v>1889</v>
      </c>
      <c r="K1020" s="202" t="s">
        <v>141</v>
      </c>
      <c r="L1020" s="223"/>
      <c r="M1020" s="201" t="str">
        <f t="shared" si="183"/>
        <v>否</v>
      </c>
    </row>
    <row r="1021" spans="1:13" ht="18.75" hidden="1">
      <c r="A1021" s="193">
        <v>2150505</v>
      </c>
      <c r="B1021" s="194" t="s">
        <v>1890</v>
      </c>
      <c r="C1021" s="195">
        <v>0</v>
      </c>
      <c r="D1021" s="195"/>
      <c r="E1021" s="195">
        <v>0</v>
      </c>
      <c r="F1021" s="195">
        <v>0</v>
      </c>
      <c r="G1021" s="195">
        <v>0</v>
      </c>
      <c r="H1021" s="195">
        <f t="shared" si="184"/>
        <v>0</v>
      </c>
      <c r="I1021" s="197">
        <f t="shared" si="185"/>
        <v>0</v>
      </c>
      <c r="J1021" s="204" t="s">
        <v>1891</v>
      </c>
      <c r="K1021" s="202" t="s">
        <v>1890</v>
      </c>
      <c r="L1021" s="207"/>
      <c r="M1021" s="201" t="str">
        <f t="shared" si="183"/>
        <v>否</v>
      </c>
    </row>
    <row r="1022" spans="1:13" ht="18.75" hidden="1">
      <c r="A1022" s="193">
        <v>2150506</v>
      </c>
      <c r="B1022" s="194" t="s">
        <v>1892</v>
      </c>
      <c r="C1022" s="195">
        <v>0</v>
      </c>
      <c r="D1022" s="195"/>
      <c r="E1022" s="195">
        <v>0</v>
      </c>
      <c r="F1022" s="195">
        <v>0</v>
      </c>
      <c r="G1022" s="195">
        <v>0</v>
      </c>
      <c r="H1022" s="195">
        <f t="shared" si="184"/>
        <v>0</v>
      </c>
      <c r="I1022" s="197">
        <f t="shared" si="185"/>
        <v>0</v>
      </c>
      <c r="J1022" s="204" t="s">
        <v>1893</v>
      </c>
      <c r="K1022" s="202" t="s">
        <v>1892</v>
      </c>
      <c r="L1022" s="210"/>
      <c r="M1022" s="201" t="str">
        <f t="shared" si="183"/>
        <v>否</v>
      </c>
    </row>
    <row r="1023" spans="1:13" ht="18.75" hidden="1">
      <c r="A1023" s="193">
        <v>2150507</v>
      </c>
      <c r="B1023" s="194" t="s">
        <v>1894</v>
      </c>
      <c r="C1023" s="195">
        <v>0</v>
      </c>
      <c r="D1023" s="195"/>
      <c r="E1023" s="195">
        <v>0</v>
      </c>
      <c r="F1023" s="195">
        <v>0</v>
      </c>
      <c r="G1023" s="195">
        <v>0</v>
      </c>
      <c r="H1023" s="195">
        <f t="shared" si="184"/>
        <v>0</v>
      </c>
      <c r="I1023" s="197">
        <f t="shared" si="185"/>
        <v>0</v>
      </c>
      <c r="J1023" s="204" t="s">
        <v>1895</v>
      </c>
      <c r="K1023" s="202" t="s">
        <v>1894</v>
      </c>
      <c r="L1023" s="203"/>
      <c r="M1023" s="201" t="str">
        <f t="shared" si="183"/>
        <v>否</v>
      </c>
    </row>
    <row r="1024" spans="1:13" ht="18.75" hidden="1">
      <c r="A1024" s="193">
        <v>2150508</v>
      </c>
      <c r="B1024" s="194" t="s">
        <v>1896</v>
      </c>
      <c r="C1024" s="195">
        <v>0</v>
      </c>
      <c r="D1024" s="195"/>
      <c r="E1024" s="195">
        <v>0</v>
      </c>
      <c r="F1024" s="195">
        <v>0</v>
      </c>
      <c r="G1024" s="195">
        <v>0</v>
      </c>
      <c r="H1024" s="195">
        <f t="shared" si="184"/>
        <v>0</v>
      </c>
      <c r="I1024" s="197">
        <f t="shared" si="185"/>
        <v>0</v>
      </c>
      <c r="J1024" s="204" t="s">
        <v>1897</v>
      </c>
      <c r="K1024" s="202" t="s">
        <v>1896</v>
      </c>
      <c r="L1024" s="223"/>
      <c r="M1024" s="201" t="str">
        <f t="shared" si="183"/>
        <v>否</v>
      </c>
    </row>
    <row r="1025" spans="1:13" ht="37.5" hidden="1">
      <c r="A1025" s="193">
        <v>2150509</v>
      </c>
      <c r="B1025" s="194" t="s">
        <v>1898</v>
      </c>
      <c r="C1025" s="195">
        <v>0</v>
      </c>
      <c r="D1025" s="195"/>
      <c r="E1025" s="195">
        <v>0</v>
      </c>
      <c r="F1025" s="195">
        <v>0</v>
      </c>
      <c r="G1025" s="195">
        <v>0</v>
      </c>
      <c r="H1025" s="195">
        <f t="shared" si="184"/>
        <v>0</v>
      </c>
      <c r="I1025" s="197">
        <f t="shared" si="185"/>
        <v>0</v>
      </c>
      <c r="J1025" s="204" t="s">
        <v>1899</v>
      </c>
      <c r="K1025" s="202" t="s">
        <v>1898</v>
      </c>
      <c r="L1025" s="207"/>
      <c r="M1025" s="201" t="str">
        <f t="shared" si="183"/>
        <v>否</v>
      </c>
    </row>
    <row r="1026" spans="1:13" ht="37.5">
      <c r="A1026" s="193">
        <v>2150510</v>
      </c>
      <c r="B1026" s="194" t="s">
        <v>1900</v>
      </c>
      <c r="C1026" s="195">
        <v>800</v>
      </c>
      <c r="D1026" s="195"/>
      <c r="E1026" s="195"/>
      <c r="F1026" s="195">
        <v>-545</v>
      </c>
      <c r="G1026" s="195">
        <v>0</v>
      </c>
      <c r="H1026" s="195">
        <f t="shared" si="184"/>
        <v>800</v>
      </c>
      <c r="I1026" s="197">
        <f t="shared" si="185"/>
        <v>-545</v>
      </c>
      <c r="J1026" s="204" t="s">
        <v>1901</v>
      </c>
      <c r="K1026" s="202" t="s">
        <v>1900</v>
      </c>
      <c r="L1026" s="207"/>
      <c r="M1026" s="201" t="str">
        <f t="shared" si="183"/>
        <v>是</v>
      </c>
    </row>
    <row r="1027" spans="1:13" ht="18.75" hidden="1">
      <c r="A1027" s="193">
        <v>2150511</v>
      </c>
      <c r="B1027" s="194" t="s">
        <v>1902</v>
      </c>
      <c r="C1027" s="195">
        <v>0</v>
      </c>
      <c r="D1027" s="195"/>
      <c r="E1027" s="195">
        <v>0</v>
      </c>
      <c r="F1027" s="195">
        <v>0</v>
      </c>
      <c r="G1027" s="195">
        <v>0</v>
      </c>
      <c r="H1027" s="195">
        <f t="shared" si="184"/>
        <v>0</v>
      </c>
      <c r="I1027" s="197">
        <f t="shared" si="185"/>
        <v>0</v>
      </c>
      <c r="J1027" s="204" t="s">
        <v>1903</v>
      </c>
      <c r="K1027" s="202" t="s">
        <v>1902</v>
      </c>
      <c r="L1027" s="207"/>
      <c r="M1027" s="201" t="str">
        <f t="shared" si="183"/>
        <v>否</v>
      </c>
    </row>
    <row r="1028" spans="1:13" ht="18.75" hidden="1">
      <c r="A1028" s="193">
        <v>2150513</v>
      </c>
      <c r="B1028" s="194" t="s">
        <v>1775</v>
      </c>
      <c r="C1028" s="195">
        <v>0</v>
      </c>
      <c r="D1028" s="195"/>
      <c r="E1028" s="195">
        <v>0</v>
      </c>
      <c r="F1028" s="195">
        <v>0</v>
      </c>
      <c r="G1028" s="195">
        <v>0</v>
      </c>
      <c r="H1028" s="195">
        <f t="shared" si="184"/>
        <v>0</v>
      </c>
      <c r="I1028" s="197">
        <f t="shared" si="185"/>
        <v>0</v>
      </c>
      <c r="J1028" s="204" t="s">
        <v>1904</v>
      </c>
      <c r="K1028" s="202" t="s">
        <v>1775</v>
      </c>
      <c r="L1028" s="207"/>
      <c r="M1028" s="201" t="str">
        <f t="shared" si="183"/>
        <v>否</v>
      </c>
    </row>
    <row r="1029" spans="1:13" ht="18.75" hidden="1">
      <c r="A1029" s="193">
        <v>2150515</v>
      </c>
      <c r="B1029" s="194" t="s">
        <v>1905</v>
      </c>
      <c r="C1029" s="195">
        <v>0</v>
      </c>
      <c r="D1029" s="195"/>
      <c r="E1029" s="195">
        <v>0</v>
      </c>
      <c r="F1029" s="195">
        <v>0</v>
      </c>
      <c r="G1029" s="195">
        <v>0</v>
      </c>
      <c r="H1029" s="195">
        <f t="shared" si="184"/>
        <v>0</v>
      </c>
      <c r="I1029" s="197">
        <f t="shared" si="185"/>
        <v>0</v>
      </c>
      <c r="J1029" s="204" t="s">
        <v>1906</v>
      </c>
      <c r="K1029" s="213" t="s">
        <v>1905</v>
      </c>
      <c r="L1029" s="207"/>
      <c r="M1029" s="201" t="str">
        <f t="shared" si="183"/>
        <v>否</v>
      </c>
    </row>
    <row r="1030" spans="1:13" ht="37.5" hidden="1">
      <c r="A1030" s="193">
        <v>2150599</v>
      </c>
      <c r="B1030" s="196" t="s">
        <v>1907</v>
      </c>
      <c r="C1030" s="195">
        <v>0</v>
      </c>
      <c r="D1030" s="195"/>
      <c r="E1030" s="195">
        <v>0</v>
      </c>
      <c r="F1030" s="195">
        <v>0</v>
      </c>
      <c r="G1030" s="195">
        <v>0</v>
      </c>
      <c r="H1030" s="195">
        <f t="shared" si="184"/>
        <v>0</v>
      </c>
      <c r="I1030" s="197">
        <f t="shared" si="185"/>
        <v>0</v>
      </c>
      <c r="J1030" s="204" t="s">
        <v>1908</v>
      </c>
      <c r="K1030" s="208" t="s">
        <v>1907</v>
      </c>
      <c r="L1030" s="209"/>
      <c r="M1030" s="201" t="str">
        <f t="shared" ref="M1030:M1093" si="194">IF(LEN(F1030)=3,"是",IF(G1030&lt;&gt;"",IF(SUM(H1030:J1030)&lt;&gt;0,"是","否"),"是"))</f>
        <v>否</v>
      </c>
    </row>
    <row r="1031" spans="1:13" ht="18.75">
      <c r="A1031" s="193">
        <v>21507</v>
      </c>
      <c r="B1031" s="194" t="s">
        <v>1909</v>
      </c>
      <c r="C1031" s="195">
        <f t="shared" ref="C1031:G1031" si="195">SUM(C1032:C1037)</f>
        <v>10</v>
      </c>
      <c r="D1031" s="195">
        <f t="shared" si="195"/>
        <v>0</v>
      </c>
      <c r="E1031" s="195">
        <f t="shared" si="195"/>
        <v>0</v>
      </c>
      <c r="F1031" s="195">
        <f t="shared" si="195"/>
        <v>0</v>
      </c>
      <c r="G1031" s="195">
        <f t="shared" si="195"/>
        <v>0</v>
      </c>
      <c r="H1031" s="195">
        <f t="shared" ref="H1031:H1094" si="196">SUM(C1031:E1031)</f>
        <v>10</v>
      </c>
      <c r="I1031" s="197">
        <f t="shared" ref="I1031:I1094" si="197">F1031+G1031</f>
        <v>0</v>
      </c>
      <c r="J1031" s="198" t="s">
        <v>1910</v>
      </c>
      <c r="K1031" s="202" t="s">
        <v>1909</v>
      </c>
      <c r="L1031" s="210">
        <f>SUM(L1032:L1037)</f>
        <v>0</v>
      </c>
      <c r="M1031" s="201" t="str">
        <f t="shared" si="194"/>
        <v>是</v>
      </c>
    </row>
    <row r="1032" spans="1:13" ht="18.75" hidden="1">
      <c r="A1032" s="193">
        <v>2150701</v>
      </c>
      <c r="B1032" s="212" t="s">
        <v>137</v>
      </c>
      <c r="C1032" s="195">
        <v>0</v>
      </c>
      <c r="D1032" s="195"/>
      <c r="E1032" s="195">
        <v>0</v>
      </c>
      <c r="F1032" s="195">
        <v>0</v>
      </c>
      <c r="G1032" s="195">
        <v>0</v>
      </c>
      <c r="H1032" s="195">
        <f t="shared" si="196"/>
        <v>0</v>
      </c>
      <c r="I1032" s="197">
        <f t="shared" si="197"/>
        <v>0</v>
      </c>
      <c r="J1032" s="204" t="s">
        <v>1911</v>
      </c>
      <c r="K1032" s="227" t="s">
        <v>137</v>
      </c>
      <c r="L1032" s="206"/>
      <c r="M1032" s="201" t="str">
        <f t="shared" si="194"/>
        <v>否</v>
      </c>
    </row>
    <row r="1033" spans="1:13" ht="37.5">
      <c r="A1033" s="193">
        <v>2150702</v>
      </c>
      <c r="B1033" s="194" t="s">
        <v>139</v>
      </c>
      <c r="C1033" s="195">
        <v>10</v>
      </c>
      <c r="D1033" s="195"/>
      <c r="E1033" s="195">
        <v>0</v>
      </c>
      <c r="F1033" s="195">
        <v>0</v>
      </c>
      <c r="G1033" s="195">
        <v>0</v>
      </c>
      <c r="H1033" s="195">
        <f t="shared" si="196"/>
        <v>10</v>
      </c>
      <c r="I1033" s="197">
        <f t="shared" si="197"/>
        <v>0</v>
      </c>
      <c r="J1033" s="204" t="s">
        <v>1912</v>
      </c>
      <c r="K1033" s="202" t="s">
        <v>139</v>
      </c>
      <c r="L1033" s="210"/>
      <c r="M1033" s="201" t="str">
        <f t="shared" si="194"/>
        <v>是</v>
      </c>
    </row>
    <row r="1034" spans="1:13" ht="18.75" hidden="1">
      <c r="A1034" s="193">
        <v>2150703</v>
      </c>
      <c r="B1034" s="194" t="s">
        <v>141</v>
      </c>
      <c r="C1034" s="195">
        <v>0</v>
      </c>
      <c r="D1034" s="195"/>
      <c r="E1034" s="195">
        <v>0</v>
      </c>
      <c r="F1034" s="195">
        <v>0</v>
      </c>
      <c r="G1034" s="195">
        <v>0</v>
      </c>
      <c r="H1034" s="195">
        <f t="shared" si="196"/>
        <v>0</v>
      </c>
      <c r="I1034" s="197">
        <f t="shared" si="197"/>
        <v>0</v>
      </c>
      <c r="J1034" s="204" t="s">
        <v>1913</v>
      </c>
      <c r="K1034" s="202" t="s">
        <v>141</v>
      </c>
      <c r="L1034" s="223"/>
      <c r="M1034" s="201" t="str">
        <f t="shared" si="194"/>
        <v>否</v>
      </c>
    </row>
    <row r="1035" spans="1:13" ht="37.5" hidden="1">
      <c r="A1035" s="193">
        <v>2150704</v>
      </c>
      <c r="B1035" s="194" t="s">
        <v>1914</v>
      </c>
      <c r="C1035" s="195">
        <v>0</v>
      </c>
      <c r="D1035" s="195"/>
      <c r="E1035" s="195">
        <v>0</v>
      </c>
      <c r="F1035" s="195">
        <v>0</v>
      </c>
      <c r="G1035" s="195">
        <v>0</v>
      </c>
      <c r="H1035" s="195">
        <f t="shared" si="196"/>
        <v>0</v>
      </c>
      <c r="I1035" s="197">
        <f t="shared" si="197"/>
        <v>0</v>
      </c>
      <c r="J1035" s="204" t="s">
        <v>1915</v>
      </c>
      <c r="K1035" s="202" t="s">
        <v>1914</v>
      </c>
      <c r="L1035" s="207"/>
      <c r="M1035" s="201" t="str">
        <f t="shared" si="194"/>
        <v>否</v>
      </c>
    </row>
    <row r="1036" spans="1:13" ht="37.5" hidden="1">
      <c r="A1036" s="193">
        <v>2150705</v>
      </c>
      <c r="B1036" s="194" t="s">
        <v>1916</v>
      </c>
      <c r="C1036" s="195">
        <v>0</v>
      </c>
      <c r="D1036" s="195"/>
      <c r="E1036" s="195">
        <v>0</v>
      </c>
      <c r="F1036" s="195">
        <v>0</v>
      </c>
      <c r="G1036" s="195">
        <v>0</v>
      </c>
      <c r="H1036" s="195">
        <f t="shared" si="196"/>
        <v>0</v>
      </c>
      <c r="I1036" s="197">
        <f t="shared" si="197"/>
        <v>0</v>
      </c>
      <c r="J1036" s="204" t="s">
        <v>1917</v>
      </c>
      <c r="K1036" s="202" t="s">
        <v>1916</v>
      </c>
      <c r="L1036" s="207"/>
      <c r="M1036" s="201" t="str">
        <f t="shared" si="194"/>
        <v>否</v>
      </c>
    </row>
    <row r="1037" spans="1:13" ht="37.5" hidden="1">
      <c r="A1037" s="193">
        <v>2150799</v>
      </c>
      <c r="B1037" s="196" t="s">
        <v>1918</v>
      </c>
      <c r="C1037" s="195">
        <v>0</v>
      </c>
      <c r="D1037" s="195"/>
      <c r="E1037" s="195">
        <v>0</v>
      </c>
      <c r="F1037" s="195">
        <v>0</v>
      </c>
      <c r="G1037" s="195">
        <v>0</v>
      </c>
      <c r="H1037" s="195">
        <f t="shared" si="196"/>
        <v>0</v>
      </c>
      <c r="I1037" s="197">
        <f t="shared" si="197"/>
        <v>0</v>
      </c>
      <c r="J1037" s="204" t="s">
        <v>1919</v>
      </c>
      <c r="K1037" s="208" t="s">
        <v>1918</v>
      </c>
      <c r="L1037" s="209"/>
      <c r="M1037" s="201" t="str">
        <f t="shared" si="194"/>
        <v>否</v>
      </c>
    </row>
    <row r="1038" spans="1:13" ht="37.5">
      <c r="A1038" s="193">
        <v>21508</v>
      </c>
      <c r="B1038" s="194" t="s">
        <v>1920</v>
      </c>
      <c r="C1038" s="195">
        <f t="shared" ref="C1038:G1038" si="198">SUM(C1039:C1044)</f>
        <v>3000</v>
      </c>
      <c r="D1038" s="195">
        <f t="shared" si="198"/>
        <v>145</v>
      </c>
      <c r="E1038" s="195">
        <f t="shared" si="198"/>
        <v>-145</v>
      </c>
      <c r="F1038" s="195">
        <f t="shared" si="198"/>
        <v>0</v>
      </c>
      <c r="G1038" s="195">
        <f t="shared" si="198"/>
        <v>0</v>
      </c>
      <c r="H1038" s="195">
        <f t="shared" si="196"/>
        <v>3000</v>
      </c>
      <c r="I1038" s="197">
        <f t="shared" si="197"/>
        <v>0</v>
      </c>
      <c r="J1038" s="198" t="s">
        <v>1921</v>
      </c>
      <c r="K1038" s="202" t="s">
        <v>1920</v>
      </c>
      <c r="L1038" s="210">
        <f>SUM(L1039:L1044)</f>
        <v>0</v>
      </c>
      <c r="M1038" s="201" t="str">
        <f t="shared" si="194"/>
        <v>是</v>
      </c>
    </row>
    <row r="1039" spans="1:13" ht="18.75" hidden="1">
      <c r="A1039" s="193">
        <v>2150801</v>
      </c>
      <c r="B1039" s="212" t="s">
        <v>137</v>
      </c>
      <c r="C1039" s="195">
        <v>0</v>
      </c>
      <c r="D1039" s="195"/>
      <c r="E1039" s="195">
        <v>0</v>
      </c>
      <c r="F1039" s="195">
        <v>0</v>
      </c>
      <c r="G1039" s="195">
        <v>0</v>
      </c>
      <c r="H1039" s="195">
        <f t="shared" si="196"/>
        <v>0</v>
      </c>
      <c r="I1039" s="197">
        <f t="shared" si="197"/>
        <v>0</v>
      </c>
      <c r="J1039" s="204" t="s">
        <v>1922</v>
      </c>
      <c r="K1039" s="205" t="s">
        <v>137</v>
      </c>
      <c r="L1039" s="206"/>
      <c r="M1039" s="201" t="str">
        <f t="shared" si="194"/>
        <v>否</v>
      </c>
    </row>
    <row r="1040" spans="1:13" ht="37.5" hidden="1">
      <c r="A1040" s="193">
        <v>2150802</v>
      </c>
      <c r="B1040" s="194" t="s">
        <v>139</v>
      </c>
      <c r="C1040" s="195">
        <v>0</v>
      </c>
      <c r="D1040" s="195"/>
      <c r="E1040" s="195">
        <v>0</v>
      </c>
      <c r="F1040" s="195">
        <v>0</v>
      </c>
      <c r="G1040" s="195">
        <v>0</v>
      </c>
      <c r="H1040" s="195">
        <f t="shared" si="196"/>
        <v>0</v>
      </c>
      <c r="I1040" s="197">
        <f t="shared" si="197"/>
        <v>0</v>
      </c>
      <c r="J1040" s="204" t="s">
        <v>1923</v>
      </c>
      <c r="K1040" s="213" t="s">
        <v>139</v>
      </c>
      <c r="L1040" s="207"/>
      <c r="M1040" s="201" t="str">
        <f t="shared" si="194"/>
        <v>否</v>
      </c>
    </row>
    <row r="1041" spans="1:13" ht="18.75" hidden="1">
      <c r="A1041" s="193">
        <v>2150803</v>
      </c>
      <c r="B1041" s="194" t="s">
        <v>141</v>
      </c>
      <c r="C1041" s="195">
        <v>0</v>
      </c>
      <c r="D1041" s="195"/>
      <c r="E1041" s="195">
        <v>0</v>
      </c>
      <c r="F1041" s="195">
        <v>0</v>
      </c>
      <c r="G1041" s="195">
        <v>0</v>
      </c>
      <c r="H1041" s="195">
        <f t="shared" si="196"/>
        <v>0</v>
      </c>
      <c r="I1041" s="197">
        <f t="shared" si="197"/>
        <v>0</v>
      </c>
      <c r="J1041" s="204" t="s">
        <v>1924</v>
      </c>
      <c r="K1041" s="202" t="s">
        <v>141</v>
      </c>
      <c r="L1041" s="207"/>
      <c r="M1041" s="201" t="str">
        <f t="shared" si="194"/>
        <v>否</v>
      </c>
    </row>
    <row r="1042" spans="1:13" ht="37.5" hidden="1">
      <c r="A1042" s="193">
        <v>2150804</v>
      </c>
      <c r="B1042" s="194" t="s">
        <v>1925</v>
      </c>
      <c r="C1042" s="195">
        <v>0</v>
      </c>
      <c r="D1042" s="195"/>
      <c r="E1042" s="195">
        <v>0</v>
      </c>
      <c r="F1042" s="195">
        <v>0</v>
      </c>
      <c r="G1042" s="195">
        <v>0</v>
      </c>
      <c r="H1042" s="195">
        <f t="shared" si="196"/>
        <v>0</v>
      </c>
      <c r="I1042" s="197">
        <f t="shared" si="197"/>
        <v>0</v>
      </c>
      <c r="J1042" s="204" t="s">
        <v>1926</v>
      </c>
      <c r="K1042" s="202" t="s">
        <v>1925</v>
      </c>
      <c r="L1042" s="207"/>
      <c r="M1042" s="201" t="str">
        <f t="shared" si="194"/>
        <v>否</v>
      </c>
    </row>
    <row r="1043" spans="1:13" ht="37.5">
      <c r="A1043" s="193">
        <v>2150805</v>
      </c>
      <c r="B1043" s="194" t="s">
        <v>1927</v>
      </c>
      <c r="C1043" s="195">
        <v>1000</v>
      </c>
      <c r="D1043" s="195">
        <v>145</v>
      </c>
      <c r="E1043" s="195">
        <v>-145</v>
      </c>
      <c r="F1043" s="195">
        <v>0</v>
      </c>
      <c r="G1043" s="195">
        <v>0</v>
      </c>
      <c r="H1043" s="195">
        <f t="shared" si="196"/>
        <v>1000</v>
      </c>
      <c r="I1043" s="197">
        <f t="shared" si="197"/>
        <v>0</v>
      </c>
      <c r="J1043" s="204" t="s">
        <v>1928</v>
      </c>
      <c r="K1043" s="213" t="s">
        <v>1927</v>
      </c>
      <c r="L1043" s="207"/>
      <c r="M1043" s="201" t="str">
        <f t="shared" si="194"/>
        <v>是</v>
      </c>
    </row>
    <row r="1044" spans="1:13" ht="37.5">
      <c r="A1044" s="193">
        <v>2150899</v>
      </c>
      <c r="B1044" s="194" t="s">
        <v>1929</v>
      </c>
      <c r="C1044" s="195">
        <v>2000</v>
      </c>
      <c r="D1044" s="195"/>
      <c r="E1044" s="195">
        <v>0</v>
      </c>
      <c r="F1044" s="195">
        <v>0</v>
      </c>
      <c r="G1044" s="195">
        <v>0</v>
      </c>
      <c r="H1044" s="195">
        <f t="shared" si="196"/>
        <v>2000</v>
      </c>
      <c r="I1044" s="197">
        <f t="shared" si="197"/>
        <v>0</v>
      </c>
      <c r="J1044" s="204" t="s">
        <v>1930</v>
      </c>
      <c r="K1044" s="214" t="s">
        <v>1929</v>
      </c>
      <c r="L1044" s="209"/>
      <c r="M1044" s="201" t="str">
        <f t="shared" si="194"/>
        <v>是</v>
      </c>
    </row>
    <row r="1045" spans="1:13" ht="37.5">
      <c r="A1045" s="193">
        <v>21599</v>
      </c>
      <c r="B1045" s="194" t="s">
        <v>1931</v>
      </c>
      <c r="C1045" s="195">
        <f t="shared" ref="C1045:G1045" si="199">SUM(C1046:C1050)</f>
        <v>20</v>
      </c>
      <c r="D1045" s="195">
        <f t="shared" si="199"/>
        <v>0</v>
      </c>
      <c r="E1045" s="195">
        <f t="shared" si="199"/>
        <v>0</v>
      </c>
      <c r="F1045" s="195">
        <f t="shared" si="199"/>
        <v>0</v>
      </c>
      <c r="G1045" s="195">
        <f t="shared" si="199"/>
        <v>0</v>
      </c>
      <c r="H1045" s="195">
        <f t="shared" si="196"/>
        <v>20</v>
      </c>
      <c r="I1045" s="197">
        <f t="shared" si="197"/>
        <v>0</v>
      </c>
      <c r="J1045" s="198" t="s">
        <v>1932</v>
      </c>
      <c r="K1045" s="213" t="s">
        <v>1931</v>
      </c>
      <c r="L1045" s="210">
        <f>SUM(L1046:L1050)</f>
        <v>0</v>
      </c>
      <c r="M1045" s="201" t="str">
        <f t="shared" si="194"/>
        <v>是</v>
      </c>
    </row>
    <row r="1046" spans="1:13" ht="18.75" hidden="1">
      <c r="A1046" s="193">
        <v>2159901</v>
      </c>
      <c r="B1046" s="212" t="s">
        <v>1933</v>
      </c>
      <c r="C1046" s="195">
        <v>0</v>
      </c>
      <c r="D1046" s="195"/>
      <c r="E1046" s="195">
        <v>0</v>
      </c>
      <c r="F1046" s="195">
        <v>0</v>
      </c>
      <c r="G1046" s="195">
        <v>0</v>
      </c>
      <c r="H1046" s="195">
        <f t="shared" si="196"/>
        <v>0</v>
      </c>
      <c r="I1046" s="197">
        <f t="shared" si="197"/>
        <v>0</v>
      </c>
      <c r="J1046" s="204" t="s">
        <v>1934</v>
      </c>
      <c r="K1046" s="227" t="s">
        <v>1933</v>
      </c>
      <c r="L1046" s="206"/>
      <c r="M1046" s="201" t="str">
        <f t="shared" si="194"/>
        <v>否</v>
      </c>
    </row>
    <row r="1047" spans="1:13" ht="18.75" hidden="1">
      <c r="A1047" s="193">
        <v>2159904</v>
      </c>
      <c r="B1047" s="194" t="s">
        <v>1935</v>
      </c>
      <c r="C1047" s="195">
        <v>0</v>
      </c>
      <c r="D1047" s="195"/>
      <c r="E1047" s="195">
        <v>0</v>
      </c>
      <c r="F1047" s="195">
        <v>0</v>
      </c>
      <c r="G1047" s="195">
        <v>0</v>
      </c>
      <c r="H1047" s="195">
        <f t="shared" si="196"/>
        <v>0</v>
      </c>
      <c r="I1047" s="197">
        <f t="shared" si="197"/>
        <v>0</v>
      </c>
      <c r="J1047" s="204" t="s">
        <v>1936</v>
      </c>
      <c r="K1047" s="213" t="s">
        <v>1935</v>
      </c>
      <c r="L1047" s="207"/>
      <c r="M1047" s="201" t="str">
        <f t="shared" si="194"/>
        <v>否</v>
      </c>
    </row>
    <row r="1048" spans="1:13" ht="37.5">
      <c r="A1048" s="193">
        <v>2159905</v>
      </c>
      <c r="B1048" s="194" t="s">
        <v>1937</v>
      </c>
      <c r="C1048" s="195">
        <v>20</v>
      </c>
      <c r="D1048" s="195"/>
      <c r="E1048" s="195">
        <v>0</v>
      </c>
      <c r="F1048" s="195">
        <v>0</v>
      </c>
      <c r="G1048" s="195">
        <v>0</v>
      </c>
      <c r="H1048" s="195">
        <f t="shared" si="196"/>
        <v>20</v>
      </c>
      <c r="I1048" s="197">
        <f t="shared" si="197"/>
        <v>0</v>
      </c>
      <c r="J1048" s="204" t="s">
        <v>1938</v>
      </c>
      <c r="K1048" s="202" t="s">
        <v>1937</v>
      </c>
      <c r="L1048" s="207"/>
      <c r="M1048" s="201" t="str">
        <f t="shared" si="194"/>
        <v>是</v>
      </c>
    </row>
    <row r="1049" spans="1:13" ht="37.5" hidden="1">
      <c r="A1049" s="193">
        <v>2159906</v>
      </c>
      <c r="B1049" s="194" t="s">
        <v>1939</v>
      </c>
      <c r="C1049" s="195">
        <v>0</v>
      </c>
      <c r="D1049" s="195"/>
      <c r="E1049" s="195">
        <v>0</v>
      </c>
      <c r="F1049" s="195">
        <v>0</v>
      </c>
      <c r="G1049" s="195">
        <v>0</v>
      </c>
      <c r="H1049" s="195">
        <f t="shared" si="196"/>
        <v>0</v>
      </c>
      <c r="I1049" s="197">
        <f t="shared" si="197"/>
        <v>0</v>
      </c>
      <c r="J1049" s="204" t="s">
        <v>1940</v>
      </c>
      <c r="K1049" s="202" t="s">
        <v>1939</v>
      </c>
      <c r="L1049" s="210"/>
      <c r="M1049" s="201" t="str">
        <f t="shared" si="194"/>
        <v>否</v>
      </c>
    </row>
    <row r="1050" spans="1:13" ht="37.5" hidden="1">
      <c r="A1050" s="193">
        <v>2159999</v>
      </c>
      <c r="B1050" s="196" t="s">
        <v>1941</v>
      </c>
      <c r="C1050" s="195">
        <v>0</v>
      </c>
      <c r="D1050" s="195"/>
      <c r="E1050" s="195">
        <v>0</v>
      </c>
      <c r="F1050" s="195">
        <v>0</v>
      </c>
      <c r="G1050" s="195">
        <v>0</v>
      </c>
      <c r="H1050" s="195">
        <f t="shared" si="196"/>
        <v>0</v>
      </c>
      <c r="I1050" s="197">
        <f t="shared" si="197"/>
        <v>0</v>
      </c>
      <c r="J1050" s="204" t="s">
        <v>1942</v>
      </c>
      <c r="K1050" s="208" t="s">
        <v>1941</v>
      </c>
      <c r="L1050" s="232"/>
      <c r="M1050" s="201" t="str">
        <f t="shared" si="194"/>
        <v>否</v>
      </c>
    </row>
    <row r="1051" spans="1:13" s="182" customFormat="1" ht="37.5">
      <c r="A1051" s="190">
        <v>216</v>
      </c>
      <c r="B1051" s="191" t="s">
        <v>92</v>
      </c>
      <c r="C1051" s="192">
        <f t="shared" ref="C1051:G1051" si="200">SUM(C1052,C1062,C1068)</f>
        <v>1125</v>
      </c>
      <c r="D1051" s="192">
        <f t="shared" si="200"/>
        <v>0</v>
      </c>
      <c r="E1051" s="192">
        <f t="shared" si="200"/>
        <v>1900</v>
      </c>
      <c r="F1051" s="192">
        <f t="shared" si="200"/>
        <v>0</v>
      </c>
      <c r="G1051" s="192">
        <f t="shared" si="200"/>
        <v>1900</v>
      </c>
      <c r="H1051" s="192">
        <f t="shared" si="196"/>
        <v>3025</v>
      </c>
      <c r="I1051" s="197">
        <f t="shared" si="197"/>
        <v>1900</v>
      </c>
      <c r="J1051" s="198" t="s">
        <v>91</v>
      </c>
      <c r="K1051" s="199" t="s">
        <v>92</v>
      </c>
      <c r="L1051" s="220">
        <f>SUM(L1052,L1062,L1068)</f>
        <v>0</v>
      </c>
      <c r="M1051" s="201" t="str">
        <f t="shared" si="194"/>
        <v>是</v>
      </c>
    </row>
    <row r="1052" spans="1:13" ht="18.75">
      <c r="A1052" s="193">
        <v>21602</v>
      </c>
      <c r="B1052" s="194" t="s">
        <v>1943</v>
      </c>
      <c r="C1052" s="195">
        <f t="shared" ref="C1052:G1052" si="201">SUM(C1053:C1061)</f>
        <v>425</v>
      </c>
      <c r="D1052" s="195">
        <f t="shared" si="201"/>
        <v>0</v>
      </c>
      <c r="E1052" s="195">
        <f t="shared" si="201"/>
        <v>0</v>
      </c>
      <c r="F1052" s="195">
        <f t="shared" si="201"/>
        <v>0</v>
      </c>
      <c r="G1052" s="195">
        <f t="shared" si="201"/>
        <v>0</v>
      </c>
      <c r="H1052" s="195">
        <f t="shared" si="196"/>
        <v>425</v>
      </c>
      <c r="I1052" s="197">
        <f t="shared" si="197"/>
        <v>0</v>
      </c>
      <c r="J1052" s="198" t="s">
        <v>1944</v>
      </c>
      <c r="K1052" s="213" t="s">
        <v>1943</v>
      </c>
      <c r="L1052" s="210">
        <f>SUM(L1053:L1061)</f>
        <v>0</v>
      </c>
      <c r="M1052" s="201" t="str">
        <f t="shared" si="194"/>
        <v>是</v>
      </c>
    </row>
    <row r="1053" spans="1:13" ht="18.75">
      <c r="A1053" s="193">
        <v>2160201</v>
      </c>
      <c r="B1053" s="194" t="s">
        <v>137</v>
      </c>
      <c r="C1053" s="195">
        <v>256</v>
      </c>
      <c r="D1053" s="195"/>
      <c r="E1053" s="195">
        <v>0</v>
      </c>
      <c r="F1053" s="195">
        <v>0</v>
      </c>
      <c r="G1053" s="195">
        <v>0</v>
      </c>
      <c r="H1053" s="195">
        <f t="shared" si="196"/>
        <v>256</v>
      </c>
      <c r="I1053" s="197">
        <f t="shared" si="197"/>
        <v>0</v>
      </c>
      <c r="J1053" s="204" t="s">
        <v>1945</v>
      </c>
      <c r="K1053" s="205" t="s">
        <v>137</v>
      </c>
      <c r="L1053" s="206"/>
      <c r="M1053" s="201" t="str">
        <f t="shared" si="194"/>
        <v>是</v>
      </c>
    </row>
    <row r="1054" spans="1:13" ht="37.5">
      <c r="A1054" s="193">
        <v>2160202</v>
      </c>
      <c r="B1054" s="194" t="s">
        <v>139</v>
      </c>
      <c r="C1054" s="195">
        <v>19</v>
      </c>
      <c r="D1054" s="195"/>
      <c r="E1054" s="195">
        <v>0</v>
      </c>
      <c r="F1054" s="195">
        <v>0</v>
      </c>
      <c r="G1054" s="195">
        <v>0</v>
      </c>
      <c r="H1054" s="195">
        <f t="shared" si="196"/>
        <v>19</v>
      </c>
      <c r="I1054" s="197">
        <f t="shared" si="197"/>
        <v>0</v>
      </c>
      <c r="J1054" s="204" t="s">
        <v>1946</v>
      </c>
      <c r="K1054" s="202" t="s">
        <v>139</v>
      </c>
      <c r="L1054" s="210"/>
      <c r="M1054" s="201" t="str">
        <f t="shared" si="194"/>
        <v>是</v>
      </c>
    </row>
    <row r="1055" spans="1:13" ht="18.75" hidden="1">
      <c r="A1055" s="193">
        <v>2160203</v>
      </c>
      <c r="B1055" s="194" t="s">
        <v>141</v>
      </c>
      <c r="C1055" s="195">
        <v>0</v>
      </c>
      <c r="D1055" s="195"/>
      <c r="E1055" s="195">
        <v>0</v>
      </c>
      <c r="F1055" s="195">
        <v>0</v>
      </c>
      <c r="G1055" s="195">
        <v>0</v>
      </c>
      <c r="H1055" s="195">
        <f t="shared" si="196"/>
        <v>0</v>
      </c>
      <c r="I1055" s="197">
        <f t="shared" si="197"/>
        <v>0</v>
      </c>
      <c r="J1055" s="204" t="s">
        <v>1947</v>
      </c>
      <c r="K1055" s="202" t="s">
        <v>141</v>
      </c>
      <c r="L1055" s="223"/>
      <c r="M1055" s="201" t="str">
        <f t="shared" si="194"/>
        <v>否</v>
      </c>
    </row>
    <row r="1056" spans="1:13" ht="37.5" hidden="1">
      <c r="A1056" s="193">
        <v>2160216</v>
      </c>
      <c r="B1056" s="194" t="s">
        <v>1948</v>
      </c>
      <c r="C1056" s="195">
        <v>0</v>
      </c>
      <c r="D1056" s="195"/>
      <c r="E1056" s="195">
        <v>0</v>
      </c>
      <c r="F1056" s="195">
        <v>0</v>
      </c>
      <c r="G1056" s="195">
        <v>0</v>
      </c>
      <c r="H1056" s="195">
        <f t="shared" si="196"/>
        <v>0</v>
      </c>
      <c r="I1056" s="197">
        <f t="shared" si="197"/>
        <v>0</v>
      </c>
      <c r="J1056" s="204" t="s">
        <v>1949</v>
      </c>
      <c r="K1056" s="202" t="s">
        <v>1948</v>
      </c>
      <c r="L1056" s="207"/>
      <c r="M1056" s="201" t="str">
        <f t="shared" si="194"/>
        <v>否</v>
      </c>
    </row>
    <row r="1057" spans="1:13" ht="37.5" hidden="1">
      <c r="A1057" s="193">
        <v>2160217</v>
      </c>
      <c r="B1057" s="194" t="s">
        <v>1950</v>
      </c>
      <c r="C1057" s="195">
        <v>0</v>
      </c>
      <c r="D1057" s="195"/>
      <c r="E1057" s="195">
        <v>0</v>
      </c>
      <c r="F1057" s="195">
        <v>0</v>
      </c>
      <c r="G1057" s="195">
        <v>0</v>
      </c>
      <c r="H1057" s="195">
        <f t="shared" si="196"/>
        <v>0</v>
      </c>
      <c r="I1057" s="197">
        <f t="shared" si="197"/>
        <v>0</v>
      </c>
      <c r="J1057" s="204" t="s">
        <v>1951</v>
      </c>
      <c r="K1057" s="202" t="s">
        <v>1950</v>
      </c>
      <c r="L1057" s="207"/>
      <c r="M1057" s="201" t="str">
        <f t="shared" si="194"/>
        <v>否</v>
      </c>
    </row>
    <row r="1058" spans="1:13" ht="18.75" hidden="1">
      <c r="A1058" s="193">
        <v>2160218</v>
      </c>
      <c r="B1058" s="194" t="s">
        <v>1952</v>
      </c>
      <c r="C1058" s="195">
        <v>0</v>
      </c>
      <c r="D1058" s="195"/>
      <c r="E1058" s="195">
        <v>0</v>
      </c>
      <c r="F1058" s="195">
        <v>0</v>
      </c>
      <c r="G1058" s="195">
        <v>0</v>
      </c>
      <c r="H1058" s="195">
        <f t="shared" si="196"/>
        <v>0</v>
      </c>
      <c r="I1058" s="197">
        <f t="shared" si="197"/>
        <v>0</v>
      </c>
      <c r="J1058" s="204" t="s">
        <v>1953</v>
      </c>
      <c r="K1058" s="202" t="s">
        <v>1952</v>
      </c>
      <c r="L1058" s="207"/>
      <c r="M1058" s="201" t="str">
        <f t="shared" si="194"/>
        <v>否</v>
      </c>
    </row>
    <row r="1059" spans="1:13" ht="37.5" hidden="1">
      <c r="A1059" s="193">
        <v>2160219</v>
      </c>
      <c r="B1059" s="194" t="s">
        <v>1954</v>
      </c>
      <c r="C1059" s="195">
        <v>0</v>
      </c>
      <c r="D1059" s="195"/>
      <c r="E1059" s="195">
        <v>0</v>
      </c>
      <c r="F1059" s="195">
        <v>0</v>
      </c>
      <c r="G1059" s="195">
        <v>0</v>
      </c>
      <c r="H1059" s="195">
        <f t="shared" si="196"/>
        <v>0</v>
      </c>
      <c r="I1059" s="197">
        <f t="shared" si="197"/>
        <v>0</v>
      </c>
      <c r="J1059" s="204" t="s">
        <v>1955</v>
      </c>
      <c r="K1059" s="213" t="s">
        <v>1954</v>
      </c>
      <c r="L1059" s="207"/>
      <c r="M1059" s="201" t="str">
        <f t="shared" si="194"/>
        <v>否</v>
      </c>
    </row>
    <row r="1060" spans="1:13" ht="18.75" hidden="1">
      <c r="A1060" s="193">
        <v>2160250</v>
      </c>
      <c r="B1060" s="194" t="s">
        <v>155</v>
      </c>
      <c r="C1060" s="195">
        <v>0</v>
      </c>
      <c r="D1060" s="195"/>
      <c r="E1060" s="195">
        <v>0</v>
      </c>
      <c r="F1060" s="195">
        <v>0</v>
      </c>
      <c r="G1060" s="195">
        <v>0</v>
      </c>
      <c r="H1060" s="195">
        <f t="shared" si="196"/>
        <v>0</v>
      </c>
      <c r="I1060" s="197">
        <f t="shared" si="197"/>
        <v>0</v>
      </c>
      <c r="J1060" s="204" t="s">
        <v>1956</v>
      </c>
      <c r="K1060" s="202" t="s">
        <v>155</v>
      </c>
      <c r="L1060" s="207"/>
      <c r="M1060" s="201" t="str">
        <f t="shared" si="194"/>
        <v>否</v>
      </c>
    </row>
    <row r="1061" spans="1:13" ht="37.5">
      <c r="A1061" s="193">
        <v>2160299</v>
      </c>
      <c r="B1061" s="194" t="s">
        <v>1957</v>
      </c>
      <c r="C1061" s="195">
        <v>150</v>
      </c>
      <c r="D1061" s="195"/>
      <c r="E1061" s="195">
        <v>0</v>
      </c>
      <c r="F1061" s="195">
        <v>0</v>
      </c>
      <c r="G1061" s="195">
        <v>0</v>
      </c>
      <c r="H1061" s="195">
        <f t="shared" si="196"/>
        <v>150</v>
      </c>
      <c r="I1061" s="197">
        <f t="shared" si="197"/>
        <v>0</v>
      </c>
      <c r="J1061" s="204" t="s">
        <v>1958</v>
      </c>
      <c r="K1061" s="208" t="s">
        <v>1957</v>
      </c>
      <c r="L1061" s="209"/>
      <c r="M1061" s="201" t="str">
        <f t="shared" si="194"/>
        <v>是</v>
      </c>
    </row>
    <row r="1062" spans="1:13" ht="18.75">
      <c r="A1062" s="193">
        <v>21606</v>
      </c>
      <c r="B1062" s="194" t="s">
        <v>1959</v>
      </c>
      <c r="C1062" s="195">
        <f t="shared" ref="C1062:G1062" si="202">SUM(C1063:C1067)</f>
        <v>600</v>
      </c>
      <c r="D1062" s="195">
        <f t="shared" si="202"/>
        <v>0</v>
      </c>
      <c r="E1062" s="195">
        <f t="shared" si="202"/>
        <v>1900</v>
      </c>
      <c r="F1062" s="195">
        <f t="shared" si="202"/>
        <v>0</v>
      </c>
      <c r="G1062" s="195">
        <f t="shared" si="202"/>
        <v>1900</v>
      </c>
      <c r="H1062" s="195">
        <f t="shared" si="196"/>
        <v>2500</v>
      </c>
      <c r="I1062" s="197">
        <f t="shared" si="197"/>
        <v>1900</v>
      </c>
      <c r="J1062" s="198" t="s">
        <v>1960</v>
      </c>
      <c r="K1062" s="202" t="s">
        <v>1959</v>
      </c>
      <c r="L1062" s="210">
        <f>SUM(L1063:L1067)</f>
        <v>0</v>
      </c>
      <c r="M1062" s="201" t="str">
        <f t="shared" si="194"/>
        <v>是</v>
      </c>
    </row>
    <row r="1063" spans="1:13" ht="18.75" hidden="1">
      <c r="A1063" s="193">
        <v>2160601</v>
      </c>
      <c r="B1063" s="212" t="s">
        <v>137</v>
      </c>
      <c r="C1063" s="195">
        <v>0</v>
      </c>
      <c r="D1063" s="195"/>
      <c r="E1063" s="195">
        <v>0</v>
      </c>
      <c r="F1063" s="195">
        <v>0</v>
      </c>
      <c r="G1063" s="195">
        <v>0</v>
      </c>
      <c r="H1063" s="195">
        <f t="shared" si="196"/>
        <v>0</v>
      </c>
      <c r="I1063" s="197">
        <f t="shared" si="197"/>
        <v>0</v>
      </c>
      <c r="J1063" s="204" t="s">
        <v>1961</v>
      </c>
      <c r="K1063" s="227" t="s">
        <v>137</v>
      </c>
      <c r="L1063" s="206"/>
      <c r="M1063" s="201" t="str">
        <f t="shared" si="194"/>
        <v>否</v>
      </c>
    </row>
    <row r="1064" spans="1:13" ht="37.5" hidden="1">
      <c r="A1064" s="193">
        <v>2160602</v>
      </c>
      <c r="B1064" s="194" t="s">
        <v>139</v>
      </c>
      <c r="C1064" s="195">
        <v>0</v>
      </c>
      <c r="D1064" s="195"/>
      <c r="E1064" s="195">
        <v>0</v>
      </c>
      <c r="F1064" s="195">
        <v>0</v>
      </c>
      <c r="G1064" s="195">
        <v>0</v>
      </c>
      <c r="H1064" s="195">
        <f t="shared" si="196"/>
        <v>0</v>
      </c>
      <c r="I1064" s="197">
        <f t="shared" si="197"/>
        <v>0</v>
      </c>
      <c r="J1064" s="204" t="s">
        <v>1962</v>
      </c>
      <c r="K1064" s="202" t="s">
        <v>139</v>
      </c>
      <c r="L1064" s="207"/>
      <c r="M1064" s="201" t="str">
        <f t="shared" si="194"/>
        <v>否</v>
      </c>
    </row>
    <row r="1065" spans="1:13" ht="18.75" hidden="1">
      <c r="A1065" s="193">
        <v>2160603</v>
      </c>
      <c r="B1065" s="194" t="s">
        <v>141</v>
      </c>
      <c r="C1065" s="195">
        <v>0</v>
      </c>
      <c r="D1065" s="195"/>
      <c r="E1065" s="195">
        <v>0</v>
      </c>
      <c r="F1065" s="195">
        <v>0</v>
      </c>
      <c r="G1065" s="195">
        <v>0</v>
      </c>
      <c r="H1065" s="195">
        <f t="shared" si="196"/>
        <v>0</v>
      </c>
      <c r="I1065" s="197">
        <f t="shared" si="197"/>
        <v>0</v>
      </c>
      <c r="J1065" s="204" t="s">
        <v>1963</v>
      </c>
      <c r="K1065" s="202" t="s">
        <v>141</v>
      </c>
      <c r="L1065" s="207"/>
      <c r="M1065" s="201" t="str">
        <f t="shared" si="194"/>
        <v>否</v>
      </c>
    </row>
    <row r="1066" spans="1:13" ht="37.5" hidden="1">
      <c r="A1066" s="193">
        <v>2160607</v>
      </c>
      <c r="B1066" s="194" t="s">
        <v>1964</v>
      </c>
      <c r="C1066" s="195">
        <v>0</v>
      </c>
      <c r="D1066" s="195"/>
      <c r="E1066" s="195">
        <v>0</v>
      </c>
      <c r="F1066" s="195">
        <v>0</v>
      </c>
      <c r="G1066" s="195">
        <v>0</v>
      </c>
      <c r="H1066" s="195">
        <f t="shared" si="196"/>
        <v>0</v>
      </c>
      <c r="I1066" s="197">
        <f t="shared" si="197"/>
        <v>0</v>
      </c>
      <c r="J1066" s="204" t="s">
        <v>1965</v>
      </c>
      <c r="K1066" s="202" t="s">
        <v>1964</v>
      </c>
      <c r="L1066" s="207"/>
      <c r="M1066" s="201" t="str">
        <f t="shared" si="194"/>
        <v>否</v>
      </c>
    </row>
    <row r="1067" spans="1:13" ht="37.5">
      <c r="A1067" s="193">
        <v>2160699</v>
      </c>
      <c r="B1067" s="194" t="s">
        <v>1966</v>
      </c>
      <c r="C1067" s="195">
        <v>600</v>
      </c>
      <c r="D1067" s="195"/>
      <c r="E1067" s="195">
        <v>1900</v>
      </c>
      <c r="F1067" s="195">
        <v>0</v>
      </c>
      <c r="G1067" s="195">
        <v>1900</v>
      </c>
      <c r="H1067" s="195">
        <f t="shared" si="196"/>
        <v>2500</v>
      </c>
      <c r="I1067" s="197">
        <f t="shared" si="197"/>
        <v>1900</v>
      </c>
      <c r="J1067" s="204" t="s">
        <v>1967</v>
      </c>
      <c r="K1067" s="208" t="s">
        <v>1966</v>
      </c>
      <c r="L1067" s="209"/>
      <c r="M1067" s="201" t="str">
        <f t="shared" si="194"/>
        <v>是</v>
      </c>
    </row>
    <row r="1068" spans="1:13" ht="37.5">
      <c r="A1068" s="193">
        <v>21699</v>
      </c>
      <c r="B1068" s="194" t="s">
        <v>1968</v>
      </c>
      <c r="C1068" s="195">
        <f t="shared" ref="C1068:G1068" si="203">SUM(C1069:C1070)</f>
        <v>100</v>
      </c>
      <c r="D1068" s="195">
        <f t="shared" si="203"/>
        <v>0</v>
      </c>
      <c r="E1068" s="195">
        <f t="shared" si="203"/>
        <v>0</v>
      </c>
      <c r="F1068" s="195">
        <f t="shared" si="203"/>
        <v>0</v>
      </c>
      <c r="G1068" s="195">
        <f t="shared" si="203"/>
        <v>0</v>
      </c>
      <c r="H1068" s="195">
        <f t="shared" si="196"/>
        <v>100</v>
      </c>
      <c r="I1068" s="197">
        <f t="shared" si="197"/>
        <v>0</v>
      </c>
      <c r="J1068" s="198" t="s">
        <v>1969</v>
      </c>
      <c r="K1068" s="202" t="s">
        <v>1968</v>
      </c>
      <c r="L1068" s="210">
        <f>SUM(L1069:L1070)</f>
        <v>0</v>
      </c>
      <c r="M1068" s="201" t="str">
        <f t="shared" si="194"/>
        <v>是</v>
      </c>
    </row>
    <row r="1069" spans="1:13" ht="37.5" hidden="1">
      <c r="A1069" s="193">
        <v>2169901</v>
      </c>
      <c r="B1069" s="212" t="s">
        <v>1970</v>
      </c>
      <c r="C1069" s="195">
        <v>0</v>
      </c>
      <c r="D1069" s="195"/>
      <c r="E1069" s="195">
        <v>0</v>
      </c>
      <c r="F1069" s="195">
        <v>0</v>
      </c>
      <c r="G1069" s="195">
        <v>0</v>
      </c>
      <c r="H1069" s="195">
        <f t="shared" si="196"/>
        <v>0</v>
      </c>
      <c r="I1069" s="197">
        <f t="shared" si="197"/>
        <v>0</v>
      </c>
      <c r="J1069" s="204" t="s">
        <v>1971</v>
      </c>
      <c r="K1069" s="205" t="s">
        <v>1970</v>
      </c>
      <c r="L1069" s="222"/>
      <c r="M1069" s="201" t="str">
        <f t="shared" si="194"/>
        <v>否</v>
      </c>
    </row>
    <row r="1070" spans="1:13" ht="37.5">
      <c r="A1070" s="193">
        <v>2169999</v>
      </c>
      <c r="B1070" s="194" t="s">
        <v>1972</v>
      </c>
      <c r="C1070" s="195">
        <v>100</v>
      </c>
      <c r="D1070" s="195"/>
      <c r="E1070" s="195">
        <v>0</v>
      </c>
      <c r="F1070" s="195">
        <v>0</v>
      </c>
      <c r="G1070" s="195">
        <v>0</v>
      </c>
      <c r="H1070" s="195">
        <f t="shared" si="196"/>
        <v>100</v>
      </c>
      <c r="I1070" s="197">
        <f t="shared" si="197"/>
        <v>0</v>
      </c>
      <c r="J1070" s="204" t="s">
        <v>1973</v>
      </c>
      <c r="K1070" s="208" t="s">
        <v>1972</v>
      </c>
      <c r="L1070" s="209"/>
      <c r="M1070" s="201" t="str">
        <f t="shared" si="194"/>
        <v>是</v>
      </c>
    </row>
    <row r="1071" spans="1:13" s="182" customFormat="1" ht="18.75">
      <c r="A1071" s="190">
        <v>217</v>
      </c>
      <c r="B1071" s="191" t="s">
        <v>94</v>
      </c>
      <c r="C1071" s="192">
        <f t="shared" ref="C1071:G1071" si="204">SUM(C1072,C1079,C1089,C1095,C1098)</f>
        <v>130</v>
      </c>
      <c r="D1071" s="192">
        <f t="shared" si="204"/>
        <v>0</v>
      </c>
      <c r="E1071" s="192">
        <f t="shared" si="204"/>
        <v>57</v>
      </c>
      <c r="F1071" s="192">
        <f t="shared" si="204"/>
        <v>57</v>
      </c>
      <c r="G1071" s="192">
        <f t="shared" si="204"/>
        <v>0</v>
      </c>
      <c r="H1071" s="192">
        <f t="shared" si="196"/>
        <v>187</v>
      </c>
      <c r="I1071" s="197">
        <f t="shared" si="197"/>
        <v>57</v>
      </c>
      <c r="J1071" s="198" t="s">
        <v>93</v>
      </c>
      <c r="K1071" s="199" t="s">
        <v>94</v>
      </c>
      <c r="L1071" s="220">
        <f>SUM(L1072,L1079,L1089,L1095,L1098)</f>
        <v>0</v>
      </c>
      <c r="M1071" s="201" t="str">
        <f t="shared" si="194"/>
        <v>是</v>
      </c>
    </row>
    <row r="1072" spans="1:13" ht="18.75">
      <c r="A1072" s="193">
        <v>21701</v>
      </c>
      <c r="B1072" s="194" t="s">
        <v>1974</v>
      </c>
      <c r="C1072" s="195">
        <f t="shared" ref="C1072:G1072" si="205">SUM(C1073:C1078)</f>
        <v>70</v>
      </c>
      <c r="D1072" s="195">
        <f t="shared" si="205"/>
        <v>0</v>
      </c>
      <c r="E1072" s="195">
        <f t="shared" si="205"/>
        <v>0</v>
      </c>
      <c r="F1072" s="195">
        <f t="shared" si="205"/>
        <v>0</v>
      </c>
      <c r="G1072" s="195">
        <f t="shared" si="205"/>
        <v>0</v>
      </c>
      <c r="H1072" s="195">
        <f t="shared" si="196"/>
        <v>70</v>
      </c>
      <c r="I1072" s="197">
        <f t="shared" si="197"/>
        <v>0</v>
      </c>
      <c r="J1072" s="198" t="s">
        <v>1975</v>
      </c>
      <c r="K1072" s="202" t="s">
        <v>1974</v>
      </c>
      <c r="L1072" s="210">
        <f>SUM(L1073:L1078)</f>
        <v>0</v>
      </c>
      <c r="M1072" s="201" t="str">
        <f t="shared" si="194"/>
        <v>是</v>
      </c>
    </row>
    <row r="1073" spans="1:13" ht="18.75" hidden="1">
      <c r="A1073" s="193">
        <v>2170101</v>
      </c>
      <c r="B1073" s="257" t="s">
        <v>137</v>
      </c>
      <c r="C1073" s="195">
        <v>0</v>
      </c>
      <c r="D1073" s="195"/>
      <c r="E1073" s="195">
        <v>0</v>
      </c>
      <c r="F1073" s="195">
        <v>0</v>
      </c>
      <c r="G1073" s="195">
        <v>0</v>
      </c>
      <c r="H1073" s="195">
        <f t="shared" si="196"/>
        <v>0</v>
      </c>
      <c r="I1073" s="197">
        <f t="shared" si="197"/>
        <v>0</v>
      </c>
      <c r="J1073" s="204" t="s">
        <v>1976</v>
      </c>
      <c r="K1073" s="246" t="s">
        <v>137</v>
      </c>
      <c r="L1073" s="206"/>
      <c r="M1073" s="201" t="str">
        <f t="shared" si="194"/>
        <v>否</v>
      </c>
    </row>
    <row r="1074" spans="1:13" ht="37.5" hidden="1">
      <c r="A1074" s="193">
        <v>2170102</v>
      </c>
      <c r="B1074" s="194" t="s">
        <v>139</v>
      </c>
      <c r="C1074" s="195">
        <v>0</v>
      </c>
      <c r="D1074" s="195"/>
      <c r="E1074" s="195">
        <v>0</v>
      </c>
      <c r="F1074" s="195">
        <v>0</v>
      </c>
      <c r="G1074" s="195">
        <v>0</v>
      </c>
      <c r="H1074" s="195">
        <f t="shared" si="196"/>
        <v>0</v>
      </c>
      <c r="I1074" s="197">
        <f t="shared" si="197"/>
        <v>0</v>
      </c>
      <c r="J1074" s="204" t="s">
        <v>1977</v>
      </c>
      <c r="K1074" s="202" t="s">
        <v>139</v>
      </c>
      <c r="L1074" s="207"/>
      <c r="M1074" s="201" t="str">
        <f t="shared" si="194"/>
        <v>否</v>
      </c>
    </row>
    <row r="1075" spans="1:13" ht="18.75" hidden="1">
      <c r="A1075" s="193">
        <v>2170103</v>
      </c>
      <c r="B1075" s="194" t="s">
        <v>141</v>
      </c>
      <c r="C1075" s="195">
        <v>0</v>
      </c>
      <c r="D1075" s="195"/>
      <c r="E1075" s="195">
        <v>0</v>
      </c>
      <c r="F1075" s="195">
        <v>0</v>
      </c>
      <c r="G1075" s="195">
        <v>0</v>
      </c>
      <c r="H1075" s="195">
        <f t="shared" si="196"/>
        <v>0</v>
      </c>
      <c r="I1075" s="197">
        <f t="shared" si="197"/>
        <v>0</v>
      </c>
      <c r="J1075" s="204" t="s">
        <v>1978</v>
      </c>
      <c r="K1075" s="202" t="s">
        <v>141</v>
      </c>
      <c r="L1075" s="207"/>
      <c r="M1075" s="201" t="str">
        <f t="shared" si="194"/>
        <v>否</v>
      </c>
    </row>
    <row r="1076" spans="1:13" ht="18.75" hidden="1">
      <c r="A1076" s="193">
        <v>2170104</v>
      </c>
      <c r="B1076" s="194" t="s">
        <v>1979</v>
      </c>
      <c r="C1076" s="195">
        <v>0</v>
      </c>
      <c r="D1076" s="195"/>
      <c r="E1076" s="195">
        <v>0</v>
      </c>
      <c r="F1076" s="195">
        <v>0</v>
      </c>
      <c r="G1076" s="195">
        <v>0</v>
      </c>
      <c r="H1076" s="195">
        <f t="shared" si="196"/>
        <v>0</v>
      </c>
      <c r="I1076" s="197">
        <f t="shared" si="197"/>
        <v>0</v>
      </c>
      <c r="J1076" s="204" t="s">
        <v>1980</v>
      </c>
      <c r="K1076" s="202" t="s">
        <v>1979</v>
      </c>
      <c r="L1076" s="210"/>
      <c r="M1076" s="201" t="str">
        <f t="shared" si="194"/>
        <v>否</v>
      </c>
    </row>
    <row r="1077" spans="1:13" ht="18.75" hidden="1">
      <c r="A1077" s="193">
        <v>2170150</v>
      </c>
      <c r="B1077" s="194" t="s">
        <v>155</v>
      </c>
      <c r="C1077" s="195">
        <v>0</v>
      </c>
      <c r="D1077" s="195"/>
      <c r="E1077" s="195">
        <v>0</v>
      </c>
      <c r="F1077" s="195">
        <v>0</v>
      </c>
      <c r="G1077" s="195">
        <v>0</v>
      </c>
      <c r="H1077" s="195">
        <f t="shared" si="196"/>
        <v>0</v>
      </c>
      <c r="I1077" s="197">
        <f t="shared" si="197"/>
        <v>0</v>
      </c>
      <c r="J1077" s="204" t="s">
        <v>1981</v>
      </c>
      <c r="K1077" s="202" t="s">
        <v>155</v>
      </c>
      <c r="L1077" s="207"/>
      <c r="M1077" s="201" t="str">
        <f t="shared" si="194"/>
        <v>否</v>
      </c>
    </row>
    <row r="1078" spans="1:13" ht="37.5">
      <c r="A1078" s="193">
        <v>2170199</v>
      </c>
      <c r="B1078" s="194" t="s">
        <v>1982</v>
      </c>
      <c r="C1078" s="195">
        <v>70</v>
      </c>
      <c r="D1078" s="195"/>
      <c r="E1078" s="195">
        <v>0</v>
      </c>
      <c r="F1078" s="195">
        <v>0</v>
      </c>
      <c r="G1078" s="195">
        <v>0</v>
      </c>
      <c r="H1078" s="195">
        <f t="shared" si="196"/>
        <v>70</v>
      </c>
      <c r="I1078" s="197">
        <f t="shared" si="197"/>
        <v>0</v>
      </c>
      <c r="J1078" s="204" t="s">
        <v>1983</v>
      </c>
      <c r="K1078" s="208" t="s">
        <v>1982</v>
      </c>
      <c r="L1078" s="232"/>
      <c r="M1078" s="201" t="str">
        <f t="shared" si="194"/>
        <v>是</v>
      </c>
    </row>
    <row r="1079" spans="1:13" ht="18.75" hidden="1">
      <c r="A1079" s="193">
        <v>21702</v>
      </c>
      <c r="B1079" s="196" t="s">
        <v>1984</v>
      </c>
      <c r="C1079" s="195">
        <f t="shared" ref="C1079:G1079" si="206">SUM(C1080:C1088)</f>
        <v>0</v>
      </c>
      <c r="D1079" s="195">
        <f t="shared" si="206"/>
        <v>0</v>
      </c>
      <c r="E1079" s="195">
        <f t="shared" si="206"/>
        <v>0</v>
      </c>
      <c r="F1079" s="195">
        <f t="shared" si="206"/>
        <v>0</v>
      </c>
      <c r="G1079" s="195">
        <f t="shared" si="206"/>
        <v>0</v>
      </c>
      <c r="H1079" s="195">
        <f t="shared" si="196"/>
        <v>0</v>
      </c>
      <c r="I1079" s="197">
        <f t="shared" si="197"/>
        <v>0</v>
      </c>
      <c r="J1079" s="215" t="s">
        <v>1985</v>
      </c>
      <c r="K1079" s="233" t="s">
        <v>1984</v>
      </c>
      <c r="L1079" s="250">
        <f>SUM(L1080:L1088)</f>
        <v>0</v>
      </c>
      <c r="M1079" s="201" t="str">
        <f t="shared" si="194"/>
        <v>否</v>
      </c>
    </row>
    <row r="1080" spans="1:13" ht="18.75" hidden="1">
      <c r="A1080" s="193">
        <v>2170201</v>
      </c>
      <c r="B1080" s="196" t="s">
        <v>1986</v>
      </c>
      <c r="C1080" s="195">
        <v>0</v>
      </c>
      <c r="D1080" s="195"/>
      <c r="E1080" s="195">
        <v>0</v>
      </c>
      <c r="F1080" s="195">
        <v>0</v>
      </c>
      <c r="G1080" s="195">
        <v>0</v>
      </c>
      <c r="H1080" s="195">
        <f t="shared" si="196"/>
        <v>0</v>
      </c>
      <c r="I1080" s="197">
        <f t="shared" si="197"/>
        <v>0</v>
      </c>
      <c r="J1080" s="215" t="s">
        <v>1987</v>
      </c>
      <c r="K1080" s="233" t="s">
        <v>1986</v>
      </c>
      <c r="L1080" s="250"/>
      <c r="M1080" s="201" t="str">
        <f t="shared" si="194"/>
        <v>否</v>
      </c>
    </row>
    <row r="1081" spans="1:13" ht="18.75" hidden="1">
      <c r="A1081" s="193">
        <v>2170202</v>
      </c>
      <c r="B1081" s="196" t="s">
        <v>1988</v>
      </c>
      <c r="C1081" s="195">
        <v>0</v>
      </c>
      <c r="D1081" s="195"/>
      <c r="E1081" s="195">
        <v>0</v>
      </c>
      <c r="F1081" s="195">
        <v>0</v>
      </c>
      <c r="G1081" s="195">
        <v>0</v>
      </c>
      <c r="H1081" s="195">
        <f t="shared" si="196"/>
        <v>0</v>
      </c>
      <c r="I1081" s="197">
        <f t="shared" si="197"/>
        <v>0</v>
      </c>
      <c r="J1081" s="215" t="s">
        <v>1989</v>
      </c>
      <c r="K1081" s="233" t="s">
        <v>1988</v>
      </c>
      <c r="L1081" s="250"/>
      <c r="M1081" s="201" t="str">
        <f t="shared" si="194"/>
        <v>否</v>
      </c>
    </row>
    <row r="1082" spans="1:13" ht="18.75" hidden="1">
      <c r="A1082" s="193">
        <v>2170203</v>
      </c>
      <c r="B1082" s="196" t="s">
        <v>1990</v>
      </c>
      <c r="C1082" s="195">
        <v>0</v>
      </c>
      <c r="D1082" s="195"/>
      <c r="E1082" s="195">
        <v>0</v>
      </c>
      <c r="F1082" s="195">
        <v>0</v>
      </c>
      <c r="G1082" s="195">
        <v>0</v>
      </c>
      <c r="H1082" s="195">
        <f t="shared" si="196"/>
        <v>0</v>
      </c>
      <c r="I1082" s="197">
        <f t="shared" si="197"/>
        <v>0</v>
      </c>
      <c r="J1082" s="215" t="s">
        <v>1991</v>
      </c>
      <c r="K1082" s="233" t="s">
        <v>1990</v>
      </c>
      <c r="L1082" s="250"/>
      <c r="M1082" s="201" t="str">
        <f t="shared" si="194"/>
        <v>否</v>
      </c>
    </row>
    <row r="1083" spans="1:13" ht="37.5" hidden="1">
      <c r="A1083" s="193">
        <v>2170204</v>
      </c>
      <c r="B1083" s="196" t="s">
        <v>1992</v>
      </c>
      <c r="C1083" s="195">
        <v>0</v>
      </c>
      <c r="D1083" s="195"/>
      <c r="E1083" s="195">
        <v>0</v>
      </c>
      <c r="F1083" s="195">
        <v>0</v>
      </c>
      <c r="G1083" s="195">
        <v>0</v>
      </c>
      <c r="H1083" s="195">
        <f t="shared" si="196"/>
        <v>0</v>
      </c>
      <c r="I1083" s="197">
        <f t="shared" si="197"/>
        <v>0</v>
      </c>
      <c r="J1083" s="215" t="s">
        <v>1993</v>
      </c>
      <c r="K1083" s="233" t="s">
        <v>1992</v>
      </c>
      <c r="L1083" s="250"/>
      <c r="M1083" s="201" t="str">
        <f t="shared" si="194"/>
        <v>否</v>
      </c>
    </row>
    <row r="1084" spans="1:13" ht="37.5" hidden="1">
      <c r="A1084" s="193">
        <v>2170205</v>
      </c>
      <c r="B1084" s="196" t="s">
        <v>1994</v>
      </c>
      <c r="C1084" s="195">
        <v>0</v>
      </c>
      <c r="D1084" s="195"/>
      <c r="E1084" s="195">
        <v>0</v>
      </c>
      <c r="F1084" s="195">
        <v>0</v>
      </c>
      <c r="G1084" s="195">
        <v>0</v>
      </c>
      <c r="H1084" s="195">
        <f t="shared" si="196"/>
        <v>0</v>
      </c>
      <c r="I1084" s="197">
        <f t="shared" si="197"/>
        <v>0</v>
      </c>
      <c r="J1084" s="215" t="s">
        <v>1995</v>
      </c>
      <c r="K1084" s="233" t="s">
        <v>1994</v>
      </c>
      <c r="L1084" s="250"/>
      <c r="M1084" s="201" t="str">
        <f t="shared" si="194"/>
        <v>否</v>
      </c>
    </row>
    <row r="1085" spans="1:13" ht="37.5" hidden="1">
      <c r="A1085" s="193">
        <v>2170206</v>
      </c>
      <c r="B1085" s="196" t="s">
        <v>1996</v>
      </c>
      <c r="C1085" s="195">
        <v>0</v>
      </c>
      <c r="D1085" s="195"/>
      <c r="E1085" s="195">
        <v>0</v>
      </c>
      <c r="F1085" s="195">
        <v>0</v>
      </c>
      <c r="G1085" s="195">
        <v>0</v>
      </c>
      <c r="H1085" s="195">
        <f t="shared" si="196"/>
        <v>0</v>
      </c>
      <c r="I1085" s="197">
        <f t="shared" si="197"/>
        <v>0</v>
      </c>
      <c r="J1085" s="215" t="s">
        <v>1997</v>
      </c>
      <c r="K1085" s="233" t="s">
        <v>1996</v>
      </c>
      <c r="L1085" s="250"/>
      <c r="M1085" s="201" t="str">
        <f t="shared" si="194"/>
        <v>否</v>
      </c>
    </row>
    <row r="1086" spans="1:13" ht="37.5" hidden="1">
      <c r="A1086" s="193">
        <v>2170207</v>
      </c>
      <c r="B1086" s="196" t="s">
        <v>1998</v>
      </c>
      <c r="C1086" s="195">
        <v>0</v>
      </c>
      <c r="D1086" s="195"/>
      <c r="E1086" s="195">
        <v>0</v>
      </c>
      <c r="F1086" s="195">
        <v>0</v>
      </c>
      <c r="G1086" s="195">
        <v>0</v>
      </c>
      <c r="H1086" s="195">
        <f t="shared" si="196"/>
        <v>0</v>
      </c>
      <c r="I1086" s="197">
        <f t="shared" si="197"/>
        <v>0</v>
      </c>
      <c r="J1086" s="215" t="s">
        <v>1999</v>
      </c>
      <c r="K1086" s="233" t="s">
        <v>1998</v>
      </c>
      <c r="L1086" s="250"/>
      <c r="M1086" s="201" t="str">
        <f t="shared" si="194"/>
        <v>否</v>
      </c>
    </row>
    <row r="1087" spans="1:13" ht="18.75" hidden="1">
      <c r="A1087" s="193">
        <v>2170208</v>
      </c>
      <c r="B1087" s="196" t="s">
        <v>2000</v>
      </c>
      <c r="C1087" s="195">
        <v>0</v>
      </c>
      <c r="D1087" s="195"/>
      <c r="E1087" s="195">
        <v>0</v>
      </c>
      <c r="F1087" s="195">
        <v>0</v>
      </c>
      <c r="G1087" s="195">
        <v>0</v>
      </c>
      <c r="H1087" s="195">
        <f t="shared" si="196"/>
        <v>0</v>
      </c>
      <c r="I1087" s="197">
        <f t="shared" si="197"/>
        <v>0</v>
      </c>
      <c r="J1087" s="215" t="s">
        <v>2001</v>
      </c>
      <c r="K1087" s="233" t="s">
        <v>2000</v>
      </c>
      <c r="L1087" s="250"/>
      <c r="M1087" s="201" t="str">
        <f t="shared" si="194"/>
        <v>否</v>
      </c>
    </row>
    <row r="1088" spans="1:13" ht="37.5" hidden="1">
      <c r="A1088" s="193">
        <v>2170299</v>
      </c>
      <c r="B1088" s="196" t="s">
        <v>2002</v>
      </c>
      <c r="C1088" s="195">
        <v>0</v>
      </c>
      <c r="D1088" s="195"/>
      <c r="E1088" s="195">
        <v>0</v>
      </c>
      <c r="F1088" s="195">
        <v>0</v>
      </c>
      <c r="G1088" s="195">
        <v>0</v>
      </c>
      <c r="H1088" s="195">
        <f t="shared" si="196"/>
        <v>0</v>
      </c>
      <c r="I1088" s="197">
        <f t="shared" si="197"/>
        <v>0</v>
      </c>
      <c r="J1088" s="215" t="s">
        <v>2003</v>
      </c>
      <c r="K1088" s="233" t="s">
        <v>2002</v>
      </c>
      <c r="L1088" s="250"/>
      <c r="M1088" s="201" t="str">
        <f t="shared" si="194"/>
        <v>否</v>
      </c>
    </row>
    <row r="1089" spans="1:13" ht="18.75" hidden="1">
      <c r="A1089" s="193">
        <v>21703</v>
      </c>
      <c r="B1089" s="194" t="s">
        <v>2004</v>
      </c>
      <c r="C1089" s="195">
        <f t="shared" ref="C1089:G1089" si="207">SUM(C1090:C1094)</f>
        <v>0</v>
      </c>
      <c r="D1089" s="195">
        <f t="shared" si="207"/>
        <v>0</v>
      </c>
      <c r="E1089" s="195">
        <f t="shared" si="207"/>
        <v>0</v>
      </c>
      <c r="F1089" s="195">
        <f t="shared" si="207"/>
        <v>0</v>
      </c>
      <c r="G1089" s="195">
        <f t="shared" si="207"/>
        <v>0</v>
      </c>
      <c r="H1089" s="195">
        <f t="shared" si="196"/>
        <v>0</v>
      </c>
      <c r="I1089" s="197">
        <f t="shared" si="197"/>
        <v>0</v>
      </c>
      <c r="J1089" s="198" t="s">
        <v>2005</v>
      </c>
      <c r="K1089" s="202" t="s">
        <v>2004</v>
      </c>
      <c r="L1089" s="210">
        <f>SUM(L1090:L1094)</f>
        <v>0</v>
      </c>
      <c r="M1089" s="201" t="str">
        <f t="shared" si="194"/>
        <v>否</v>
      </c>
    </row>
    <row r="1090" spans="1:13" ht="37.5" hidden="1">
      <c r="A1090" s="193">
        <v>2170301</v>
      </c>
      <c r="B1090" s="212" t="s">
        <v>2006</v>
      </c>
      <c r="C1090" s="195">
        <v>0</v>
      </c>
      <c r="D1090" s="195"/>
      <c r="E1090" s="195">
        <v>0</v>
      </c>
      <c r="F1090" s="195">
        <v>0</v>
      </c>
      <c r="G1090" s="195">
        <v>0</v>
      </c>
      <c r="H1090" s="195">
        <f t="shared" si="196"/>
        <v>0</v>
      </c>
      <c r="I1090" s="197">
        <f t="shared" si="197"/>
        <v>0</v>
      </c>
      <c r="J1090" s="204" t="s">
        <v>2007</v>
      </c>
      <c r="K1090" s="205" t="s">
        <v>2006</v>
      </c>
      <c r="L1090" s="206"/>
      <c r="M1090" s="201" t="str">
        <f t="shared" si="194"/>
        <v>否</v>
      </c>
    </row>
    <row r="1091" spans="1:13" ht="37.5" hidden="1">
      <c r="A1091" s="193">
        <v>2170302</v>
      </c>
      <c r="B1091" s="194" t="s">
        <v>2008</v>
      </c>
      <c r="C1091" s="195">
        <v>0</v>
      </c>
      <c r="D1091" s="195"/>
      <c r="E1091" s="195">
        <v>0</v>
      </c>
      <c r="F1091" s="195">
        <v>0</v>
      </c>
      <c r="G1091" s="195">
        <v>0</v>
      </c>
      <c r="H1091" s="195">
        <f t="shared" si="196"/>
        <v>0</v>
      </c>
      <c r="I1091" s="197">
        <f t="shared" si="197"/>
        <v>0</v>
      </c>
      <c r="J1091" s="204" t="s">
        <v>2009</v>
      </c>
      <c r="K1091" s="202" t="s">
        <v>2008</v>
      </c>
      <c r="L1091" s="207"/>
      <c r="M1091" s="201" t="str">
        <f t="shared" si="194"/>
        <v>否</v>
      </c>
    </row>
    <row r="1092" spans="1:13" ht="18.75" hidden="1">
      <c r="A1092" s="193">
        <v>2170303</v>
      </c>
      <c r="B1092" s="194" t="s">
        <v>2010</v>
      </c>
      <c r="C1092" s="195">
        <v>0</v>
      </c>
      <c r="D1092" s="195"/>
      <c r="E1092" s="195">
        <v>0</v>
      </c>
      <c r="F1092" s="195">
        <v>0</v>
      </c>
      <c r="G1092" s="195">
        <v>0</v>
      </c>
      <c r="H1092" s="195">
        <f t="shared" si="196"/>
        <v>0</v>
      </c>
      <c r="I1092" s="197">
        <f t="shared" si="197"/>
        <v>0</v>
      </c>
      <c r="J1092" s="204" t="s">
        <v>2011</v>
      </c>
      <c r="K1092" s="213" t="s">
        <v>2010</v>
      </c>
      <c r="L1092" s="210"/>
      <c r="M1092" s="201" t="str">
        <f t="shared" si="194"/>
        <v>否</v>
      </c>
    </row>
    <row r="1093" spans="1:13" ht="18.75" hidden="1">
      <c r="A1093" s="193">
        <v>2170304</v>
      </c>
      <c r="B1093" s="194" t="s">
        <v>2012</v>
      </c>
      <c r="C1093" s="195">
        <v>0</v>
      </c>
      <c r="D1093" s="195"/>
      <c r="E1093" s="195">
        <v>0</v>
      </c>
      <c r="F1093" s="195">
        <v>0</v>
      </c>
      <c r="G1093" s="195">
        <v>0</v>
      </c>
      <c r="H1093" s="195">
        <f t="shared" si="196"/>
        <v>0</v>
      </c>
      <c r="I1093" s="197">
        <f t="shared" si="197"/>
        <v>0</v>
      </c>
      <c r="J1093" s="204" t="s">
        <v>2013</v>
      </c>
      <c r="K1093" s="213" t="s">
        <v>2012</v>
      </c>
      <c r="L1093" s="207"/>
      <c r="M1093" s="201" t="str">
        <f t="shared" si="194"/>
        <v>否</v>
      </c>
    </row>
    <row r="1094" spans="1:13" ht="37.5" hidden="1">
      <c r="A1094" s="193">
        <v>2170399</v>
      </c>
      <c r="B1094" s="196" t="s">
        <v>2014</v>
      </c>
      <c r="C1094" s="195">
        <v>0</v>
      </c>
      <c r="D1094" s="195"/>
      <c r="E1094" s="195">
        <v>0</v>
      </c>
      <c r="F1094" s="195">
        <v>0</v>
      </c>
      <c r="G1094" s="195">
        <v>0</v>
      </c>
      <c r="H1094" s="195">
        <f t="shared" si="196"/>
        <v>0</v>
      </c>
      <c r="I1094" s="197">
        <f t="shared" si="197"/>
        <v>0</v>
      </c>
      <c r="J1094" s="204" t="s">
        <v>2015</v>
      </c>
      <c r="K1094" s="208" t="s">
        <v>2014</v>
      </c>
      <c r="L1094" s="209"/>
      <c r="M1094" s="201" t="str">
        <f t="shared" ref="M1094:M1157" si="208">IF(LEN(F1094)=3,"是",IF(G1094&lt;&gt;"",IF(SUM(H1094:J1094)&lt;&gt;0,"是","否"),"是"))</f>
        <v>否</v>
      </c>
    </row>
    <row r="1095" spans="1:13" ht="18.75" hidden="1">
      <c r="A1095" s="193">
        <v>21704</v>
      </c>
      <c r="B1095" s="196" t="s">
        <v>2016</v>
      </c>
      <c r="C1095" s="195">
        <f t="shared" ref="C1095:G1095" si="209">SUM(C1096:C1097)</f>
        <v>0</v>
      </c>
      <c r="D1095" s="195">
        <f t="shared" si="209"/>
        <v>0</v>
      </c>
      <c r="E1095" s="195">
        <f t="shared" si="209"/>
        <v>0</v>
      </c>
      <c r="F1095" s="195">
        <f t="shared" si="209"/>
        <v>0</v>
      </c>
      <c r="G1095" s="195">
        <f t="shared" si="209"/>
        <v>0</v>
      </c>
      <c r="H1095" s="195">
        <f t="shared" ref="H1095:H1158" si="210">SUM(C1095:E1095)</f>
        <v>0</v>
      </c>
      <c r="I1095" s="197">
        <f t="shared" ref="I1095:I1158" si="211">F1095+G1095</f>
        <v>0</v>
      </c>
      <c r="J1095" s="215" t="s">
        <v>2017</v>
      </c>
      <c r="K1095" s="233" t="s">
        <v>2016</v>
      </c>
      <c r="L1095" s="234">
        <f>SUM(L1096:L1097)</f>
        <v>0</v>
      </c>
      <c r="M1095" s="201" t="str">
        <f t="shared" si="208"/>
        <v>否</v>
      </c>
    </row>
    <row r="1096" spans="1:13" ht="37.5" hidden="1">
      <c r="A1096" s="193">
        <v>2170401</v>
      </c>
      <c r="B1096" s="196" t="s">
        <v>2018</v>
      </c>
      <c r="C1096" s="195">
        <v>0</v>
      </c>
      <c r="D1096" s="195"/>
      <c r="E1096" s="195">
        <v>0</v>
      </c>
      <c r="F1096" s="195">
        <v>0</v>
      </c>
      <c r="G1096" s="195">
        <v>0</v>
      </c>
      <c r="H1096" s="195">
        <f t="shared" si="210"/>
        <v>0</v>
      </c>
      <c r="I1096" s="197">
        <f t="shared" si="211"/>
        <v>0</v>
      </c>
      <c r="J1096" s="215" t="s">
        <v>2019</v>
      </c>
      <c r="K1096" s="233" t="s">
        <v>2018</v>
      </c>
      <c r="L1096" s="234"/>
      <c r="M1096" s="201" t="str">
        <f t="shared" si="208"/>
        <v>否</v>
      </c>
    </row>
    <row r="1097" spans="1:13" ht="37.5" hidden="1">
      <c r="A1097" s="193">
        <v>2170499</v>
      </c>
      <c r="B1097" s="196" t="s">
        <v>2020</v>
      </c>
      <c r="C1097" s="195">
        <v>0</v>
      </c>
      <c r="D1097" s="195"/>
      <c r="E1097" s="195">
        <v>0</v>
      </c>
      <c r="F1097" s="195">
        <v>0</v>
      </c>
      <c r="G1097" s="195">
        <v>0</v>
      </c>
      <c r="H1097" s="195">
        <f t="shared" si="210"/>
        <v>0</v>
      </c>
      <c r="I1097" s="197">
        <f t="shared" si="211"/>
        <v>0</v>
      </c>
      <c r="J1097" s="215" t="s">
        <v>2021</v>
      </c>
      <c r="K1097" s="233" t="s">
        <v>2020</v>
      </c>
      <c r="L1097" s="234"/>
      <c r="M1097" s="201" t="str">
        <f t="shared" si="208"/>
        <v>否</v>
      </c>
    </row>
    <row r="1098" spans="1:13" ht="18.75">
      <c r="A1098" s="193">
        <v>21799</v>
      </c>
      <c r="B1098" s="194" t="s">
        <v>2022</v>
      </c>
      <c r="C1098" s="195">
        <f>C1099</f>
        <v>60</v>
      </c>
      <c r="D1098" s="195">
        <f>D1099</f>
        <v>0</v>
      </c>
      <c r="E1098" s="195">
        <f>E1099</f>
        <v>57</v>
      </c>
      <c r="F1098" s="195">
        <f>F1099</f>
        <v>57</v>
      </c>
      <c r="G1098" s="195">
        <f>G1099</f>
        <v>0</v>
      </c>
      <c r="H1098" s="195">
        <f t="shared" si="210"/>
        <v>117</v>
      </c>
      <c r="I1098" s="197">
        <f t="shared" si="211"/>
        <v>57</v>
      </c>
      <c r="J1098" s="204" t="s">
        <v>2023</v>
      </c>
      <c r="K1098" s="202" t="s">
        <v>2022</v>
      </c>
      <c r="L1098" s="258">
        <f>L1099</f>
        <v>0</v>
      </c>
      <c r="M1098" s="201" t="str">
        <f t="shared" si="208"/>
        <v>是</v>
      </c>
    </row>
    <row r="1099" spans="1:13" ht="18.75">
      <c r="A1099" s="193">
        <v>2179901</v>
      </c>
      <c r="B1099" s="196" t="s">
        <v>2024</v>
      </c>
      <c r="C1099" s="195">
        <v>60</v>
      </c>
      <c r="D1099" s="195"/>
      <c r="E1099" s="195">
        <v>57</v>
      </c>
      <c r="F1099" s="195">
        <v>57</v>
      </c>
      <c r="G1099" s="195">
        <v>0</v>
      </c>
      <c r="H1099" s="195">
        <f t="shared" si="210"/>
        <v>117</v>
      </c>
      <c r="I1099" s="197">
        <f t="shared" si="211"/>
        <v>57</v>
      </c>
      <c r="J1099" s="193">
        <v>2179901</v>
      </c>
      <c r="K1099" s="233" t="s">
        <v>2024</v>
      </c>
      <c r="L1099" s="258"/>
      <c r="M1099" s="201" t="str">
        <f t="shared" si="208"/>
        <v>是</v>
      </c>
    </row>
    <row r="1100" spans="1:13" s="182" customFormat="1" ht="37.5" hidden="1">
      <c r="A1100" s="190">
        <v>219</v>
      </c>
      <c r="B1100" s="191" t="s">
        <v>96</v>
      </c>
      <c r="C1100" s="192">
        <f t="shared" ref="C1100:G1100" si="212">SUM(C1101:C1109)</f>
        <v>0</v>
      </c>
      <c r="D1100" s="192">
        <f t="shared" si="212"/>
        <v>0</v>
      </c>
      <c r="E1100" s="192">
        <f t="shared" si="212"/>
        <v>0</v>
      </c>
      <c r="F1100" s="192">
        <f t="shared" si="212"/>
        <v>0</v>
      </c>
      <c r="G1100" s="192">
        <f t="shared" si="212"/>
        <v>0</v>
      </c>
      <c r="H1100" s="192">
        <f t="shared" si="210"/>
        <v>0</v>
      </c>
      <c r="I1100" s="197">
        <f t="shared" si="211"/>
        <v>0</v>
      </c>
      <c r="J1100" s="198" t="s">
        <v>95</v>
      </c>
      <c r="K1100" s="259" t="s">
        <v>96</v>
      </c>
      <c r="L1100" s="260">
        <f>SUM(L1101:L1109)</f>
        <v>0</v>
      </c>
      <c r="M1100" s="201" t="str">
        <f t="shared" si="208"/>
        <v>否</v>
      </c>
    </row>
    <row r="1101" spans="1:13" ht="18.75">
      <c r="A1101" s="193">
        <v>21901</v>
      </c>
      <c r="B1101" s="194" t="s">
        <v>2025</v>
      </c>
      <c r="C1101" s="195">
        <v>0</v>
      </c>
      <c r="D1101" s="195"/>
      <c r="E1101" s="195">
        <v>0</v>
      </c>
      <c r="F1101" s="195">
        <v>0</v>
      </c>
      <c r="G1101" s="195"/>
      <c r="H1101" s="195">
        <f t="shared" si="210"/>
        <v>0</v>
      </c>
      <c r="I1101" s="197">
        <f t="shared" si="211"/>
        <v>0</v>
      </c>
      <c r="J1101" s="204" t="s">
        <v>2026</v>
      </c>
      <c r="K1101" s="202" t="s">
        <v>2025</v>
      </c>
      <c r="L1101" s="207"/>
      <c r="M1101" s="201" t="str">
        <f t="shared" si="208"/>
        <v>是</v>
      </c>
    </row>
    <row r="1102" spans="1:13" ht="18.75">
      <c r="A1102" s="193">
        <v>21902</v>
      </c>
      <c r="B1102" s="194" t="s">
        <v>2027</v>
      </c>
      <c r="C1102" s="195">
        <v>0</v>
      </c>
      <c r="D1102" s="195"/>
      <c r="E1102" s="195">
        <v>0</v>
      </c>
      <c r="F1102" s="195">
        <v>0</v>
      </c>
      <c r="G1102" s="195"/>
      <c r="H1102" s="195">
        <f t="shared" si="210"/>
        <v>0</v>
      </c>
      <c r="I1102" s="197">
        <f t="shared" si="211"/>
        <v>0</v>
      </c>
      <c r="J1102" s="204" t="s">
        <v>2028</v>
      </c>
      <c r="K1102" s="202" t="s">
        <v>2027</v>
      </c>
      <c r="L1102" s="207"/>
      <c r="M1102" s="201" t="str">
        <f t="shared" si="208"/>
        <v>是</v>
      </c>
    </row>
    <row r="1103" spans="1:13" ht="18.75">
      <c r="A1103" s="193">
        <v>21903</v>
      </c>
      <c r="B1103" s="194" t="s">
        <v>2029</v>
      </c>
      <c r="C1103" s="195">
        <v>0</v>
      </c>
      <c r="D1103" s="195"/>
      <c r="E1103" s="195">
        <v>0</v>
      </c>
      <c r="F1103" s="195">
        <v>0</v>
      </c>
      <c r="G1103" s="195"/>
      <c r="H1103" s="195">
        <f t="shared" si="210"/>
        <v>0</v>
      </c>
      <c r="I1103" s="197">
        <f t="shared" si="211"/>
        <v>0</v>
      </c>
      <c r="J1103" s="204" t="s">
        <v>2030</v>
      </c>
      <c r="K1103" s="202" t="s">
        <v>2029</v>
      </c>
      <c r="L1103" s="210"/>
      <c r="M1103" s="201" t="str">
        <f t="shared" si="208"/>
        <v>是</v>
      </c>
    </row>
    <row r="1104" spans="1:13" ht="18.75">
      <c r="A1104" s="193">
        <v>21904</v>
      </c>
      <c r="B1104" s="194" t="s">
        <v>2031</v>
      </c>
      <c r="C1104" s="195">
        <v>0</v>
      </c>
      <c r="D1104" s="195"/>
      <c r="E1104" s="195">
        <v>0</v>
      </c>
      <c r="F1104" s="195">
        <v>0</v>
      </c>
      <c r="G1104" s="195"/>
      <c r="H1104" s="195">
        <f t="shared" si="210"/>
        <v>0</v>
      </c>
      <c r="I1104" s="197">
        <f t="shared" si="211"/>
        <v>0</v>
      </c>
      <c r="J1104" s="204" t="s">
        <v>2032</v>
      </c>
      <c r="K1104" s="202" t="s">
        <v>2031</v>
      </c>
      <c r="L1104" s="207"/>
      <c r="M1104" s="201" t="str">
        <f t="shared" si="208"/>
        <v>是</v>
      </c>
    </row>
    <row r="1105" spans="1:13" ht="18.75">
      <c r="A1105" s="193">
        <v>21905</v>
      </c>
      <c r="B1105" s="194" t="s">
        <v>2033</v>
      </c>
      <c r="C1105" s="195">
        <v>0</v>
      </c>
      <c r="D1105" s="195"/>
      <c r="E1105" s="195">
        <v>0</v>
      </c>
      <c r="F1105" s="195">
        <v>0</v>
      </c>
      <c r="G1105" s="195"/>
      <c r="H1105" s="195">
        <f t="shared" si="210"/>
        <v>0</v>
      </c>
      <c r="I1105" s="197">
        <f t="shared" si="211"/>
        <v>0</v>
      </c>
      <c r="J1105" s="204" t="s">
        <v>2034</v>
      </c>
      <c r="K1105" s="202" t="s">
        <v>2033</v>
      </c>
      <c r="L1105" s="207"/>
      <c r="M1105" s="201" t="str">
        <f t="shared" si="208"/>
        <v>是</v>
      </c>
    </row>
    <row r="1106" spans="1:13" ht="18.75">
      <c r="A1106" s="193">
        <v>21906</v>
      </c>
      <c r="B1106" s="194" t="s">
        <v>2035</v>
      </c>
      <c r="C1106" s="195">
        <v>0</v>
      </c>
      <c r="D1106" s="195"/>
      <c r="E1106" s="195">
        <v>0</v>
      </c>
      <c r="F1106" s="195">
        <v>0</v>
      </c>
      <c r="G1106" s="195"/>
      <c r="H1106" s="195">
        <f t="shared" si="210"/>
        <v>0</v>
      </c>
      <c r="I1106" s="197">
        <f t="shared" si="211"/>
        <v>0</v>
      </c>
      <c r="J1106" s="204" t="s">
        <v>2036</v>
      </c>
      <c r="K1106" s="202" t="s">
        <v>2035</v>
      </c>
      <c r="L1106" s="223"/>
      <c r="M1106" s="201" t="str">
        <f t="shared" si="208"/>
        <v>是</v>
      </c>
    </row>
    <row r="1107" spans="1:13" ht="18.75">
      <c r="A1107" s="193">
        <v>21907</v>
      </c>
      <c r="B1107" s="194" t="s">
        <v>2037</v>
      </c>
      <c r="C1107" s="195">
        <v>0</v>
      </c>
      <c r="D1107" s="195"/>
      <c r="E1107" s="195">
        <v>0</v>
      </c>
      <c r="F1107" s="195">
        <v>0</v>
      </c>
      <c r="G1107" s="195"/>
      <c r="H1107" s="195">
        <f t="shared" si="210"/>
        <v>0</v>
      </c>
      <c r="I1107" s="197">
        <f t="shared" si="211"/>
        <v>0</v>
      </c>
      <c r="J1107" s="204" t="s">
        <v>2038</v>
      </c>
      <c r="K1107" s="213" t="s">
        <v>2037</v>
      </c>
      <c r="L1107" s="207"/>
      <c r="M1107" s="201" t="str">
        <f t="shared" si="208"/>
        <v>是</v>
      </c>
    </row>
    <row r="1108" spans="1:13" ht="18.75">
      <c r="A1108" s="193">
        <v>21908</v>
      </c>
      <c r="B1108" s="194" t="s">
        <v>2039</v>
      </c>
      <c r="C1108" s="195">
        <v>0</v>
      </c>
      <c r="D1108" s="195"/>
      <c r="E1108" s="195">
        <v>0</v>
      </c>
      <c r="F1108" s="195">
        <v>0</v>
      </c>
      <c r="G1108" s="195"/>
      <c r="H1108" s="195">
        <f t="shared" si="210"/>
        <v>0</v>
      </c>
      <c r="I1108" s="197">
        <f t="shared" si="211"/>
        <v>0</v>
      </c>
      <c r="J1108" s="204" t="s">
        <v>2040</v>
      </c>
      <c r="K1108" s="202" t="s">
        <v>2039</v>
      </c>
      <c r="L1108" s="207"/>
      <c r="M1108" s="201" t="str">
        <f t="shared" si="208"/>
        <v>是</v>
      </c>
    </row>
    <row r="1109" spans="1:13" ht="18.75">
      <c r="A1109" s="193">
        <v>21999</v>
      </c>
      <c r="B1109" s="196" t="s">
        <v>2041</v>
      </c>
      <c r="C1109" s="195">
        <v>0</v>
      </c>
      <c r="D1109" s="195"/>
      <c r="E1109" s="195">
        <v>0</v>
      </c>
      <c r="F1109" s="195">
        <v>0</v>
      </c>
      <c r="G1109" s="195"/>
      <c r="H1109" s="195">
        <f t="shared" si="210"/>
        <v>0</v>
      </c>
      <c r="I1109" s="197">
        <f t="shared" si="211"/>
        <v>0</v>
      </c>
      <c r="J1109" s="204" t="s">
        <v>2042</v>
      </c>
      <c r="K1109" s="208" t="s">
        <v>2041</v>
      </c>
      <c r="L1109" s="209"/>
      <c r="M1109" s="201" t="str">
        <f t="shared" si="208"/>
        <v>是</v>
      </c>
    </row>
    <row r="1110" spans="1:13" s="182" customFormat="1" ht="37.5">
      <c r="A1110" s="190">
        <v>220</v>
      </c>
      <c r="B1110" s="191" t="s">
        <v>98</v>
      </c>
      <c r="C1110" s="192">
        <f t="shared" ref="C1110:G1110" si="213">SUM(C1111,C1138,C1153)</f>
        <v>2817</v>
      </c>
      <c r="D1110" s="192">
        <f t="shared" si="213"/>
        <v>0</v>
      </c>
      <c r="E1110" s="192">
        <f t="shared" si="213"/>
        <v>83</v>
      </c>
      <c r="F1110" s="192">
        <f t="shared" si="213"/>
        <v>83</v>
      </c>
      <c r="G1110" s="192">
        <f t="shared" si="213"/>
        <v>0</v>
      </c>
      <c r="H1110" s="192">
        <f t="shared" si="210"/>
        <v>2900</v>
      </c>
      <c r="I1110" s="197">
        <f t="shared" si="211"/>
        <v>83</v>
      </c>
      <c r="J1110" s="198" t="s">
        <v>97</v>
      </c>
      <c r="K1110" s="199" t="s">
        <v>98</v>
      </c>
      <c r="L1110" s="220">
        <f>SUM(L1111,L1138,L1153)</f>
        <v>0</v>
      </c>
      <c r="M1110" s="201" t="str">
        <f t="shared" si="208"/>
        <v>是</v>
      </c>
    </row>
    <row r="1111" spans="1:13" ht="18.75">
      <c r="A1111" s="193">
        <v>22001</v>
      </c>
      <c r="B1111" s="194" t="s">
        <v>2043</v>
      </c>
      <c r="C1111" s="195">
        <f t="shared" ref="C1111:G1111" si="214">SUM(C1112:C1137)</f>
        <v>2416</v>
      </c>
      <c r="D1111" s="195">
        <f t="shared" si="214"/>
        <v>0</v>
      </c>
      <c r="E1111" s="195">
        <f t="shared" si="214"/>
        <v>83</v>
      </c>
      <c r="F1111" s="195">
        <f t="shared" si="214"/>
        <v>83</v>
      </c>
      <c r="G1111" s="195">
        <f t="shared" si="214"/>
        <v>0</v>
      </c>
      <c r="H1111" s="195">
        <f t="shared" si="210"/>
        <v>2499</v>
      </c>
      <c r="I1111" s="197">
        <f t="shared" si="211"/>
        <v>83</v>
      </c>
      <c r="J1111" s="198" t="s">
        <v>2044</v>
      </c>
      <c r="K1111" s="202" t="s">
        <v>2043</v>
      </c>
      <c r="L1111" s="210">
        <f>SUM(L1112:L1137)</f>
        <v>0</v>
      </c>
      <c r="M1111" s="201" t="str">
        <f t="shared" si="208"/>
        <v>是</v>
      </c>
    </row>
    <row r="1112" spans="1:13" ht="18.75">
      <c r="A1112" s="193">
        <v>2200101</v>
      </c>
      <c r="B1112" s="194" t="s">
        <v>137</v>
      </c>
      <c r="C1112" s="195">
        <v>1337</v>
      </c>
      <c r="D1112" s="195"/>
      <c r="E1112" s="195">
        <v>0</v>
      </c>
      <c r="F1112" s="195">
        <v>0</v>
      </c>
      <c r="G1112" s="195">
        <v>0</v>
      </c>
      <c r="H1112" s="195">
        <f t="shared" si="210"/>
        <v>1337</v>
      </c>
      <c r="I1112" s="197">
        <f t="shared" si="211"/>
        <v>0</v>
      </c>
      <c r="J1112" s="204" t="s">
        <v>2045</v>
      </c>
      <c r="K1112" s="205" t="s">
        <v>137</v>
      </c>
      <c r="L1112" s="206"/>
      <c r="M1112" s="201" t="str">
        <f t="shared" si="208"/>
        <v>是</v>
      </c>
    </row>
    <row r="1113" spans="1:13" ht="37.5" hidden="1">
      <c r="A1113" s="193">
        <v>2200102</v>
      </c>
      <c r="B1113" s="194" t="s">
        <v>139</v>
      </c>
      <c r="C1113" s="195">
        <v>0</v>
      </c>
      <c r="D1113" s="195"/>
      <c r="E1113" s="195">
        <v>0</v>
      </c>
      <c r="F1113" s="195">
        <v>0</v>
      </c>
      <c r="G1113" s="195">
        <v>0</v>
      </c>
      <c r="H1113" s="195">
        <f t="shared" si="210"/>
        <v>0</v>
      </c>
      <c r="I1113" s="197">
        <f t="shared" si="211"/>
        <v>0</v>
      </c>
      <c r="J1113" s="204" t="s">
        <v>2046</v>
      </c>
      <c r="K1113" s="202" t="s">
        <v>139</v>
      </c>
      <c r="L1113" s="223"/>
      <c r="M1113" s="201" t="str">
        <f t="shared" si="208"/>
        <v>否</v>
      </c>
    </row>
    <row r="1114" spans="1:13" ht="18.75" hidden="1">
      <c r="A1114" s="193">
        <v>2200103</v>
      </c>
      <c r="B1114" s="194" t="s">
        <v>141</v>
      </c>
      <c r="C1114" s="195">
        <v>0</v>
      </c>
      <c r="D1114" s="195"/>
      <c r="E1114" s="195">
        <v>0</v>
      </c>
      <c r="F1114" s="195">
        <v>0</v>
      </c>
      <c r="G1114" s="195">
        <v>0</v>
      </c>
      <c r="H1114" s="195">
        <f t="shared" si="210"/>
        <v>0</v>
      </c>
      <c r="I1114" s="197">
        <f t="shared" si="211"/>
        <v>0</v>
      </c>
      <c r="J1114" s="204" t="s">
        <v>2047</v>
      </c>
      <c r="K1114" s="202" t="s">
        <v>141</v>
      </c>
      <c r="L1114" s="223"/>
      <c r="M1114" s="201" t="str">
        <f t="shared" si="208"/>
        <v>否</v>
      </c>
    </row>
    <row r="1115" spans="1:13" ht="37.5">
      <c r="A1115" s="193">
        <v>2200104</v>
      </c>
      <c r="B1115" s="194" t="s">
        <v>2048</v>
      </c>
      <c r="C1115" s="195">
        <v>488</v>
      </c>
      <c r="D1115" s="195"/>
      <c r="E1115" s="195">
        <v>8</v>
      </c>
      <c r="F1115" s="195">
        <v>8</v>
      </c>
      <c r="G1115" s="195">
        <v>0</v>
      </c>
      <c r="H1115" s="195">
        <f t="shared" si="210"/>
        <v>496</v>
      </c>
      <c r="I1115" s="197">
        <f t="shared" si="211"/>
        <v>8</v>
      </c>
      <c r="J1115" s="204" t="s">
        <v>2049</v>
      </c>
      <c r="K1115" s="202" t="s">
        <v>2048</v>
      </c>
      <c r="L1115" s="207"/>
      <c r="M1115" s="201" t="str">
        <f t="shared" si="208"/>
        <v>是</v>
      </c>
    </row>
    <row r="1116" spans="1:13" ht="37.5" hidden="1">
      <c r="A1116" s="193">
        <v>2200106</v>
      </c>
      <c r="B1116" s="194" t="s">
        <v>2050</v>
      </c>
      <c r="C1116" s="195">
        <v>0</v>
      </c>
      <c r="D1116" s="195"/>
      <c r="E1116" s="195">
        <v>0</v>
      </c>
      <c r="F1116" s="195">
        <v>0</v>
      </c>
      <c r="G1116" s="195">
        <v>0</v>
      </c>
      <c r="H1116" s="195">
        <f t="shared" si="210"/>
        <v>0</v>
      </c>
      <c r="I1116" s="197">
        <f t="shared" si="211"/>
        <v>0</v>
      </c>
      <c r="J1116" s="204" t="s">
        <v>2051</v>
      </c>
      <c r="K1116" s="202" t="s">
        <v>2050</v>
      </c>
      <c r="L1116" s="207"/>
      <c r="M1116" s="201" t="str">
        <f t="shared" si="208"/>
        <v>否</v>
      </c>
    </row>
    <row r="1117" spans="1:13" ht="37.5" hidden="1">
      <c r="A1117" s="193">
        <v>2200107</v>
      </c>
      <c r="B1117" s="194" t="s">
        <v>2052</v>
      </c>
      <c r="C1117" s="195">
        <v>0</v>
      </c>
      <c r="D1117" s="195"/>
      <c r="E1117" s="195">
        <v>0</v>
      </c>
      <c r="F1117" s="195">
        <v>0</v>
      </c>
      <c r="G1117" s="195">
        <v>0</v>
      </c>
      <c r="H1117" s="195">
        <f t="shared" si="210"/>
        <v>0</v>
      </c>
      <c r="I1117" s="197">
        <f t="shared" si="211"/>
        <v>0</v>
      </c>
      <c r="J1117" s="204" t="s">
        <v>2053</v>
      </c>
      <c r="K1117" s="202" t="s">
        <v>2052</v>
      </c>
      <c r="L1117" s="207"/>
      <c r="M1117" s="201" t="str">
        <f t="shared" si="208"/>
        <v>否</v>
      </c>
    </row>
    <row r="1118" spans="1:13" ht="37.5">
      <c r="A1118" s="193">
        <v>2200108</v>
      </c>
      <c r="B1118" s="194" t="s">
        <v>2054</v>
      </c>
      <c r="C1118" s="195">
        <v>82</v>
      </c>
      <c r="D1118" s="195"/>
      <c r="E1118" s="195">
        <v>25</v>
      </c>
      <c r="F1118" s="195">
        <v>25</v>
      </c>
      <c r="G1118" s="195">
        <v>0</v>
      </c>
      <c r="H1118" s="195">
        <f t="shared" si="210"/>
        <v>107</v>
      </c>
      <c r="I1118" s="197">
        <f t="shared" si="211"/>
        <v>25</v>
      </c>
      <c r="J1118" s="204" t="s">
        <v>2055</v>
      </c>
      <c r="K1118" s="202" t="s">
        <v>2054</v>
      </c>
      <c r="L1118" s="207"/>
      <c r="M1118" s="201" t="str">
        <f t="shared" si="208"/>
        <v>是</v>
      </c>
    </row>
    <row r="1119" spans="1:13" ht="37.5">
      <c r="A1119" s="193">
        <v>2200109</v>
      </c>
      <c r="B1119" s="194" t="s">
        <v>2056</v>
      </c>
      <c r="C1119" s="195">
        <v>10</v>
      </c>
      <c r="D1119" s="195"/>
      <c r="E1119" s="195">
        <v>0</v>
      </c>
      <c r="F1119" s="195">
        <v>0</v>
      </c>
      <c r="G1119" s="195">
        <v>0</v>
      </c>
      <c r="H1119" s="195">
        <f t="shared" si="210"/>
        <v>10</v>
      </c>
      <c r="I1119" s="197">
        <f t="shared" si="211"/>
        <v>0</v>
      </c>
      <c r="J1119" s="204" t="s">
        <v>2057</v>
      </c>
      <c r="K1119" s="202" t="s">
        <v>2056</v>
      </c>
      <c r="L1119" s="207"/>
      <c r="M1119" s="201" t="str">
        <f t="shared" si="208"/>
        <v>是</v>
      </c>
    </row>
    <row r="1120" spans="1:13" ht="37.5" hidden="1">
      <c r="A1120" s="193">
        <v>2200112</v>
      </c>
      <c r="B1120" s="194" t="s">
        <v>2058</v>
      </c>
      <c r="C1120" s="195">
        <v>0</v>
      </c>
      <c r="D1120" s="195"/>
      <c r="E1120" s="195">
        <v>0</v>
      </c>
      <c r="F1120" s="195">
        <v>0</v>
      </c>
      <c r="G1120" s="195">
        <v>0</v>
      </c>
      <c r="H1120" s="195">
        <f t="shared" si="210"/>
        <v>0</v>
      </c>
      <c r="I1120" s="197">
        <f t="shared" si="211"/>
        <v>0</v>
      </c>
      <c r="J1120" s="204" t="s">
        <v>2059</v>
      </c>
      <c r="K1120" s="202" t="s">
        <v>2058</v>
      </c>
      <c r="L1120" s="207"/>
      <c r="M1120" s="201" t="str">
        <f t="shared" si="208"/>
        <v>否</v>
      </c>
    </row>
    <row r="1121" spans="1:13" ht="37.5" hidden="1">
      <c r="A1121" s="193">
        <v>2200113</v>
      </c>
      <c r="B1121" s="194" t="s">
        <v>2060</v>
      </c>
      <c r="C1121" s="195">
        <v>0</v>
      </c>
      <c r="D1121" s="195"/>
      <c r="E1121" s="195">
        <v>0</v>
      </c>
      <c r="F1121" s="195">
        <v>0</v>
      </c>
      <c r="G1121" s="195">
        <v>0</v>
      </c>
      <c r="H1121" s="195">
        <f t="shared" si="210"/>
        <v>0</v>
      </c>
      <c r="I1121" s="197">
        <f t="shared" si="211"/>
        <v>0</v>
      </c>
      <c r="J1121" s="204" t="s">
        <v>2061</v>
      </c>
      <c r="K1121" s="202" t="s">
        <v>2060</v>
      </c>
      <c r="L1121" s="207"/>
      <c r="M1121" s="201" t="str">
        <f t="shared" si="208"/>
        <v>否</v>
      </c>
    </row>
    <row r="1122" spans="1:13" ht="37.5">
      <c r="A1122" s="193">
        <v>2200114</v>
      </c>
      <c r="B1122" s="194" t="s">
        <v>2062</v>
      </c>
      <c r="C1122" s="195">
        <v>64</v>
      </c>
      <c r="D1122" s="195"/>
      <c r="E1122" s="195">
        <v>0</v>
      </c>
      <c r="F1122" s="195">
        <v>0</v>
      </c>
      <c r="G1122" s="195">
        <v>0</v>
      </c>
      <c r="H1122" s="195">
        <f t="shared" si="210"/>
        <v>64</v>
      </c>
      <c r="I1122" s="197">
        <f t="shared" si="211"/>
        <v>0</v>
      </c>
      <c r="J1122" s="204" t="s">
        <v>2063</v>
      </c>
      <c r="K1122" s="202" t="s">
        <v>2062</v>
      </c>
      <c r="L1122" s="223"/>
      <c r="M1122" s="201" t="str">
        <f t="shared" si="208"/>
        <v>是</v>
      </c>
    </row>
    <row r="1123" spans="1:13" ht="37.5" hidden="1">
      <c r="A1123" s="193">
        <v>2200115</v>
      </c>
      <c r="B1123" s="194" t="s">
        <v>2064</v>
      </c>
      <c r="C1123" s="195">
        <v>0</v>
      </c>
      <c r="D1123" s="195"/>
      <c r="E1123" s="195">
        <v>0</v>
      </c>
      <c r="F1123" s="195">
        <v>0</v>
      </c>
      <c r="G1123" s="195">
        <v>0</v>
      </c>
      <c r="H1123" s="195">
        <f t="shared" si="210"/>
        <v>0</v>
      </c>
      <c r="I1123" s="197">
        <f t="shared" si="211"/>
        <v>0</v>
      </c>
      <c r="J1123" s="204" t="s">
        <v>2065</v>
      </c>
      <c r="K1123" s="202" t="s">
        <v>2064</v>
      </c>
      <c r="L1123" s="207"/>
      <c r="M1123" s="201" t="str">
        <f t="shared" si="208"/>
        <v>否</v>
      </c>
    </row>
    <row r="1124" spans="1:13" ht="18.75" hidden="1">
      <c r="A1124" s="193">
        <v>2200116</v>
      </c>
      <c r="B1124" s="194" t="s">
        <v>2066</v>
      </c>
      <c r="C1124" s="195">
        <v>0</v>
      </c>
      <c r="D1124" s="195"/>
      <c r="E1124" s="195">
        <v>0</v>
      </c>
      <c r="F1124" s="195">
        <v>0</v>
      </c>
      <c r="G1124" s="195">
        <v>0</v>
      </c>
      <c r="H1124" s="195">
        <f t="shared" si="210"/>
        <v>0</v>
      </c>
      <c r="I1124" s="197">
        <f t="shared" si="211"/>
        <v>0</v>
      </c>
      <c r="J1124" s="204" t="s">
        <v>2067</v>
      </c>
      <c r="K1124" s="202" t="s">
        <v>2066</v>
      </c>
      <c r="L1124" s="207"/>
      <c r="M1124" s="201" t="str">
        <f t="shared" si="208"/>
        <v>否</v>
      </c>
    </row>
    <row r="1125" spans="1:13" ht="37.5" hidden="1">
      <c r="A1125" s="193">
        <v>2200119</v>
      </c>
      <c r="B1125" s="194" t="s">
        <v>2068</v>
      </c>
      <c r="C1125" s="195">
        <v>0</v>
      </c>
      <c r="D1125" s="195"/>
      <c r="E1125" s="195">
        <v>0</v>
      </c>
      <c r="F1125" s="195">
        <v>0</v>
      </c>
      <c r="G1125" s="195">
        <v>0</v>
      </c>
      <c r="H1125" s="195">
        <f t="shared" si="210"/>
        <v>0</v>
      </c>
      <c r="I1125" s="197">
        <f t="shared" si="211"/>
        <v>0</v>
      </c>
      <c r="J1125" s="204" t="s">
        <v>2069</v>
      </c>
      <c r="K1125" s="202" t="s">
        <v>2068</v>
      </c>
      <c r="L1125" s="207"/>
      <c r="M1125" s="201" t="str">
        <f t="shared" si="208"/>
        <v>否</v>
      </c>
    </row>
    <row r="1126" spans="1:13" ht="18.75" hidden="1">
      <c r="A1126" s="193">
        <v>2200120</v>
      </c>
      <c r="B1126" s="194" t="s">
        <v>2070</v>
      </c>
      <c r="C1126" s="195">
        <v>0</v>
      </c>
      <c r="D1126" s="195"/>
      <c r="E1126" s="195">
        <v>0</v>
      </c>
      <c r="F1126" s="195">
        <v>0</v>
      </c>
      <c r="G1126" s="195">
        <v>0</v>
      </c>
      <c r="H1126" s="195">
        <f t="shared" si="210"/>
        <v>0</v>
      </c>
      <c r="I1126" s="197">
        <f t="shared" si="211"/>
        <v>0</v>
      </c>
      <c r="J1126" s="215" t="s">
        <v>2071</v>
      </c>
      <c r="K1126" s="216" t="s">
        <v>2070</v>
      </c>
      <c r="L1126" s="218"/>
      <c r="M1126" s="201" t="str">
        <f t="shared" si="208"/>
        <v>否</v>
      </c>
    </row>
    <row r="1127" spans="1:13" ht="37.5" hidden="1">
      <c r="A1127" s="193">
        <v>2200121</v>
      </c>
      <c r="B1127" s="194" t="s">
        <v>2072</v>
      </c>
      <c r="C1127" s="195">
        <v>0</v>
      </c>
      <c r="D1127" s="195"/>
      <c r="E1127" s="195">
        <v>0</v>
      </c>
      <c r="F1127" s="195">
        <v>0</v>
      </c>
      <c r="G1127" s="195">
        <v>0</v>
      </c>
      <c r="H1127" s="195">
        <f t="shared" si="210"/>
        <v>0</v>
      </c>
      <c r="I1127" s="197">
        <f t="shared" si="211"/>
        <v>0</v>
      </c>
      <c r="J1127" s="215" t="s">
        <v>2073</v>
      </c>
      <c r="K1127" s="216" t="s">
        <v>2072</v>
      </c>
      <c r="L1127" s="218"/>
      <c r="M1127" s="201" t="str">
        <f t="shared" si="208"/>
        <v>否</v>
      </c>
    </row>
    <row r="1128" spans="1:13" ht="18.75" hidden="1">
      <c r="A1128" s="193">
        <v>2200122</v>
      </c>
      <c r="B1128" s="194" t="s">
        <v>2074</v>
      </c>
      <c r="C1128" s="195">
        <v>0</v>
      </c>
      <c r="D1128" s="195"/>
      <c r="E1128" s="195">
        <v>0</v>
      </c>
      <c r="F1128" s="195">
        <v>0</v>
      </c>
      <c r="G1128" s="195">
        <v>0</v>
      </c>
      <c r="H1128" s="195">
        <f t="shared" si="210"/>
        <v>0</v>
      </c>
      <c r="I1128" s="197">
        <f t="shared" si="211"/>
        <v>0</v>
      </c>
      <c r="J1128" s="215" t="s">
        <v>2075</v>
      </c>
      <c r="K1128" s="216" t="s">
        <v>2074</v>
      </c>
      <c r="L1128" s="218"/>
      <c r="M1128" s="201" t="str">
        <f t="shared" si="208"/>
        <v>否</v>
      </c>
    </row>
    <row r="1129" spans="1:13" ht="18.75" hidden="1">
      <c r="A1129" s="193">
        <v>2200123</v>
      </c>
      <c r="B1129" s="194" t="s">
        <v>2076</v>
      </c>
      <c r="C1129" s="195">
        <v>0</v>
      </c>
      <c r="D1129" s="195"/>
      <c r="E1129" s="195">
        <v>0</v>
      </c>
      <c r="F1129" s="195">
        <v>0</v>
      </c>
      <c r="G1129" s="195">
        <v>0</v>
      </c>
      <c r="H1129" s="195">
        <f t="shared" si="210"/>
        <v>0</v>
      </c>
      <c r="I1129" s="197">
        <f t="shared" si="211"/>
        <v>0</v>
      </c>
      <c r="J1129" s="215" t="s">
        <v>2077</v>
      </c>
      <c r="K1129" s="216" t="s">
        <v>2076</v>
      </c>
      <c r="L1129" s="218"/>
      <c r="M1129" s="201" t="str">
        <f t="shared" si="208"/>
        <v>否</v>
      </c>
    </row>
    <row r="1130" spans="1:13" ht="37.5" hidden="1">
      <c r="A1130" s="193">
        <v>2200124</v>
      </c>
      <c r="B1130" s="194" t="s">
        <v>2078</v>
      </c>
      <c r="C1130" s="195">
        <v>0</v>
      </c>
      <c r="D1130" s="195"/>
      <c r="E1130" s="195">
        <v>0</v>
      </c>
      <c r="F1130" s="195">
        <v>0</v>
      </c>
      <c r="G1130" s="195">
        <v>0</v>
      </c>
      <c r="H1130" s="195">
        <f t="shared" si="210"/>
        <v>0</v>
      </c>
      <c r="I1130" s="197">
        <f t="shared" si="211"/>
        <v>0</v>
      </c>
      <c r="J1130" s="215" t="s">
        <v>2079</v>
      </c>
      <c r="K1130" s="216" t="s">
        <v>2078</v>
      </c>
      <c r="L1130" s="218"/>
      <c r="M1130" s="201" t="str">
        <f t="shared" si="208"/>
        <v>否</v>
      </c>
    </row>
    <row r="1131" spans="1:13" ht="18.75" hidden="1">
      <c r="A1131" s="193">
        <v>2200125</v>
      </c>
      <c r="B1131" s="194" t="s">
        <v>2080</v>
      </c>
      <c r="C1131" s="195">
        <v>0</v>
      </c>
      <c r="D1131" s="195"/>
      <c r="E1131" s="195">
        <v>0</v>
      </c>
      <c r="F1131" s="195">
        <v>0</v>
      </c>
      <c r="G1131" s="195">
        <v>0</v>
      </c>
      <c r="H1131" s="195">
        <f t="shared" si="210"/>
        <v>0</v>
      </c>
      <c r="I1131" s="197">
        <f t="shared" si="211"/>
        <v>0</v>
      </c>
      <c r="J1131" s="215" t="s">
        <v>2081</v>
      </c>
      <c r="K1131" s="216" t="s">
        <v>2080</v>
      </c>
      <c r="L1131" s="218"/>
      <c r="M1131" s="201" t="str">
        <f t="shared" si="208"/>
        <v>否</v>
      </c>
    </row>
    <row r="1132" spans="1:13" ht="18.75" hidden="1">
      <c r="A1132" s="193">
        <v>2200126</v>
      </c>
      <c r="B1132" s="194" t="s">
        <v>2082</v>
      </c>
      <c r="C1132" s="195">
        <v>0</v>
      </c>
      <c r="D1132" s="195"/>
      <c r="E1132" s="195">
        <v>0</v>
      </c>
      <c r="F1132" s="195">
        <v>0</v>
      </c>
      <c r="G1132" s="195">
        <v>0</v>
      </c>
      <c r="H1132" s="195">
        <f t="shared" si="210"/>
        <v>0</v>
      </c>
      <c r="I1132" s="197">
        <f t="shared" si="211"/>
        <v>0</v>
      </c>
      <c r="J1132" s="215" t="s">
        <v>2083</v>
      </c>
      <c r="K1132" s="216" t="s">
        <v>2082</v>
      </c>
      <c r="L1132" s="218"/>
      <c r="M1132" s="201" t="str">
        <f t="shared" si="208"/>
        <v>否</v>
      </c>
    </row>
    <row r="1133" spans="1:13" ht="37.5" hidden="1">
      <c r="A1133" s="193">
        <v>2200127</v>
      </c>
      <c r="B1133" s="194" t="s">
        <v>2084</v>
      </c>
      <c r="C1133" s="195">
        <v>0</v>
      </c>
      <c r="D1133" s="195"/>
      <c r="E1133" s="195">
        <v>0</v>
      </c>
      <c r="F1133" s="195">
        <v>0</v>
      </c>
      <c r="G1133" s="195">
        <v>0</v>
      </c>
      <c r="H1133" s="195">
        <f t="shared" si="210"/>
        <v>0</v>
      </c>
      <c r="I1133" s="197">
        <f t="shared" si="211"/>
        <v>0</v>
      </c>
      <c r="J1133" s="215" t="s">
        <v>2085</v>
      </c>
      <c r="K1133" s="216" t="s">
        <v>2084</v>
      </c>
      <c r="L1133" s="218"/>
      <c r="M1133" s="201" t="str">
        <f t="shared" si="208"/>
        <v>否</v>
      </c>
    </row>
    <row r="1134" spans="1:13" ht="37.5" hidden="1">
      <c r="A1134" s="193">
        <v>2200128</v>
      </c>
      <c r="B1134" s="194" t="s">
        <v>2086</v>
      </c>
      <c r="C1134" s="195">
        <v>0</v>
      </c>
      <c r="D1134" s="195"/>
      <c r="E1134" s="195">
        <v>0</v>
      </c>
      <c r="F1134" s="195">
        <v>0</v>
      </c>
      <c r="G1134" s="195">
        <v>0</v>
      </c>
      <c r="H1134" s="195">
        <f t="shared" si="210"/>
        <v>0</v>
      </c>
      <c r="I1134" s="197">
        <f t="shared" si="211"/>
        <v>0</v>
      </c>
      <c r="J1134" s="215" t="s">
        <v>2087</v>
      </c>
      <c r="K1134" s="216" t="s">
        <v>2086</v>
      </c>
      <c r="L1134" s="218"/>
      <c r="M1134" s="201" t="str">
        <f t="shared" si="208"/>
        <v>否</v>
      </c>
    </row>
    <row r="1135" spans="1:13" ht="37.5">
      <c r="A1135" s="193">
        <v>2200129</v>
      </c>
      <c r="B1135" s="194" t="s">
        <v>2088</v>
      </c>
      <c r="C1135" s="195">
        <v>65</v>
      </c>
      <c r="D1135" s="195"/>
      <c r="E1135" s="195">
        <v>0</v>
      </c>
      <c r="F1135" s="195">
        <v>0</v>
      </c>
      <c r="G1135" s="195">
        <v>0</v>
      </c>
      <c r="H1135" s="195">
        <f t="shared" si="210"/>
        <v>65</v>
      </c>
      <c r="I1135" s="197">
        <f t="shared" si="211"/>
        <v>0</v>
      </c>
      <c r="J1135" s="215" t="s">
        <v>2089</v>
      </c>
      <c r="K1135" s="216" t="s">
        <v>2088</v>
      </c>
      <c r="L1135" s="218"/>
      <c r="M1135" s="201" t="str">
        <f t="shared" si="208"/>
        <v>是</v>
      </c>
    </row>
    <row r="1136" spans="1:13" ht="18.75" hidden="1">
      <c r="A1136" s="193">
        <v>2200150</v>
      </c>
      <c r="B1136" s="194" t="s">
        <v>155</v>
      </c>
      <c r="C1136" s="195">
        <v>0</v>
      </c>
      <c r="D1136" s="195"/>
      <c r="E1136" s="195">
        <v>0</v>
      </c>
      <c r="F1136" s="195">
        <v>0</v>
      </c>
      <c r="G1136" s="195">
        <v>0</v>
      </c>
      <c r="H1136" s="195">
        <f t="shared" si="210"/>
        <v>0</v>
      </c>
      <c r="I1136" s="197">
        <f t="shared" si="211"/>
        <v>0</v>
      </c>
      <c r="J1136" s="204" t="s">
        <v>2090</v>
      </c>
      <c r="K1136" s="202" t="s">
        <v>155</v>
      </c>
      <c r="L1136" s="210"/>
      <c r="M1136" s="201" t="str">
        <f t="shared" si="208"/>
        <v>否</v>
      </c>
    </row>
    <row r="1137" spans="1:13" ht="37.5">
      <c r="A1137" s="193">
        <v>2200199</v>
      </c>
      <c r="B1137" s="194" t="s">
        <v>2091</v>
      </c>
      <c r="C1137" s="195">
        <v>370</v>
      </c>
      <c r="D1137" s="195"/>
      <c r="E1137" s="195">
        <v>50</v>
      </c>
      <c r="F1137" s="195">
        <v>50</v>
      </c>
      <c r="G1137" s="195">
        <v>0</v>
      </c>
      <c r="H1137" s="195">
        <f t="shared" si="210"/>
        <v>420</v>
      </c>
      <c r="I1137" s="197">
        <f t="shared" si="211"/>
        <v>50</v>
      </c>
      <c r="J1137" s="204" t="s">
        <v>2092</v>
      </c>
      <c r="K1137" s="208" t="s">
        <v>2091</v>
      </c>
      <c r="L1137" s="209"/>
      <c r="M1137" s="201" t="str">
        <f t="shared" si="208"/>
        <v>是</v>
      </c>
    </row>
    <row r="1138" spans="1:13" ht="18.75">
      <c r="A1138" s="193">
        <v>22005</v>
      </c>
      <c r="B1138" s="194" t="s">
        <v>2093</v>
      </c>
      <c r="C1138" s="195">
        <f t="shared" ref="C1138:G1138" si="215">SUM(C1139:C1152)</f>
        <v>401</v>
      </c>
      <c r="D1138" s="195">
        <f t="shared" si="215"/>
        <v>0</v>
      </c>
      <c r="E1138" s="195">
        <f t="shared" si="215"/>
        <v>0</v>
      </c>
      <c r="F1138" s="195">
        <f t="shared" si="215"/>
        <v>0</v>
      </c>
      <c r="G1138" s="195">
        <f t="shared" si="215"/>
        <v>0</v>
      </c>
      <c r="H1138" s="195">
        <f t="shared" si="210"/>
        <v>401</v>
      </c>
      <c r="I1138" s="197">
        <f t="shared" si="211"/>
        <v>0</v>
      </c>
      <c r="J1138" s="198" t="s">
        <v>2094</v>
      </c>
      <c r="K1138" s="213" t="s">
        <v>2093</v>
      </c>
      <c r="L1138" s="210">
        <f>SUM(L1139:L1152)</f>
        <v>0</v>
      </c>
      <c r="M1138" s="201" t="str">
        <f t="shared" si="208"/>
        <v>是</v>
      </c>
    </row>
    <row r="1139" spans="1:13" ht="18.75">
      <c r="A1139" s="193">
        <v>2200501</v>
      </c>
      <c r="B1139" s="194" t="s">
        <v>137</v>
      </c>
      <c r="C1139" s="195">
        <v>351</v>
      </c>
      <c r="D1139" s="195"/>
      <c r="E1139" s="195">
        <v>0</v>
      </c>
      <c r="F1139" s="195">
        <v>0</v>
      </c>
      <c r="G1139" s="195">
        <v>0</v>
      </c>
      <c r="H1139" s="195">
        <f t="shared" si="210"/>
        <v>351</v>
      </c>
      <c r="I1139" s="197">
        <f t="shared" si="211"/>
        <v>0</v>
      </c>
      <c r="J1139" s="204" t="s">
        <v>2095</v>
      </c>
      <c r="K1139" s="227" t="s">
        <v>137</v>
      </c>
      <c r="L1139" s="206"/>
      <c r="M1139" s="201" t="str">
        <f t="shared" si="208"/>
        <v>是</v>
      </c>
    </row>
    <row r="1140" spans="1:13" ht="37.5" hidden="1">
      <c r="A1140" s="193">
        <v>2200502</v>
      </c>
      <c r="B1140" s="194" t="s">
        <v>139</v>
      </c>
      <c r="C1140" s="195">
        <v>0</v>
      </c>
      <c r="D1140" s="195"/>
      <c r="E1140" s="195">
        <v>0</v>
      </c>
      <c r="F1140" s="195">
        <v>0</v>
      </c>
      <c r="G1140" s="195">
        <v>0</v>
      </c>
      <c r="H1140" s="195">
        <f t="shared" si="210"/>
        <v>0</v>
      </c>
      <c r="I1140" s="197">
        <f t="shared" si="211"/>
        <v>0</v>
      </c>
      <c r="J1140" s="204" t="s">
        <v>2096</v>
      </c>
      <c r="K1140" s="213" t="s">
        <v>139</v>
      </c>
      <c r="L1140" s="207"/>
      <c r="M1140" s="201" t="str">
        <f t="shared" si="208"/>
        <v>否</v>
      </c>
    </row>
    <row r="1141" spans="1:13" ht="18.75" hidden="1">
      <c r="A1141" s="193">
        <v>2200503</v>
      </c>
      <c r="B1141" s="194" t="s">
        <v>141</v>
      </c>
      <c r="C1141" s="195">
        <v>0</v>
      </c>
      <c r="D1141" s="195"/>
      <c r="E1141" s="195">
        <v>0</v>
      </c>
      <c r="F1141" s="195">
        <v>0</v>
      </c>
      <c r="G1141" s="195">
        <v>0</v>
      </c>
      <c r="H1141" s="195">
        <f t="shared" si="210"/>
        <v>0</v>
      </c>
      <c r="I1141" s="197">
        <f t="shared" si="211"/>
        <v>0</v>
      </c>
      <c r="J1141" s="204" t="s">
        <v>2097</v>
      </c>
      <c r="K1141" s="213" t="s">
        <v>141</v>
      </c>
      <c r="L1141" s="207"/>
      <c r="M1141" s="201" t="str">
        <f t="shared" si="208"/>
        <v>否</v>
      </c>
    </row>
    <row r="1142" spans="1:13" ht="18.75" hidden="1">
      <c r="A1142" s="193">
        <v>2200504</v>
      </c>
      <c r="B1142" s="194" t="s">
        <v>2098</v>
      </c>
      <c r="C1142" s="195">
        <v>0</v>
      </c>
      <c r="D1142" s="195"/>
      <c r="E1142" s="195">
        <v>0</v>
      </c>
      <c r="F1142" s="195">
        <v>0</v>
      </c>
      <c r="G1142" s="195">
        <v>0</v>
      </c>
      <c r="H1142" s="195">
        <f t="shared" si="210"/>
        <v>0</v>
      </c>
      <c r="I1142" s="197">
        <f t="shared" si="211"/>
        <v>0</v>
      </c>
      <c r="J1142" s="204" t="s">
        <v>2099</v>
      </c>
      <c r="K1142" s="213" t="s">
        <v>2098</v>
      </c>
      <c r="L1142" s="210"/>
      <c r="M1142" s="201" t="str">
        <f t="shared" si="208"/>
        <v>否</v>
      </c>
    </row>
    <row r="1143" spans="1:13" ht="18.75" hidden="1">
      <c r="A1143" s="193">
        <v>2200506</v>
      </c>
      <c r="B1143" s="194" t="s">
        <v>2100</v>
      </c>
      <c r="C1143" s="195">
        <v>0</v>
      </c>
      <c r="D1143" s="195"/>
      <c r="E1143" s="195">
        <v>0</v>
      </c>
      <c r="F1143" s="195">
        <v>0</v>
      </c>
      <c r="G1143" s="195">
        <v>0</v>
      </c>
      <c r="H1143" s="195">
        <f t="shared" si="210"/>
        <v>0</v>
      </c>
      <c r="I1143" s="197">
        <f t="shared" si="211"/>
        <v>0</v>
      </c>
      <c r="J1143" s="204" t="s">
        <v>2101</v>
      </c>
      <c r="K1143" s="213" t="s">
        <v>2100</v>
      </c>
      <c r="L1143" s="210"/>
      <c r="M1143" s="201" t="str">
        <f t="shared" si="208"/>
        <v>否</v>
      </c>
    </row>
    <row r="1144" spans="1:13" ht="37.5" hidden="1">
      <c r="A1144" s="193">
        <v>2200507</v>
      </c>
      <c r="B1144" s="194" t="s">
        <v>2102</v>
      </c>
      <c r="C1144" s="195">
        <v>0</v>
      </c>
      <c r="D1144" s="195"/>
      <c r="E1144" s="195">
        <v>0</v>
      </c>
      <c r="F1144" s="195">
        <v>0</v>
      </c>
      <c r="G1144" s="195">
        <v>0</v>
      </c>
      <c r="H1144" s="195">
        <f t="shared" si="210"/>
        <v>0</v>
      </c>
      <c r="I1144" s="197">
        <f t="shared" si="211"/>
        <v>0</v>
      </c>
      <c r="J1144" s="204" t="s">
        <v>2103</v>
      </c>
      <c r="K1144" s="202" t="s">
        <v>2102</v>
      </c>
      <c r="L1144" s="207"/>
      <c r="M1144" s="201" t="str">
        <f t="shared" si="208"/>
        <v>否</v>
      </c>
    </row>
    <row r="1145" spans="1:13" ht="18.75" hidden="1">
      <c r="A1145" s="193">
        <v>2200508</v>
      </c>
      <c r="B1145" s="194" t="s">
        <v>2104</v>
      </c>
      <c r="C1145" s="195">
        <v>0</v>
      </c>
      <c r="D1145" s="195"/>
      <c r="E1145" s="195">
        <v>0</v>
      </c>
      <c r="F1145" s="195">
        <v>0</v>
      </c>
      <c r="G1145" s="195">
        <v>0</v>
      </c>
      <c r="H1145" s="195">
        <f t="shared" si="210"/>
        <v>0</v>
      </c>
      <c r="I1145" s="197">
        <f t="shared" si="211"/>
        <v>0</v>
      </c>
      <c r="J1145" s="204" t="s">
        <v>2105</v>
      </c>
      <c r="K1145" s="202" t="s">
        <v>2104</v>
      </c>
      <c r="L1145" s="223"/>
      <c r="M1145" s="201" t="str">
        <f t="shared" si="208"/>
        <v>否</v>
      </c>
    </row>
    <row r="1146" spans="1:13" ht="18.75">
      <c r="A1146" s="193">
        <v>2200509</v>
      </c>
      <c r="B1146" s="194" t="s">
        <v>2106</v>
      </c>
      <c r="C1146" s="195">
        <v>10</v>
      </c>
      <c r="D1146" s="195"/>
      <c r="E1146" s="195">
        <v>0</v>
      </c>
      <c r="F1146" s="195">
        <v>0</v>
      </c>
      <c r="G1146" s="195">
        <v>0</v>
      </c>
      <c r="H1146" s="195">
        <f t="shared" si="210"/>
        <v>10</v>
      </c>
      <c r="I1146" s="197">
        <f t="shared" si="211"/>
        <v>0</v>
      </c>
      <c r="J1146" s="204" t="s">
        <v>2107</v>
      </c>
      <c r="K1146" s="202" t="s">
        <v>2106</v>
      </c>
      <c r="L1146" s="223"/>
      <c r="M1146" s="201" t="str">
        <f t="shared" si="208"/>
        <v>是</v>
      </c>
    </row>
    <row r="1147" spans="1:13" ht="37.5">
      <c r="A1147" s="193">
        <v>2200510</v>
      </c>
      <c r="B1147" s="194" t="s">
        <v>2108</v>
      </c>
      <c r="C1147" s="195">
        <v>20</v>
      </c>
      <c r="D1147" s="195"/>
      <c r="E1147" s="195">
        <v>0</v>
      </c>
      <c r="F1147" s="195">
        <v>0</v>
      </c>
      <c r="G1147" s="195">
        <v>0</v>
      </c>
      <c r="H1147" s="195">
        <f t="shared" si="210"/>
        <v>20</v>
      </c>
      <c r="I1147" s="197">
        <f t="shared" si="211"/>
        <v>0</v>
      </c>
      <c r="J1147" s="204" t="s">
        <v>2109</v>
      </c>
      <c r="K1147" s="202" t="s">
        <v>2108</v>
      </c>
      <c r="L1147" s="207"/>
      <c r="M1147" s="201" t="str">
        <f t="shared" si="208"/>
        <v>是</v>
      </c>
    </row>
    <row r="1148" spans="1:13" ht="37.5" hidden="1">
      <c r="A1148" s="193">
        <v>2200511</v>
      </c>
      <c r="B1148" s="194" t="s">
        <v>2110</v>
      </c>
      <c r="C1148" s="195">
        <v>0</v>
      </c>
      <c r="D1148" s="195"/>
      <c r="E1148" s="195">
        <v>0</v>
      </c>
      <c r="F1148" s="195">
        <v>0</v>
      </c>
      <c r="G1148" s="195">
        <v>0</v>
      </c>
      <c r="H1148" s="195">
        <f t="shared" si="210"/>
        <v>0</v>
      </c>
      <c r="I1148" s="197">
        <f t="shared" si="211"/>
        <v>0</v>
      </c>
      <c r="J1148" s="204" t="s">
        <v>2111</v>
      </c>
      <c r="K1148" s="202" t="s">
        <v>2110</v>
      </c>
      <c r="L1148" s="207"/>
      <c r="M1148" s="201" t="str">
        <f t="shared" si="208"/>
        <v>否</v>
      </c>
    </row>
    <row r="1149" spans="1:13" ht="18.75" hidden="1">
      <c r="A1149" s="193">
        <v>2200512</v>
      </c>
      <c r="B1149" s="194" t="s">
        <v>2112</v>
      </c>
      <c r="C1149" s="195">
        <v>0</v>
      </c>
      <c r="D1149" s="195"/>
      <c r="E1149" s="195">
        <v>0</v>
      </c>
      <c r="F1149" s="195">
        <v>0</v>
      </c>
      <c r="G1149" s="195">
        <v>0</v>
      </c>
      <c r="H1149" s="195">
        <f t="shared" si="210"/>
        <v>0</v>
      </c>
      <c r="I1149" s="197">
        <f t="shared" si="211"/>
        <v>0</v>
      </c>
      <c r="J1149" s="204" t="s">
        <v>2113</v>
      </c>
      <c r="K1149" s="202" t="s">
        <v>2112</v>
      </c>
      <c r="L1149" s="207"/>
      <c r="M1149" s="201" t="str">
        <f t="shared" si="208"/>
        <v>否</v>
      </c>
    </row>
    <row r="1150" spans="1:13" ht="18.75" hidden="1">
      <c r="A1150" s="193">
        <v>2200513</v>
      </c>
      <c r="B1150" s="194" t="s">
        <v>2114</v>
      </c>
      <c r="C1150" s="195">
        <v>0</v>
      </c>
      <c r="D1150" s="195"/>
      <c r="E1150" s="195">
        <v>0</v>
      </c>
      <c r="F1150" s="195">
        <v>0</v>
      </c>
      <c r="G1150" s="195">
        <v>0</v>
      </c>
      <c r="H1150" s="195">
        <f t="shared" si="210"/>
        <v>0</v>
      </c>
      <c r="I1150" s="197">
        <f t="shared" si="211"/>
        <v>0</v>
      </c>
      <c r="J1150" s="204" t="s">
        <v>2115</v>
      </c>
      <c r="K1150" s="202" t="s">
        <v>2114</v>
      </c>
      <c r="L1150" s="207"/>
      <c r="M1150" s="201" t="str">
        <f t="shared" si="208"/>
        <v>否</v>
      </c>
    </row>
    <row r="1151" spans="1:13" ht="37.5" hidden="1">
      <c r="A1151" s="193">
        <v>2200514</v>
      </c>
      <c r="B1151" s="194" t="s">
        <v>2116</v>
      </c>
      <c r="C1151" s="195">
        <v>0</v>
      </c>
      <c r="D1151" s="195"/>
      <c r="E1151" s="195">
        <v>0</v>
      </c>
      <c r="F1151" s="195">
        <v>0</v>
      </c>
      <c r="G1151" s="195">
        <v>0</v>
      </c>
      <c r="H1151" s="195">
        <f t="shared" si="210"/>
        <v>0</v>
      </c>
      <c r="I1151" s="197">
        <f t="shared" si="211"/>
        <v>0</v>
      </c>
      <c r="J1151" s="204" t="s">
        <v>2117</v>
      </c>
      <c r="K1151" s="202" t="s">
        <v>2116</v>
      </c>
      <c r="L1151" s="207"/>
      <c r="M1151" s="201" t="str">
        <f t="shared" si="208"/>
        <v>否</v>
      </c>
    </row>
    <row r="1152" spans="1:13" ht="37.5">
      <c r="A1152" s="193">
        <v>2200599</v>
      </c>
      <c r="B1152" s="194" t="s">
        <v>2118</v>
      </c>
      <c r="C1152" s="195">
        <v>20</v>
      </c>
      <c r="D1152" s="195"/>
      <c r="E1152" s="195">
        <v>0</v>
      </c>
      <c r="F1152" s="195">
        <v>0</v>
      </c>
      <c r="G1152" s="195">
        <v>0</v>
      </c>
      <c r="H1152" s="195">
        <f t="shared" si="210"/>
        <v>20</v>
      </c>
      <c r="I1152" s="197">
        <f t="shared" si="211"/>
        <v>0</v>
      </c>
      <c r="J1152" s="204" t="s">
        <v>2119</v>
      </c>
      <c r="K1152" s="208" t="s">
        <v>2118</v>
      </c>
      <c r="L1152" s="209"/>
      <c r="M1152" s="201" t="str">
        <f t="shared" si="208"/>
        <v>是</v>
      </c>
    </row>
    <row r="1153" spans="1:13" ht="37.5">
      <c r="A1153" s="193">
        <v>22099</v>
      </c>
      <c r="B1153" s="194" t="s">
        <v>2120</v>
      </c>
      <c r="C1153" s="195">
        <v>0</v>
      </c>
      <c r="D1153" s="195"/>
      <c r="E1153" s="195">
        <v>0</v>
      </c>
      <c r="F1153" s="195">
        <v>0</v>
      </c>
      <c r="G1153" s="195"/>
      <c r="H1153" s="195">
        <f t="shared" si="210"/>
        <v>0</v>
      </c>
      <c r="I1153" s="197">
        <f t="shared" si="211"/>
        <v>0</v>
      </c>
      <c r="J1153" s="204" t="s">
        <v>2121</v>
      </c>
      <c r="K1153" s="202" t="s">
        <v>2120</v>
      </c>
      <c r="L1153" s="207"/>
      <c r="M1153" s="201" t="str">
        <f t="shared" si="208"/>
        <v>是</v>
      </c>
    </row>
    <row r="1154" spans="1:13" s="182" customFormat="1" ht="18.75">
      <c r="A1154" s="190">
        <v>221</v>
      </c>
      <c r="B1154" s="191" t="s">
        <v>100</v>
      </c>
      <c r="C1154" s="192">
        <f t="shared" ref="C1154:G1154" si="216">SUM(C1155,C1166,C1170)</f>
        <v>9768</v>
      </c>
      <c r="D1154" s="192">
        <f t="shared" si="216"/>
        <v>0</v>
      </c>
      <c r="E1154" s="192">
        <f t="shared" si="216"/>
        <v>405</v>
      </c>
      <c r="F1154" s="192">
        <f t="shared" si="216"/>
        <v>220</v>
      </c>
      <c r="G1154" s="192">
        <f t="shared" si="216"/>
        <v>185</v>
      </c>
      <c r="H1154" s="192">
        <f t="shared" si="210"/>
        <v>10173</v>
      </c>
      <c r="I1154" s="197">
        <f t="shared" si="211"/>
        <v>405</v>
      </c>
      <c r="J1154" s="198" t="s">
        <v>99</v>
      </c>
      <c r="K1154" s="199" t="s">
        <v>100</v>
      </c>
      <c r="L1154" s="220">
        <f>SUM(L1155,L1166,L1170)</f>
        <v>0</v>
      </c>
      <c r="M1154" s="201" t="str">
        <f t="shared" si="208"/>
        <v>是</v>
      </c>
    </row>
    <row r="1155" spans="1:13" ht="37.5">
      <c r="A1155" s="193">
        <v>22101</v>
      </c>
      <c r="B1155" s="194" t="s">
        <v>2122</v>
      </c>
      <c r="C1155" s="195">
        <f t="shared" ref="C1155:G1155" si="217">SUM(C1156:C1165)</f>
        <v>2453</v>
      </c>
      <c r="D1155" s="195">
        <f t="shared" si="217"/>
        <v>0</v>
      </c>
      <c r="E1155" s="195">
        <f t="shared" si="217"/>
        <v>185</v>
      </c>
      <c r="F1155" s="195">
        <f t="shared" si="217"/>
        <v>0</v>
      </c>
      <c r="G1155" s="195">
        <f t="shared" si="217"/>
        <v>185</v>
      </c>
      <c r="H1155" s="195">
        <f t="shared" si="210"/>
        <v>2638</v>
      </c>
      <c r="I1155" s="197">
        <f t="shared" si="211"/>
        <v>185</v>
      </c>
      <c r="J1155" s="198" t="s">
        <v>2123</v>
      </c>
      <c r="K1155" s="202" t="s">
        <v>2122</v>
      </c>
      <c r="L1155" s="210">
        <f>SUM(L1156:L1165)</f>
        <v>0</v>
      </c>
      <c r="M1155" s="201" t="str">
        <f t="shared" si="208"/>
        <v>是</v>
      </c>
    </row>
    <row r="1156" spans="1:13" ht="18.75" hidden="1">
      <c r="A1156" s="193">
        <v>2210101</v>
      </c>
      <c r="B1156" s="212" t="s">
        <v>2124</v>
      </c>
      <c r="C1156" s="195">
        <v>0</v>
      </c>
      <c r="D1156" s="195"/>
      <c r="E1156" s="195">
        <v>0</v>
      </c>
      <c r="F1156" s="195">
        <v>0</v>
      </c>
      <c r="G1156" s="195">
        <v>0</v>
      </c>
      <c r="H1156" s="195">
        <f t="shared" si="210"/>
        <v>0</v>
      </c>
      <c r="I1156" s="197">
        <f t="shared" si="211"/>
        <v>0</v>
      </c>
      <c r="J1156" s="204" t="s">
        <v>2125</v>
      </c>
      <c r="K1156" s="205" t="s">
        <v>2124</v>
      </c>
      <c r="L1156" s="206"/>
      <c r="M1156" s="201" t="str">
        <f t="shared" si="208"/>
        <v>否</v>
      </c>
    </row>
    <row r="1157" spans="1:13" ht="18.75" hidden="1">
      <c r="A1157" s="193">
        <v>2210102</v>
      </c>
      <c r="B1157" s="194" t="s">
        <v>2126</v>
      </c>
      <c r="C1157" s="195">
        <v>0</v>
      </c>
      <c r="D1157" s="195"/>
      <c r="E1157" s="195">
        <v>0</v>
      </c>
      <c r="F1157" s="195">
        <v>0</v>
      </c>
      <c r="G1157" s="195">
        <v>0</v>
      </c>
      <c r="H1157" s="195">
        <f t="shared" si="210"/>
        <v>0</v>
      </c>
      <c r="I1157" s="197">
        <f t="shared" si="211"/>
        <v>0</v>
      </c>
      <c r="J1157" s="204" t="s">
        <v>2127</v>
      </c>
      <c r="K1157" s="202" t="s">
        <v>2126</v>
      </c>
      <c r="L1157" s="207"/>
      <c r="M1157" s="201" t="str">
        <f t="shared" si="208"/>
        <v>否</v>
      </c>
    </row>
    <row r="1158" spans="1:13" ht="18.75">
      <c r="A1158" s="193">
        <v>2210103</v>
      </c>
      <c r="B1158" s="194" t="s">
        <v>2128</v>
      </c>
      <c r="C1158" s="195">
        <v>2422</v>
      </c>
      <c r="D1158" s="195"/>
      <c r="E1158" s="195">
        <v>185</v>
      </c>
      <c r="F1158" s="195">
        <v>0</v>
      </c>
      <c r="G1158" s="195">
        <v>185</v>
      </c>
      <c r="H1158" s="195">
        <f t="shared" si="210"/>
        <v>2607</v>
      </c>
      <c r="I1158" s="197">
        <f t="shared" si="211"/>
        <v>185</v>
      </c>
      <c r="J1158" s="204" t="s">
        <v>2129</v>
      </c>
      <c r="K1158" s="202" t="s">
        <v>2128</v>
      </c>
      <c r="L1158" s="207"/>
      <c r="M1158" s="201" t="str">
        <f t="shared" ref="M1158:M1221" si="218">IF(LEN(F1158)=3,"是",IF(G1158&lt;&gt;"",IF(SUM(H1158:J1158)&lt;&gt;0,"是","否"),"是"))</f>
        <v>是</v>
      </c>
    </row>
    <row r="1159" spans="1:13" ht="37.5" hidden="1">
      <c r="A1159" s="193">
        <v>2210104</v>
      </c>
      <c r="B1159" s="194" t="s">
        <v>2130</v>
      </c>
      <c r="C1159" s="195">
        <v>0</v>
      </c>
      <c r="D1159" s="195"/>
      <c r="E1159" s="195">
        <v>0</v>
      </c>
      <c r="F1159" s="195">
        <v>0</v>
      </c>
      <c r="G1159" s="195">
        <v>0</v>
      </c>
      <c r="H1159" s="195">
        <f t="shared" ref="H1159:H1222" si="219">SUM(C1159:E1159)</f>
        <v>0</v>
      </c>
      <c r="I1159" s="197">
        <f t="shared" ref="I1159:I1222" si="220">F1159+G1159</f>
        <v>0</v>
      </c>
      <c r="J1159" s="204" t="s">
        <v>2131</v>
      </c>
      <c r="K1159" s="202" t="s">
        <v>2130</v>
      </c>
      <c r="L1159" s="207"/>
      <c r="M1159" s="201" t="str">
        <f t="shared" si="218"/>
        <v>否</v>
      </c>
    </row>
    <row r="1160" spans="1:13" ht="18.75" hidden="1">
      <c r="A1160" s="193">
        <v>2210105</v>
      </c>
      <c r="B1160" s="194" t="s">
        <v>2132</v>
      </c>
      <c r="C1160" s="195">
        <v>0</v>
      </c>
      <c r="D1160" s="195"/>
      <c r="E1160" s="195">
        <v>0</v>
      </c>
      <c r="F1160" s="195">
        <v>0</v>
      </c>
      <c r="G1160" s="195">
        <v>0</v>
      </c>
      <c r="H1160" s="195">
        <f t="shared" si="219"/>
        <v>0</v>
      </c>
      <c r="I1160" s="197">
        <f t="shared" si="220"/>
        <v>0</v>
      </c>
      <c r="J1160" s="204" t="s">
        <v>2133</v>
      </c>
      <c r="K1160" s="202" t="s">
        <v>2132</v>
      </c>
      <c r="L1160" s="207"/>
      <c r="M1160" s="201" t="str">
        <f t="shared" si="218"/>
        <v>否</v>
      </c>
    </row>
    <row r="1161" spans="1:13" ht="18.75">
      <c r="A1161" s="193">
        <v>2210106</v>
      </c>
      <c r="B1161" s="194" t="s">
        <v>2134</v>
      </c>
      <c r="C1161" s="195">
        <v>31</v>
      </c>
      <c r="D1161" s="195"/>
      <c r="E1161" s="195">
        <v>0</v>
      </c>
      <c r="F1161" s="195">
        <v>0</v>
      </c>
      <c r="G1161" s="195">
        <v>0</v>
      </c>
      <c r="H1161" s="195">
        <f t="shared" si="219"/>
        <v>31</v>
      </c>
      <c r="I1161" s="197">
        <f t="shared" si="220"/>
        <v>0</v>
      </c>
      <c r="J1161" s="204" t="s">
        <v>2135</v>
      </c>
      <c r="K1161" s="213" t="s">
        <v>2134</v>
      </c>
      <c r="L1161" s="207"/>
      <c r="M1161" s="201" t="str">
        <f t="shared" si="218"/>
        <v>是</v>
      </c>
    </row>
    <row r="1162" spans="1:13" ht="37.5" hidden="1">
      <c r="A1162" s="193">
        <v>2210107</v>
      </c>
      <c r="B1162" s="194" t="s">
        <v>2136</v>
      </c>
      <c r="C1162" s="195">
        <v>0</v>
      </c>
      <c r="D1162" s="195"/>
      <c r="E1162" s="195">
        <v>0</v>
      </c>
      <c r="F1162" s="195">
        <v>0</v>
      </c>
      <c r="G1162" s="195">
        <v>0</v>
      </c>
      <c r="H1162" s="195">
        <f t="shared" si="219"/>
        <v>0</v>
      </c>
      <c r="I1162" s="197">
        <f t="shared" si="220"/>
        <v>0</v>
      </c>
      <c r="J1162" s="204" t="s">
        <v>2137</v>
      </c>
      <c r="K1162" s="202" t="s">
        <v>2136</v>
      </c>
      <c r="L1162" s="207"/>
      <c r="M1162" s="201" t="str">
        <f t="shared" si="218"/>
        <v>否</v>
      </c>
    </row>
    <row r="1163" spans="1:13" ht="18.75" hidden="1">
      <c r="A1163" s="193">
        <v>2210108</v>
      </c>
      <c r="B1163" s="196" t="s">
        <v>2138</v>
      </c>
      <c r="C1163" s="195">
        <v>0</v>
      </c>
      <c r="D1163" s="195"/>
      <c r="E1163" s="195">
        <v>0</v>
      </c>
      <c r="F1163" s="195">
        <v>0</v>
      </c>
      <c r="G1163" s="195">
        <v>0</v>
      </c>
      <c r="H1163" s="195">
        <f t="shared" si="219"/>
        <v>0</v>
      </c>
      <c r="I1163" s="197">
        <f t="shared" si="220"/>
        <v>0</v>
      </c>
      <c r="J1163" s="215" t="s">
        <v>2139</v>
      </c>
      <c r="K1163" s="233" t="s">
        <v>2138</v>
      </c>
      <c r="L1163" s="234"/>
      <c r="M1163" s="201" t="str">
        <f t="shared" si="218"/>
        <v>否</v>
      </c>
    </row>
    <row r="1164" spans="1:13" ht="37.5" hidden="1">
      <c r="A1164" s="193">
        <v>2210109</v>
      </c>
      <c r="B1164" s="196" t="s">
        <v>2140</v>
      </c>
      <c r="C1164" s="195">
        <v>0</v>
      </c>
      <c r="D1164" s="195"/>
      <c r="E1164" s="195">
        <v>0</v>
      </c>
      <c r="F1164" s="195">
        <v>0</v>
      </c>
      <c r="G1164" s="195">
        <v>0</v>
      </c>
      <c r="H1164" s="195">
        <f t="shared" si="219"/>
        <v>0</v>
      </c>
      <c r="I1164" s="197">
        <f t="shared" si="220"/>
        <v>0</v>
      </c>
      <c r="J1164" s="215" t="s">
        <v>2141</v>
      </c>
      <c r="K1164" s="233" t="s">
        <v>2140</v>
      </c>
      <c r="L1164" s="234"/>
      <c r="M1164" s="201" t="str">
        <f t="shared" si="218"/>
        <v>否</v>
      </c>
    </row>
    <row r="1165" spans="1:13" ht="37.5" hidden="1">
      <c r="A1165" s="193">
        <v>2210199</v>
      </c>
      <c r="B1165" s="194" t="s">
        <v>2142</v>
      </c>
      <c r="C1165" s="195">
        <v>0</v>
      </c>
      <c r="D1165" s="195"/>
      <c r="E1165" s="195">
        <v>0</v>
      </c>
      <c r="F1165" s="195">
        <v>0</v>
      </c>
      <c r="G1165" s="195">
        <v>0</v>
      </c>
      <c r="H1165" s="195">
        <f t="shared" si="219"/>
        <v>0</v>
      </c>
      <c r="I1165" s="197">
        <f t="shared" si="220"/>
        <v>0</v>
      </c>
      <c r="J1165" s="204" t="s">
        <v>2143</v>
      </c>
      <c r="K1165" s="208" t="s">
        <v>2142</v>
      </c>
      <c r="L1165" s="229"/>
      <c r="M1165" s="201" t="str">
        <f t="shared" si="218"/>
        <v>否</v>
      </c>
    </row>
    <row r="1166" spans="1:13" ht="18.75">
      <c r="A1166" s="193">
        <v>22102</v>
      </c>
      <c r="B1166" s="194" t="s">
        <v>2144</v>
      </c>
      <c r="C1166" s="195">
        <f t="shared" ref="C1166:G1166" si="221">SUM(C1167:C1169)</f>
        <v>6442</v>
      </c>
      <c r="D1166" s="195">
        <f t="shared" si="221"/>
        <v>0</v>
      </c>
      <c r="E1166" s="195">
        <f t="shared" si="221"/>
        <v>222</v>
      </c>
      <c r="F1166" s="195">
        <f t="shared" si="221"/>
        <v>222</v>
      </c>
      <c r="G1166" s="195">
        <f t="shared" si="221"/>
        <v>0</v>
      </c>
      <c r="H1166" s="195">
        <f t="shared" si="219"/>
        <v>6664</v>
      </c>
      <c r="I1166" s="197">
        <f t="shared" si="220"/>
        <v>222</v>
      </c>
      <c r="J1166" s="198" t="s">
        <v>2145</v>
      </c>
      <c r="K1166" s="202" t="s">
        <v>2144</v>
      </c>
      <c r="L1166" s="210">
        <f>SUM(L1167:L1169)</f>
        <v>0</v>
      </c>
      <c r="M1166" s="201" t="str">
        <f t="shared" si="218"/>
        <v>是</v>
      </c>
    </row>
    <row r="1167" spans="1:13" ht="18.75">
      <c r="A1167" s="193">
        <v>2210201</v>
      </c>
      <c r="B1167" s="194" t="s">
        <v>2146</v>
      </c>
      <c r="C1167" s="195">
        <f>7382-942</f>
        <v>6440</v>
      </c>
      <c r="D1167" s="195"/>
      <c r="E1167" s="195">
        <v>222</v>
      </c>
      <c r="F1167" s="195">
        <v>222</v>
      </c>
      <c r="G1167" s="195">
        <v>0</v>
      </c>
      <c r="H1167" s="195">
        <f t="shared" si="219"/>
        <v>6662</v>
      </c>
      <c r="I1167" s="197">
        <f t="shared" si="220"/>
        <v>222</v>
      </c>
      <c r="J1167" s="204" t="s">
        <v>2147</v>
      </c>
      <c r="K1167" s="205" t="s">
        <v>2146</v>
      </c>
      <c r="L1167" s="206"/>
      <c r="M1167" s="201" t="str">
        <f t="shared" si="218"/>
        <v>是</v>
      </c>
    </row>
    <row r="1168" spans="1:13" ht="18.75" hidden="1">
      <c r="A1168" s="193">
        <v>2210202</v>
      </c>
      <c r="B1168" s="194" t="s">
        <v>2148</v>
      </c>
      <c r="C1168" s="195">
        <v>0</v>
      </c>
      <c r="D1168" s="195"/>
      <c r="E1168" s="195">
        <v>0</v>
      </c>
      <c r="F1168" s="195">
        <v>0</v>
      </c>
      <c r="G1168" s="195">
        <v>0</v>
      </c>
      <c r="H1168" s="195">
        <f t="shared" si="219"/>
        <v>0</v>
      </c>
      <c r="I1168" s="197">
        <f t="shared" si="220"/>
        <v>0</v>
      </c>
      <c r="J1168" s="204" t="s">
        <v>2149</v>
      </c>
      <c r="K1168" s="202" t="s">
        <v>2148</v>
      </c>
      <c r="L1168" s="223"/>
      <c r="M1168" s="201" t="str">
        <f t="shared" si="218"/>
        <v>否</v>
      </c>
    </row>
    <row r="1169" spans="1:13" ht="18.75">
      <c r="A1169" s="193">
        <v>2210203</v>
      </c>
      <c r="B1169" s="194" t="s">
        <v>2150</v>
      </c>
      <c r="C1169" s="195">
        <v>2</v>
      </c>
      <c r="D1169" s="195"/>
      <c r="E1169" s="195">
        <v>0</v>
      </c>
      <c r="F1169" s="195">
        <v>0</v>
      </c>
      <c r="G1169" s="195">
        <v>0</v>
      </c>
      <c r="H1169" s="195">
        <f t="shared" si="219"/>
        <v>2</v>
      </c>
      <c r="I1169" s="197">
        <f t="shared" si="220"/>
        <v>0</v>
      </c>
      <c r="J1169" s="204" t="s">
        <v>2151</v>
      </c>
      <c r="K1169" s="208" t="s">
        <v>2150</v>
      </c>
      <c r="L1169" s="209"/>
      <c r="M1169" s="201" t="str">
        <f t="shared" si="218"/>
        <v>是</v>
      </c>
    </row>
    <row r="1170" spans="1:13" ht="18.75">
      <c r="A1170" s="193">
        <v>22103</v>
      </c>
      <c r="B1170" s="194" t="s">
        <v>2152</v>
      </c>
      <c r="C1170" s="195">
        <f t="shared" ref="C1170:G1170" si="222">SUM(C1171:C1173)</f>
        <v>873</v>
      </c>
      <c r="D1170" s="195">
        <f t="shared" si="222"/>
        <v>0</v>
      </c>
      <c r="E1170" s="195">
        <f t="shared" si="222"/>
        <v>-2</v>
      </c>
      <c r="F1170" s="195">
        <f t="shared" si="222"/>
        <v>-2</v>
      </c>
      <c r="G1170" s="195">
        <f t="shared" si="222"/>
        <v>0</v>
      </c>
      <c r="H1170" s="195">
        <f t="shared" si="219"/>
        <v>871</v>
      </c>
      <c r="I1170" s="197">
        <f t="shared" si="220"/>
        <v>-2</v>
      </c>
      <c r="J1170" s="198" t="s">
        <v>2153</v>
      </c>
      <c r="K1170" s="213" t="s">
        <v>2152</v>
      </c>
      <c r="L1170" s="210">
        <f>SUM(L1171:L1173)</f>
        <v>0</v>
      </c>
      <c r="M1170" s="201" t="str">
        <f t="shared" si="218"/>
        <v>是</v>
      </c>
    </row>
    <row r="1171" spans="1:13" ht="37.5" hidden="1">
      <c r="A1171" s="193">
        <v>2210301</v>
      </c>
      <c r="B1171" s="212" t="s">
        <v>2154</v>
      </c>
      <c r="C1171" s="195">
        <v>0</v>
      </c>
      <c r="D1171" s="195"/>
      <c r="E1171" s="195">
        <v>0</v>
      </c>
      <c r="F1171" s="195">
        <v>0</v>
      </c>
      <c r="G1171" s="195">
        <v>0</v>
      </c>
      <c r="H1171" s="195">
        <f t="shared" si="219"/>
        <v>0</v>
      </c>
      <c r="I1171" s="197">
        <f t="shared" si="220"/>
        <v>0</v>
      </c>
      <c r="J1171" s="204" t="s">
        <v>2155</v>
      </c>
      <c r="K1171" s="227" t="s">
        <v>2154</v>
      </c>
      <c r="L1171" s="206"/>
      <c r="M1171" s="201" t="str">
        <f t="shared" si="218"/>
        <v>否</v>
      </c>
    </row>
    <row r="1172" spans="1:13" ht="18.75">
      <c r="A1172" s="193">
        <v>2210302</v>
      </c>
      <c r="B1172" s="194" t="s">
        <v>2156</v>
      </c>
      <c r="C1172" s="195">
        <v>873</v>
      </c>
      <c r="D1172" s="195"/>
      <c r="E1172" s="195">
        <v>-2</v>
      </c>
      <c r="F1172" s="195">
        <v>-2</v>
      </c>
      <c r="G1172" s="195">
        <v>0</v>
      </c>
      <c r="H1172" s="195">
        <f t="shared" si="219"/>
        <v>871</v>
      </c>
      <c r="I1172" s="197">
        <f t="shared" si="220"/>
        <v>-2</v>
      </c>
      <c r="J1172" s="204" t="s">
        <v>2157</v>
      </c>
      <c r="K1172" s="213" t="s">
        <v>2156</v>
      </c>
      <c r="L1172" s="207"/>
      <c r="M1172" s="201" t="str">
        <f t="shared" si="218"/>
        <v>是</v>
      </c>
    </row>
    <row r="1173" spans="1:13" ht="37.5" hidden="1">
      <c r="A1173" s="193">
        <v>2210399</v>
      </c>
      <c r="B1173" s="196" t="s">
        <v>2158</v>
      </c>
      <c r="C1173" s="195">
        <v>0</v>
      </c>
      <c r="D1173" s="195"/>
      <c r="E1173" s="195">
        <v>0</v>
      </c>
      <c r="F1173" s="195">
        <v>0</v>
      </c>
      <c r="G1173" s="195">
        <v>0</v>
      </c>
      <c r="H1173" s="195">
        <f t="shared" si="219"/>
        <v>0</v>
      </c>
      <c r="I1173" s="197">
        <f t="shared" si="220"/>
        <v>0</v>
      </c>
      <c r="J1173" s="204" t="s">
        <v>2159</v>
      </c>
      <c r="K1173" s="214" t="s">
        <v>2158</v>
      </c>
      <c r="L1173" s="209"/>
      <c r="M1173" s="201" t="str">
        <f t="shared" si="218"/>
        <v>否</v>
      </c>
    </row>
    <row r="1174" spans="1:13" s="182" customFormat="1" ht="37.5">
      <c r="A1174" s="190">
        <v>222</v>
      </c>
      <c r="B1174" s="191" t="s">
        <v>102</v>
      </c>
      <c r="C1174" s="192">
        <f t="shared" ref="C1174:G1174" si="223">SUM(C1175,C1190,C1204,C1209,C1215)</f>
        <v>1674</v>
      </c>
      <c r="D1174" s="192">
        <f t="shared" si="223"/>
        <v>0</v>
      </c>
      <c r="E1174" s="192">
        <f t="shared" si="223"/>
        <v>0</v>
      </c>
      <c r="F1174" s="192">
        <f t="shared" si="223"/>
        <v>0</v>
      </c>
      <c r="G1174" s="192">
        <f t="shared" si="223"/>
        <v>0</v>
      </c>
      <c r="H1174" s="192">
        <f t="shared" si="219"/>
        <v>1674</v>
      </c>
      <c r="I1174" s="197">
        <f t="shared" si="220"/>
        <v>0</v>
      </c>
      <c r="J1174" s="198" t="s">
        <v>101</v>
      </c>
      <c r="K1174" s="261" t="s">
        <v>102</v>
      </c>
      <c r="L1174" s="220">
        <f>SUM(L1175,L1190,L1204,L1209,L1215)</f>
        <v>0</v>
      </c>
      <c r="M1174" s="201" t="str">
        <f t="shared" si="218"/>
        <v>是</v>
      </c>
    </row>
    <row r="1175" spans="1:13" ht="18.75">
      <c r="A1175" s="193">
        <v>22201</v>
      </c>
      <c r="B1175" s="194" t="s">
        <v>2160</v>
      </c>
      <c r="C1175" s="195">
        <f t="shared" ref="C1175:G1175" si="224">SUM(C1176:C1189)</f>
        <v>1620</v>
      </c>
      <c r="D1175" s="195">
        <f t="shared" si="224"/>
        <v>0</v>
      </c>
      <c r="E1175" s="195">
        <f t="shared" si="224"/>
        <v>0</v>
      </c>
      <c r="F1175" s="195">
        <f t="shared" si="224"/>
        <v>0</v>
      </c>
      <c r="G1175" s="195">
        <f t="shared" si="224"/>
        <v>0</v>
      </c>
      <c r="H1175" s="195">
        <f t="shared" si="219"/>
        <v>1620</v>
      </c>
      <c r="I1175" s="197">
        <f t="shared" si="220"/>
        <v>0</v>
      </c>
      <c r="J1175" s="198" t="s">
        <v>2161</v>
      </c>
      <c r="K1175" s="213" t="s">
        <v>2160</v>
      </c>
      <c r="L1175" s="210">
        <f>SUM(L1176:L1189)</f>
        <v>0</v>
      </c>
      <c r="M1175" s="201" t="str">
        <f t="shared" si="218"/>
        <v>是</v>
      </c>
    </row>
    <row r="1176" spans="1:13" ht="18.75" hidden="1">
      <c r="A1176" s="193">
        <v>2220101</v>
      </c>
      <c r="B1176" s="212" t="s">
        <v>137</v>
      </c>
      <c r="C1176" s="195">
        <v>0</v>
      </c>
      <c r="D1176" s="195"/>
      <c r="E1176" s="195">
        <v>0</v>
      </c>
      <c r="F1176" s="195">
        <v>0</v>
      </c>
      <c r="G1176" s="195">
        <v>0</v>
      </c>
      <c r="H1176" s="195">
        <f t="shared" si="219"/>
        <v>0</v>
      </c>
      <c r="I1176" s="197">
        <f t="shared" si="220"/>
        <v>0</v>
      </c>
      <c r="J1176" s="204" t="s">
        <v>2162</v>
      </c>
      <c r="K1176" s="227" t="s">
        <v>137</v>
      </c>
      <c r="L1176" s="206"/>
      <c r="M1176" s="201" t="str">
        <f t="shared" si="218"/>
        <v>否</v>
      </c>
    </row>
    <row r="1177" spans="1:13" ht="37.5">
      <c r="A1177" s="193">
        <v>2220102</v>
      </c>
      <c r="B1177" s="194" t="s">
        <v>139</v>
      </c>
      <c r="C1177" s="195">
        <v>20</v>
      </c>
      <c r="D1177" s="195"/>
      <c r="E1177" s="195">
        <v>0</v>
      </c>
      <c r="F1177" s="195">
        <v>0</v>
      </c>
      <c r="G1177" s="195">
        <v>0</v>
      </c>
      <c r="H1177" s="195">
        <f t="shared" si="219"/>
        <v>20</v>
      </c>
      <c r="I1177" s="197">
        <f t="shared" si="220"/>
        <v>0</v>
      </c>
      <c r="J1177" s="204" t="s">
        <v>2163</v>
      </c>
      <c r="K1177" s="213" t="s">
        <v>139</v>
      </c>
      <c r="L1177" s="207"/>
      <c r="M1177" s="201" t="str">
        <f t="shared" si="218"/>
        <v>是</v>
      </c>
    </row>
    <row r="1178" spans="1:13" ht="18.75" hidden="1">
      <c r="A1178" s="193">
        <v>2220103</v>
      </c>
      <c r="B1178" s="194" t="s">
        <v>141</v>
      </c>
      <c r="C1178" s="195">
        <v>0</v>
      </c>
      <c r="D1178" s="195"/>
      <c r="E1178" s="195">
        <v>0</v>
      </c>
      <c r="F1178" s="195">
        <v>0</v>
      </c>
      <c r="G1178" s="195">
        <v>0</v>
      </c>
      <c r="H1178" s="195">
        <f t="shared" si="219"/>
        <v>0</v>
      </c>
      <c r="I1178" s="197">
        <f t="shared" si="220"/>
        <v>0</v>
      </c>
      <c r="J1178" s="204" t="s">
        <v>2164</v>
      </c>
      <c r="K1178" s="213" t="s">
        <v>141</v>
      </c>
      <c r="L1178" s="207"/>
      <c r="M1178" s="201" t="str">
        <f t="shared" si="218"/>
        <v>否</v>
      </c>
    </row>
    <row r="1179" spans="1:13" ht="37.5" hidden="1">
      <c r="A1179" s="193">
        <v>2220104</v>
      </c>
      <c r="B1179" s="194" t="s">
        <v>2165</v>
      </c>
      <c r="C1179" s="195">
        <v>0</v>
      </c>
      <c r="D1179" s="195"/>
      <c r="E1179" s="195">
        <v>0</v>
      </c>
      <c r="F1179" s="195">
        <v>0</v>
      </c>
      <c r="G1179" s="195">
        <v>0</v>
      </c>
      <c r="H1179" s="195">
        <f t="shared" si="219"/>
        <v>0</v>
      </c>
      <c r="I1179" s="197">
        <f t="shared" si="220"/>
        <v>0</v>
      </c>
      <c r="J1179" s="204" t="s">
        <v>2166</v>
      </c>
      <c r="K1179" s="213" t="s">
        <v>2165</v>
      </c>
      <c r="L1179" s="207"/>
      <c r="M1179" s="201" t="str">
        <f t="shared" si="218"/>
        <v>否</v>
      </c>
    </row>
    <row r="1180" spans="1:13" ht="18.75" hidden="1">
      <c r="A1180" s="193">
        <v>2220105</v>
      </c>
      <c r="B1180" s="194" t="s">
        <v>2167</v>
      </c>
      <c r="C1180" s="195">
        <v>0</v>
      </c>
      <c r="D1180" s="195"/>
      <c r="E1180" s="195">
        <v>0</v>
      </c>
      <c r="F1180" s="195">
        <v>0</v>
      </c>
      <c r="G1180" s="195">
        <v>0</v>
      </c>
      <c r="H1180" s="195">
        <f t="shared" si="219"/>
        <v>0</v>
      </c>
      <c r="I1180" s="197">
        <f t="shared" si="220"/>
        <v>0</v>
      </c>
      <c r="J1180" s="204" t="s">
        <v>2168</v>
      </c>
      <c r="K1180" s="213" t="s">
        <v>2167</v>
      </c>
      <c r="L1180" s="207"/>
      <c r="M1180" s="201" t="str">
        <f t="shared" si="218"/>
        <v>否</v>
      </c>
    </row>
    <row r="1181" spans="1:13" ht="37.5" hidden="1">
      <c r="A1181" s="193">
        <v>2220106</v>
      </c>
      <c r="B1181" s="194" t="s">
        <v>2169</v>
      </c>
      <c r="C1181" s="195">
        <v>0</v>
      </c>
      <c r="D1181" s="195"/>
      <c r="E1181" s="195">
        <v>0</v>
      </c>
      <c r="F1181" s="195">
        <v>0</v>
      </c>
      <c r="G1181" s="195">
        <v>0</v>
      </c>
      <c r="H1181" s="195">
        <f t="shared" si="219"/>
        <v>0</v>
      </c>
      <c r="I1181" s="197">
        <f t="shared" si="220"/>
        <v>0</v>
      </c>
      <c r="J1181" s="204" t="s">
        <v>2170</v>
      </c>
      <c r="K1181" s="213" t="s">
        <v>2169</v>
      </c>
      <c r="L1181" s="207"/>
      <c r="M1181" s="201" t="str">
        <f t="shared" si="218"/>
        <v>否</v>
      </c>
    </row>
    <row r="1182" spans="1:13" ht="37.5" hidden="1">
      <c r="A1182" s="193">
        <v>2220107</v>
      </c>
      <c r="B1182" s="194" t="s">
        <v>2171</v>
      </c>
      <c r="C1182" s="195">
        <v>0</v>
      </c>
      <c r="D1182" s="195"/>
      <c r="E1182" s="195">
        <v>0</v>
      </c>
      <c r="F1182" s="195">
        <v>0</v>
      </c>
      <c r="G1182" s="195">
        <v>0</v>
      </c>
      <c r="H1182" s="195">
        <f t="shared" si="219"/>
        <v>0</v>
      </c>
      <c r="I1182" s="197">
        <f t="shared" si="220"/>
        <v>0</v>
      </c>
      <c r="J1182" s="204" t="s">
        <v>2172</v>
      </c>
      <c r="K1182" s="213" t="s">
        <v>2171</v>
      </c>
      <c r="L1182" s="207"/>
      <c r="M1182" s="201" t="str">
        <f t="shared" si="218"/>
        <v>否</v>
      </c>
    </row>
    <row r="1183" spans="1:13" ht="37.5" hidden="1">
      <c r="A1183" s="193">
        <v>2220112</v>
      </c>
      <c r="B1183" s="194" t="s">
        <v>2173</v>
      </c>
      <c r="C1183" s="195">
        <v>0</v>
      </c>
      <c r="D1183" s="195"/>
      <c r="E1183" s="195">
        <v>0</v>
      </c>
      <c r="F1183" s="195">
        <v>0</v>
      </c>
      <c r="G1183" s="195">
        <v>0</v>
      </c>
      <c r="H1183" s="195">
        <f t="shared" si="219"/>
        <v>0</v>
      </c>
      <c r="I1183" s="197">
        <f t="shared" si="220"/>
        <v>0</v>
      </c>
      <c r="J1183" s="204" t="s">
        <v>2174</v>
      </c>
      <c r="K1183" s="213" t="s">
        <v>2173</v>
      </c>
      <c r="L1183" s="207"/>
      <c r="M1183" s="201" t="str">
        <f t="shared" si="218"/>
        <v>否</v>
      </c>
    </row>
    <row r="1184" spans="1:13" ht="37.5" hidden="1">
      <c r="A1184" s="193">
        <v>2220113</v>
      </c>
      <c r="B1184" s="194" t="s">
        <v>2175</v>
      </c>
      <c r="C1184" s="195">
        <v>0</v>
      </c>
      <c r="D1184" s="195"/>
      <c r="E1184" s="195">
        <v>0</v>
      </c>
      <c r="F1184" s="195">
        <v>0</v>
      </c>
      <c r="G1184" s="195">
        <v>0</v>
      </c>
      <c r="H1184" s="195">
        <f t="shared" si="219"/>
        <v>0</v>
      </c>
      <c r="I1184" s="197">
        <f t="shared" si="220"/>
        <v>0</v>
      </c>
      <c r="J1184" s="204" t="s">
        <v>2176</v>
      </c>
      <c r="K1184" s="213" t="s">
        <v>2175</v>
      </c>
      <c r="L1184" s="210"/>
      <c r="M1184" s="201" t="str">
        <f t="shared" si="218"/>
        <v>否</v>
      </c>
    </row>
    <row r="1185" spans="1:13" ht="18.75" hidden="1">
      <c r="A1185" s="193">
        <v>2220114</v>
      </c>
      <c r="B1185" s="194" t="s">
        <v>2177</v>
      </c>
      <c r="C1185" s="195">
        <v>0</v>
      </c>
      <c r="D1185" s="195"/>
      <c r="E1185" s="195">
        <v>0</v>
      </c>
      <c r="F1185" s="195">
        <v>0</v>
      </c>
      <c r="G1185" s="195">
        <v>0</v>
      </c>
      <c r="H1185" s="195">
        <f t="shared" si="219"/>
        <v>0</v>
      </c>
      <c r="I1185" s="197">
        <f t="shared" si="220"/>
        <v>0</v>
      </c>
      <c r="J1185" s="204" t="s">
        <v>2178</v>
      </c>
      <c r="K1185" s="213" t="s">
        <v>2177</v>
      </c>
      <c r="L1185" s="207"/>
      <c r="M1185" s="201" t="str">
        <f t="shared" si="218"/>
        <v>否</v>
      </c>
    </row>
    <row r="1186" spans="1:13" ht="18.75">
      <c r="A1186" s="193">
        <v>2220115</v>
      </c>
      <c r="B1186" s="194" t="s">
        <v>2179</v>
      </c>
      <c r="C1186" s="195">
        <v>1600</v>
      </c>
      <c r="D1186" s="195"/>
      <c r="E1186" s="195">
        <v>0</v>
      </c>
      <c r="F1186" s="195">
        <v>0</v>
      </c>
      <c r="G1186" s="195">
        <v>0</v>
      </c>
      <c r="H1186" s="195">
        <f t="shared" si="219"/>
        <v>1600</v>
      </c>
      <c r="I1186" s="197">
        <f t="shared" si="220"/>
        <v>0</v>
      </c>
      <c r="J1186" s="204" t="s">
        <v>2180</v>
      </c>
      <c r="K1186" s="213" t="s">
        <v>2179</v>
      </c>
      <c r="L1186" s="207"/>
      <c r="M1186" s="201" t="str">
        <f t="shared" si="218"/>
        <v>是</v>
      </c>
    </row>
    <row r="1187" spans="1:13" ht="37.5" hidden="1">
      <c r="A1187" s="193">
        <v>2220118</v>
      </c>
      <c r="B1187" s="194" t="s">
        <v>2181</v>
      </c>
      <c r="C1187" s="195">
        <v>0</v>
      </c>
      <c r="D1187" s="195"/>
      <c r="E1187" s="195">
        <v>0</v>
      </c>
      <c r="F1187" s="195">
        <v>0</v>
      </c>
      <c r="G1187" s="195">
        <v>0</v>
      </c>
      <c r="H1187" s="195">
        <f t="shared" si="219"/>
        <v>0</v>
      </c>
      <c r="I1187" s="197">
        <f t="shared" si="220"/>
        <v>0</v>
      </c>
      <c r="J1187" s="204" t="s">
        <v>2182</v>
      </c>
      <c r="K1187" s="213" t="s">
        <v>2181</v>
      </c>
      <c r="L1187" s="207"/>
      <c r="M1187" s="201" t="str">
        <f t="shared" si="218"/>
        <v>否</v>
      </c>
    </row>
    <row r="1188" spans="1:13" ht="18.75" hidden="1">
      <c r="A1188" s="193">
        <v>2220150</v>
      </c>
      <c r="B1188" s="194" t="s">
        <v>155</v>
      </c>
      <c r="C1188" s="195">
        <v>0</v>
      </c>
      <c r="D1188" s="195"/>
      <c r="E1188" s="195">
        <v>0</v>
      </c>
      <c r="F1188" s="195">
        <v>0</v>
      </c>
      <c r="G1188" s="195">
        <v>0</v>
      </c>
      <c r="H1188" s="195">
        <f t="shared" si="219"/>
        <v>0</v>
      </c>
      <c r="I1188" s="197">
        <f t="shared" si="220"/>
        <v>0</v>
      </c>
      <c r="J1188" s="204" t="s">
        <v>2183</v>
      </c>
      <c r="K1188" s="202" t="s">
        <v>155</v>
      </c>
      <c r="L1188" s="223"/>
      <c r="M1188" s="201" t="str">
        <f t="shared" si="218"/>
        <v>否</v>
      </c>
    </row>
    <row r="1189" spans="1:13" ht="37.5" hidden="1">
      <c r="A1189" s="193">
        <v>2220199</v>
      </c>
      <c r="B1189" s="196" t="s">
        <v>2184</v>
      </c>
      <c r="C1189" s="195">
        <v>0</v>
      </c>
      <c r="D1189" s="195"/>
      <c r="E1189" s="195">
        <v>0</v>
      </c>
      <c r="F1189" s="195">
        <v>0</v>
      </c>
      <c r="G1189" s="195">
        <v>0</v>
      </c>
      <c r="H1189" s="195">
        <f t="shared" si="219"/>
        <v>0</v>
      </c>
      <c r="I1189" s="197">
        <f t="shared" si="220"/>
        <v>0</v>
      </c>
      <c r="J1189" s="204" t="s">
        <v>2185</v>
      </c>
      <c r="K1189" s="208" t="s">
        <v>2184</v>
      </c>
      <c r="L1189" s="209"/>
      <c r="M1189" s="201" t="str">
        <f t="shared" si="218"/>
        <v>否</v>
      </c>
    </row>
    <row r="1190" spans="1:13" ht="18.75">
      <c r="A1190" s="193">
        <v>22202</v>
      </c>
      <c r="B1190" s="194" t="s">
        <v>2186</v>
      </c>
      <c r="C1190" s="195">
        <f t="shared" ref="C1190:G1190" si="225">SUM(C1191:C1203)</f>
        <v>54</v>
      </c>
      <c r="D1190" s="195">
        <f t="shared" si="225"/>
        <v>0</v>
      </c>
      <c r="E1190" s="195">
        <f t="shared" si="225"/>
        <v>0</v>
      </c>
      <c r="F1190" s="195">
        <f t="shared" si="225"/>
        <v>0</v>
      </c>
      <c r="G1190" s="195">
        <f t="shared" si="225"/>
        <v>0</v>
      </c>
      <c r="H1190" s="195">
        <f t="shared" si="219"/>
        <v>54</v>
      </c>
      <c r="I1190" s="197">
        <f t="shared" si="220"/>
        <v>0</v>
      </c>
      <c r="J1190" s="198" t="s">
        <v>2187</v>
      </c>
      <c r="K1190" s="202" t="s">
        <v>2186</v>
      </c>
      <c r="L1190" s="210">
        <f>SUM(L1191:L1203)</f>
        <v>0</v>
      </c>
      <c r="M1190" s="201" t="str">
        <f t="shared" si="218"/>
        <v>是</v>
      </c>
    </row>
    <row r="1191" spans="1:13" ht="18.75" hidden="1">
      <c r="A1191" s="193">
        <v>2220201</v>
      </c>
      <c r="B1191" s="212" t="s">
        <v>137</v>
      </c>
      <c r="C1191" s="195">
        <v>0</v>
      </c>
      <c r="D1191" s="195"/>
      <c r="E1191" s="195">
        <v>0</v>
      </c>
      <c r="F1191" s="195">
        <v>0</v>
      </c>
      <c r="G1191" s="195">
        <v>0</v>
      </c>
      <c r="H1191" s="195">
        <f t="shared" si="219"/>
        <v>0</v>
      </c>
      <c r="I1191" s="197">
        <f t="shared" si="220"/>
        <v>0</v>
      </c>
      <c r="J1191" s="204" t="s">
        <v>2188</v>
      </c>
      <c r="K1191" s="205" t="s">
        <v>137</v>
      </c>
      <c r="L1191" s="206"/>
      <c r="M1191" s="201" t="str">
        <f t="shared" si="218"/>
        <v>否</v>
      </c>
    </row>
    <row r="1192" spans="1:13" ht="37.5" hidden="1">
      <c r="A1192" s="193">
        <v>2220202</v>
      </c>
      <c r="B1192" s="194" t="s">
        <v>139</v>
      </c>
      <c r="C1192" s="195">
        <v>0</v>
      </c>
      <c r="D1192" s="195"/>
      <c r="E1192" s="195">
        <v>0</v>
      </c>
      <c r="F1192" s="195">
        <v>0</v>
      </c>
      <c r="G1192" s="195">
        <v>0</v>
      </c>
      <c r="H1192" s="195">
        <f t="shared" si="219"/>
        <v>0</v>
      </c>
      <c r="I1192" s="197">
        <f t="shared" si="220"/>
        <v>0</v>
      </c>
      <c r="J1192" s="204" t="s">
        <v>2189</v>
      </c>
      <c r="K1192" s="202" t="s">
        <v>139</v>
      </c>
      <c r="L1192" s="207"/>
      <c r="M1192" s="201" t="str">
        <f t="shared" si="218"/>
        <v>否</v>
      </c>
    </row>
    <row r="1193" spans="1:13" ht="18.75" hidden="1">
      <c r="A1193" s="193">
        <v>2220203</v>
      </c>
      <c r="B1193" s="194" t="s">
        <v>141</v>
      </c>
      <c r="C1193" s="195">
        <v>0</v>
      </c>
      <c r="D1193" s="195"/>
      <c r="E1193" s="195">
        <v>0</v>
      </c>
      <c r="F1193" s="195">
        <v>0</v>
      </c>
      <c r="G1193" s="195">
        <v>0</v>
      </c>
      <c r="H1193" s="195">
        <f t="shared" si="219"/>
        <v>0</v>
      </c>
      <c r="I1193" s="197">
        <f t="shared" si="220"/>
        <v>0</v>
      </c>
      <c r="J1193" s="204" t="s">
        <v>2190</v>
      </c>
      <c r="K1193" s="213" t="s">
        <v>141</v>
      </c>
      <c r="L1193" s="210"/>
      <c r="M1193" s="201" t="str">
        <f t="shared" si="218"/>
        <v>否</v>
      </c>
    </row>
    <row r="1194" spans="1:13" ht="18.75" hidden="1">
      <c r="A1194" s="193">
        <v>2220204</v>
      </c>
      <c r="B1194" s="194" t="s">
        <v>2191</v>
      </c>
      <c r="C1194" s="195">
        <v>0</v>
      </c>
      <c r="D1194" s="195"/>
      <c r="E1194" s="195">
        <v>0</v>
      </c>
      <c r="F1194" s="195">
        <v>0</v>
      </c>
      <c r="G1194" s="195">
        <v>0</v>
      </c>
      <c r="H1194" s="195">
        <f t="shared" si="219"/>
        <v>0</v>
      </c>
      <c r="I1194" s="197">
        <f t="shared" si="220"/>
        <v>0</v>
      </c>
      <c r="J1194" s="204" t="s">
        <v>2192</v>
      </c>
      <c r="K1194" s="202" t="s">
        <v>2191</v>
      </c>
      <c r="L1194" s="207"/>
      <c r="M1194" s="201" t="str">
        <f t="shared" si="218"/>
        <v>否</v>
      </c>
    </row>
    <row r="1195" spans="1:13" ht="37.5" hidden="1">
      <c r="A1195" s="193">
        <v>2220205</v>
      </c>
      <c r="B1195" s="194" t="s">
        <v>2193</v>
      </c>
      <c r="C1195" s="195">
        <v>0</v>
      </c>
      <c r="D1195" s="195"/>
      <c r="E1195" s="195">
        <v>0</v>
      </c>
      <c r="F1195" s="195">
        <v>0</v>
      </c>
      <c r="G1195" s="195">
        <v>0</v>
      </c>
      <c r="H1195" s="195">
        <f t="shared" si="219"/>
        <v>0</v>
      </c>
      <c r="I1195" s="197">
        <f t="shared" si="220"/>
        <v>0</v>
      </c>
      <c r="J1195" s="204" t="s">
        <v>2194</v>
      </c>
      <c r="K1195" s="202" t="s">
        <v>2193</v>
      </c>
      <c r="L1195" s="207"/>
      <c r="M1195" s="201" t="str">
        <f t="shared" si="218"/>
        <v>否</v>
      </c>
    </row>
    <row r="1196" spans="1:13" ht="18.75" hidden="1">
      <c r="A1196" s="193">
        <v>2220206</v>
      </c>
      <c r="B1196" s="194" t="s">
        <v>2195</v>
      </c>
      <c r="C1196" s="195">
        <v>0</v>
      </c>
      <c r="D1196" s="195"/>
      <c r="E1196" s="195">
        <v>0</v>
      </c>
      <c r="F1196" s="195">
        <v>0</v>
      </c>
      <c r="G1196" s="195">
        <v>0</v>
      </c>
      <c r="H1196" s="195">
        <f t="shared" si="219"/>
        <v>0</v>
      </c>
      <c r="I1196" s="197">
        <f t="shared" si="220"/>
        <v>0</v>
      </c>
      <c r="J1196" s="204" t="s">
        <v>2196</v>
      </c>
      <c r="K1196" s="202" t="s">
        <v>2195</v>
      </c>
      <c r="L1196" s="207"/>
      <c r="M1196" s="201" t="str">
        <f t="shared" si="218"/>
        <v>否</v>
      </c>
    </row>
    <row r="1197" spans="1:13" ht="18.75" hidden="1">
      <c r="A1197" s="193">
        <v>2220207</v>
      </c>
      <c r="B1197" s="194" t="s">
        <v>2197</v>
      </c>
      <c r="C1197" s="195">
        <v>0</v>
      </c>
      <c r="D1197" s="195"/>
      <c r="E1197" s="195">
        <v>0</v>
      </c>
      <c r="F1197" s="195">
        <v>0</v>
      </c>
      <c r="G1197" s="195">
        <v>0</v>
      </c>
      <c r="H1197" s="195">
        <f t="shared" si="219"/>
        <v>0</v>
      </c>
      <c r="I1197" s="197">
        <f t="shared" si="220"/>
        <v>0</v>
      </c>
      <c r="J1197" s="204" t="s">
        <v>2198</v>
      </c>
      <c r="K1197" s="202" t="s">
        <v>2197</v>
      </c>
      <c r="L1197" s="223"/>
      <c r="M1197" s="201" t="str">
        <f t="shared" si="218"/>
        <v>否</v>
      </c>
    </row>
    <row r="1198" spans="1:13" ht="18.75" hidden="1">
      <c r="A1198" s="193">
        <v>2220209</v>
      </c>
      <c r="B1198" s="194" t="s">
        <v>2199</v>
      </c>
      <c r="C1198" s="195">
        <v>0</v>
      </c>
      <c r="D1198" s="195"/>
      <c r="E1198" s="195">
        <v>0</v>
      </c>
      <c r="F1198" s="195">
        <v>0</v>
      </c>
      <c r="G1198" s="195">
        <v>0</v>
      </c>
      <c r="H1198" s="195">
        <f t="shared" si="219"/>
        <v>0</v>
      </c>
      <c r="I1198" s="197">
        <f t="shared" si="220"/>
        <v>0</v>
      </c>
      <c r="J1198" s="204" t="s">
        <v>2200</v>
      </c>
      <c r="K1198" s="202" t="s">
        <v>2199</v>
      </c>
      <c r="L1198" s="207"/>
      <c r="M1198" s="201" t="str">
        <f t="shared" si="218"/>
        <v>否</v>
      </c>
    </row>
    <row r="1199" spans="1:13" ht="18.75" hidden="1">
      <c r="A1199" s="193">
        <v>2220210</v>
      </c>
      <c r="B1199" s="194" t="s">
        <v>2201</v>
      </c>
      <c r="C1199" s="195">
        <v>0</v>
      </c>
      <c r="D1199" s="195"/>
      <c r="E1199" s="195">
        <v>0</v>
      </c>
      <c r="F1199" s="195">
        <v>0</v>
      </c>
      <c r="G1199" s="195">
        <v>0</v>
      </c>
      <c r="H1199" s="195">
        <f t="shared" si="219"/>
        <v>0</v>
      </c>
      <c r="I1199" s="197">
        <f t="shared" si="220"/>
        <v>0</v>
      </c>
      <c r="J1199" s="204" t="s">
        <v>2202</v>
      </c>
      <c r="K1199" s="202" t="s">
        <v>2201</v>
      </c>
      <c r="L1199" s="207"/>
      <c r="M1199" s="201" t="str">
        <f t="shared" si="218"/>
        <v>否</v>
      </c>
    </row>
    <row r="1200" spans="1:13" ht="18.75">
      <c r="A1200" s="193">
        <v>2220211</v>
      </c>
      <c r="B1200" s="194" t="s">
        <v>2203</v>
      </c>
      <c r="C1200" s="195">
        <v>54</v>
      </c>
      <c r="D1200" s="195"/>
      <c r="E1200" s="195">
        <v>0</v>
      </c>
      <c r="F1200" s="195">
        <v>0</v>
      </c>
      <c r="G1200" s="195">
        <v>0</v>
      </c>
      <c r="H1200" s="195">
        <f t="shared" si="219"/>
        <v>54</v>
      </c>
      <c r="I1200" s="197">
        <f t="shared" si="220"/>
        <v>0</v>
      </c>
      <c r="J1200" s="204" t="s">
        <v>2204</v>
      </c>
      <c r="K1200" s="202" t="s">
        <v>2203</v>
      </c>
      <c r="L1200" s="207"/>
      <c r="M1200" s="201" t="str">
        <f t="shared" si="218"/>
        <v>是</v>
      </c>
    </row>
    <row r="1201" spans="1:13" ht="18.75" hidden="1">
      <c r="A1201" s="193">
        <v>2220212</v>
      </c>
      <c r="B1201" s="194" t="s">
        <v>2205</v>
      </c>
      <c r="C1201" s="195">
        <v>0</v>
      </c>
      <c r="D1201" s="195"/>
      <c r="E1201" s="195">
        <v>0</v>
      </c>
      <c r="F1201" s="195">
        <v>0</v>
      </c>
      <c r="G1201" s="195">
        <v>0</v>
      </c>
      <c r="H1201" s="195">
        <f t="shared" si="219"/>
        <v>0</v>
      </c>
      <c r="I1201" s="197">
        <f t="shared" si="220"/>
        <v>0</v>
      </c>
      <c r="J1201" s="204" t="s">
        <v>2206</v>
      </c>
      <c r="K1201" s="202" t="s">
        <v>2205</v>
      </c>
      <c r="L1201" s="207"/>
      <c r="M1201" s="201" t="str">
        <f t="shared" si="218"/>
        <v>否</v>
      </c>
    </row>
    <row r="1202" spans="1:13" ht="18.75" hidden="1">
      <c r="A1202" s="193">
        <v>2220250</v>
      </c>
      <c r="B1202" s="194" t="s">
        <v>155</v>
      </c>
      <c r="C1202" s="195">
        <v>0</v>
      </c>
      <c r="D1202" s="195"/>
      <c r="E1202" s="195">
        <v>0</v>
      </c>
      <c r="F1202" s="195">
        <v>0</v>
      </c>
      <c r="G1202" s="195">
        <v>0</v>
      </c>
      <c r="H1202" s="195">
        <f t="shared" si="219"/>
        <v>0</v>
      </c>
      <c r="I1202" s="197">
        <f t="shared" si="220"/>
        <v>0</v>
      </c>
      <c r="J1202" s="204" t="s">
        <v>2207</v>
      </c>
      <c r="K1202" s="202" t="s">
        <v>155</v>
      </c>
      <c r="L1202" s="207"/>
      <c r="M1202" s="201" t="str">
        <f t="shared" si="218"/>
        <v>否</v>
      </c>
    </row>
    <row r="1203" spans="1:13" ht="37.5" hidden="1">
      <c r="A1203" s="193">
        <v>2220299</v>
      </c>
      <c r="B1203" s="194" t="s">
        <v>2208</v>
      </c>
      <c r="C1203" s="195">
        <v>0</v>
      </c>
      <c r="D1203" s="195"/>
      <c r="E1203" s="195">
        <v>0</v>
      </c>
      <c r="F1203" s="195">
        <v>0</v>
      </c>
      <c r="G1203" s="195">
        <v>0</v>
      </c>
      <c r="H1203" s="195">
        <f t="shared" si="219"/>
        <v>0</v>
      </c>
      <c r="I1203" s="197">
        <f t="shared" si="220"/>
        <v>0</v>
      </c>
      <c r="J1203" s="204" t="s">
        <v>2209</v>
      </c>
      <c r="K1203" s="202" t="s">
        <v>2208</v>
      </c>
      <c r="L1203" s="207"/>
      <c r="M1203" s="201" t="str">
        <f t="shared" si="218"/>
        <v>否</v>
      </c>
    </row>
    <row r="1204" spans="1:13" ht="18.75" hidden="1">
      <c r="A1204" s="193">
        <v>22203</v>
      </c>
      <c r="B1204" s="194" t="s">
        <v>2210</v>
      </c>
      <c r="C1204" s="195">
        <f t="shared" ref="C1204:G1204" si="226">SUM(C1205:C1208)</f>
        <v>0</v>
      </c>
      <c r="D1204" s="195">
        <f t="shared" si="226"/>
        <v>0</v>
      </c>
      <c r="E1204" s="195">
        <f t="shared" si="226"/>
        <v>0</v>
      </c>
      <c r="F1204" s="195">
        <f t="shared" si="226"/>
        <v>0</v>
      </c>
      <c r="G1204" s="195">
        <f t="shared" si="226"/>
        <v>0</v>
      </c>
      <c r="H1204" s="195">
        <f t="shared" si="219"/>
        <v>0</v>
      </c>
      <c r="I1204" s="197">
        <f t="shared" si="220"/>
        <v>0</v>
      </c>
      <c r="J1204" s="198" t="s">
        <v>2211</v>
      </c>
      <c r="K1204" s="202" t="s">
        <v>2210</v>
      </c>
      <c r="L1204" s="210">
        <f>SUM(L1205:L1208)</f>
        <v>0</v>
      </c>
      <c r="M1204" s="201" t="str">
        <f t="shared" si="218"/>
        <v>否</v>
      </c>
    </row>
    <row r="1205" spans="1:13" ht="18.75" hidden="1">
      <c r="A1205" s="193">
        <v>2220301</v>
      </c>
      <c r="B1205" s="194" t="s">
        <v>2212</v>
      </c>
      <c r="C1205" s="195">
        <v>0</v>
      </c>
      <c r="D1205" s="195"/>
      <c r="E1205" s="195">
        <v>0</v>
      </c>
      <c r="F1205" s="195">
        <v>0</v>
      </c>
      <c r="G1205" s="195">
        <v>0</v>
      </c>
      <c r="H1205" s="195">
        <f t="shared" si="219"/>
        <v>0</v>
      </c>
      <c r="I1205" s="197">
        <f t="shared" si="220"/>
        <v>0</v>
      </c>
      <c r="J1205" s="204" t="s">
        <v>2213</v>
      </c>
      <c r="K1205" s="202" t="s">
        <v>2212</v>
      </c>
      <c r="L1205" s="207"/>
      <c r="M1205" s="201" t="str">
        <f t="shared" si="218"/>
        <v>否</v>
      </c>
    </row>
    <row r="1206" spans="1:13" ht="18.75" hidden="1">
      <c r="A1206" s="193">
        <v>2220303</v>
      </c>
      <c r="B1206" s="194" t="s">
        <v>2214</v>
      </c>
      <c r="C1206" s="195">
        <v>0</v>
      </c>
      <c r="D1206" s="195"/>
      <c r="E1206" s="195">
        <v>0</v>
      </c>
      <c r="F1206" s="195">
        <v>0</v>
      </c>
      <c r="G1206" s="195">
        <v>0</v>
      </c>
      <c r="H1206" s="195">
        <f t="shared" si="219"/>
        <v>0</v>
      </c>
      <c r="I1206" s="197">
        <f t="shared" si="220"/>
        <v>0</v>
      </c>
      <c r="J1206" s="204" t="s">
        <v>2215</v>
      </c>
      <c r="K1206" s="202" t="s">
        <v>2214</v>
      </c>
      <c r="L1206" s="210"/>
      <c r="M1206" s="201" t="str">
        <f t="shared" si="218"/>
        <v>否</v>
      </c>
    </row>
    <row r="1207" spans="1:13" ht="18.75" hidden="1">
      <c r="A1207" s="193">
        <v>2220304</v>
      </c>
      <c r="B1207" s="194" t="s">
        <v>2216</v>
      </c>
      <c r="C1207" s="195">
        <v>0</v>
      </c>
      <c r="D1207" s="195"/>
      <c r="E1207" s="195">
        <v>0</v>
      </c>
      <c r="F1207" s="195">
        <v>0</v>
      </c>
      <c r="G1207" s="195">
        <v>0</v>
      </c>
      <c r="H1207" s="195">
        <f t="shared" si="219"/>
        <v>0</v>
      </c>
      <c r="I1207" s="197">
        <f t="shared" si="220"/>
        <v>0</v>
      </c>
      <c r="J1207" s="204" t="s">
        <v>2217</v>
      </c>
      <c r="K1207" s="202" t="s">
        <v>2216</v>
      </c>
      <c r="L1207" s="207"/>
      <c r="M1207" s="201" t="str">
        <f t="shared" si="218"/>
        <v>否</v>
      </c>
    </row>
    <row r="1208" spans="1:13" ht="37.5" hidden="1">
      <c r="A1208" s="193">
        <v>2220399</v>
      </c>
      <c r="B1208" s="196" t="s">
        <v>2218</v>
      </c>
      <c r="C1208" s="195">
        <v>0</v>
      </c>
      <c r="D1208" s="195"/>
      <c r="E1208" s="195">
        <v>0</v>
      </c>
      <c r="F1208" s="195">
        <v>0</v>
      </c>
      <c r="G1208" s="195">
        <v>0</v>
      </c>
      <c r="H1208" s="195">
        <f t="shared" si="219"/>
        <v>0</v>
      </c>
      <c r="I1208" s="197">
        <f t="shared" si="220"/>
        <v>0</v>
      </c>
      <c r="J1208" s="204" t="s">
        <v>2219</v>
      </c>
      <c r="K1208" s="208" t="s">
        <v>2218</v>
      </c>
      <c r="L1208" s="209"/>
      <c r="M1208" s="201" t="str">
        <f t="shared" si="218"/>
        <v>否</v>
      </c>
    </row>
    <row r="1209" spans="1:13" ht="18.75" hidden="1">
      <c r="A1209" s="193">
        <v>22204</v>
      </c>
      <c r="B1209" s="194" t="s">
        <v>2220</v>
      </c>
      <c r="C1209" s="195">
        <f t="shared" ref="C1209:G1209" si="227">SUM(C1210:C1214)</f>
        <v>0</v>
      </c>
      <c r="D1209" s="195">
        <f t="shared" si="227"/>
        <v>0</v>
      </c>
      <c r="E1209" s="195">
        <f t="shared" si="227"/>
        <v>0</v>
      </c>
      <c r="F1209" s="195">
        <f t="shared" si="227"/>
        <v>0</v>
      </c>
      <c r="G1209" s="195">
        <f t="shared" si="227"/>
        <v>0</v>
      </c>
      <c r="H1209" s="195">
        <f t="shared" si="219"/>
        <v>0</v>
      </c>
      <c r="I1209" s="197">
        <f t="shared" si="220"/>
        <v>0</v>
      </c>
      <c r="J1209" s="198" t="s">
        <v>2221</v>
      </c>
      <c r="K1209" s="202" t="s">
        <v>2220</v>
      </c>
      <c r="L1209" s="210">
        <f>SUM(L1210:L1214)</f>
        <v>0</v>
      </c>
      <c r="M1209" s="201" t="str">
        <f t="shared" si="218"/>
        <v>否</v>
      </c>
    </row>
    <row r="1210" spans="1:13" ht="18.75" hidden="1">
      <c r="A1210" s="193">
        <v>2220401</v>
      </c>
      <c r="B1210" s="212" t="s">
        <v>2222</v>
      </c>
      <c r="C1210" s="195">
        <v>0</v>
      </c>
      <c r="D1210" s="195"/>
      <c r="E1210" s="195">
        <v>0</v>
      </c>
      <c r="F1210" s="195">
        <v>0</v>
      </c>
      <c r="G1210" s="195">
        <v>0</v>
      </c>
      <c r="H1210" s="195">
        <f t="shared" si="219"/>
        <v>0</v>
      </c>
      <c r="I1210" s="197">
        <f t="shared" si="220"/>
        <v>0</v>
      </c>
      <c r="J1210" s="204" t="s">
        <v>2223</v>
      </c>
      <c r="K1210" s="205" t="s">
        <v>2222</v>
      </c>
      <c r="L1210" s="222"/>
      <c r="M1210" s="201" t="str">
        <f t="shared" si="218"/>
        <v>否</v>
      </c>
    </row>
    <row r="1211" spans="1:13" ht="37.5" hidden="1">
      <c r="A1211" s="193">
        <v>2220402</v>
      </c>
      <c r="B1211" s="194" t="s">
        <v>2224</v>
      </c>
      <c r="C1211" s="195">
        <v>0</v>
      </c>
      <c r="D1211" s="195"/>
      <c r="E1211" s="195">
        <v>0</v>
      </c>
      <c r="F1211" s="195">
        <v>0</v>
      </c>
      <c r="G1211" s="195">
        <v>0</v>
      </c>
      <c r="H1211" s="195">
        <f t="shared" si="219"/>
        <v>0</v>
      </c>
      <c r="I1211" s="197">
        <f t="shared" si="220"/>
        <v>0</v>
      </c>
      <c r="J1211" s="204" t="s">
        <v>2225</v>
      </c>
      <c r="K1211" s="202" t="s">
        <v>2224</v>
      </c>
      <c r="L1211" s="207"/>
      <c r="M1211" s="201" t="str">
        <f t="shared" si="218"/>
        <v>否</v>
      </c>
    </row>
    <row r="1212" spans="1:13" ht="37.5" hidden="1">
      <c r="A1212" s="193">
        <v>2220403</v>
      </c>
      <c r="B1212" s="194" t="s">
        <v>2226</v>
      </c>
      <c r="C1212" s="195">
        <v>0</v>
      </c>
      <c r="D1212" s="195"/>
      <c r="E1212" s="195">
        <v>0</v>
      </c>
      <c r="F1212" s="195">
        <v>0</v>
      </c>
      <c r="G1212" s="195">
        <v>0</v>
      </c>
      <c r="H1212" s="195">
        <f t="shared" si="219"/>
        <v>0</v>
      </c>
      <c r="I1212" s="197">
        <f t="shared" si="220"/>
        <v>0</v>
      </c>
      <c r="J1212" s="204" t="s">
        <v>2227</v>
      </c>
      <c r="K1212" s="202" t="s">
        <v>2226</v>
      </c>
      <c r="L1212" s="207"/>
      <c r="M1212" s="201" t="str">
        <f t="shared" si="218"/>
        <v>否</v>
      </c>
    </row>
    <row r="1213" spans="1:13" ht="37.5" hidden="1">
      <c r="A1213" s="193">
        <v>2220404</v>
      </c>
      <c r="B1213" s="194" t="s">
        <v>2228</v>
      </c>
      <c r="C1213" s="195">
        <v>0</v>
      </c>
      <c r="D1213" s="195"/>
      <c r="E1213" s="195">
        <v>0</v>
      </c>
      <c r="F1213" s="195">
        <v>0</v>
      </c>
      <c r="G1213" s="195">
        <v>0</v>
      </c>
      <c r="H1213" s="195">
        <f t="shared" si="219"/>
        <v>0</v>
      </c>
      <c r="I1213" s="197">
        <f t="shared" si="220"/>
        <v>0</v>
      </c>
      <c r="J1213" s="204" t="s">
        <v>2229</v>
      </c>
      <c r="K1213" s="213" t="s">
        <v>2228</v>
      </c>
      <c r="L1213" s="207"/>
      <c r="M1213" s="201" t="str">
        <f t="shared" si="218"/>
        <v>否</v>
      </c>
    </row>
    <row r="1214" spans="1:13" ht="37.5" hidden="1">
      <c r="A1214" s="193">
        <v>2220499</v>
      </c>
      <c r="B1214" s="196" t="s">
        <v>2230</v>
      </c>
      <c r="C1214" s="195">
        <v>0</v>
      </c>
      <c r="D1214" s="195"/>
      <c r="E1214" s="195">
        <v>0</v>
      </c>
      <c r="F1214" s="195">
        <v>0</v>
      </c>
      <c r="G1214" s="195">
        <v>0</v>
      </c>
      <c r="H1214" s="195">
        <f t="shared" si="219"/>
        <v>0</v>
      </c>
      <c r="I1214" s="197">
        <f t="shared" si="220"/>
        <v>0</v>
      </c>
      <c r="J1214" s="204" t="s">
        <v>2231</v>
      </c>
      <c r="K1214" s="208" t="s">
        <v>2230</v>
      </c>
      <c r="L1214" s="209"/>
      <c r="M1214" s="201" t="str">
        <f t="shared" si="218"/>
        <v>否</v>
      </c>
    </row>
    <row r="1215" spans="1:13" ht="18.75" hidden="1">
      <c r="A1215" s="193">
        <v>22205</v>
      </c>
      <c r="B1215" s="194" t="s">
        <v>2232</v>
      </c>
      <c r="C1215" s="195">
        <f t="shared" ref="C1215:G1215" si="228">SUM(C1216:C1226)</f>
        <v>0</v>
      </c>
      <c r="D1215" s="195">
        <f t="shared" si="228"/>
        <v>0</v>
      </c>
      <c r="E1215" s="195">
        <f t="shared" si="228"/>
        <v>0</v>
      </c>
      <c r="F1215" s="195">
        <f t="shared" si="228"/>
        <v>0</v>
      </c>
      <c r="G1215" s="195">
        <f t="shared" si="228"/>
        <v>0</v>
      </c>
      <c r="H1215" s="195">
        <f t="shared" si="219"/>
        <v>0</v>
      </c>
      <c r="I1215" s="197">
        <f t="shared" si="220"/>
        <v>0</v>
      </c>
      <c r="J1215" s="198" t="s">
        <v>2233</v>
      </c>
      <c r="K1215" s="202" t="s">
        <v>2232</v>
      </c>
      <c r="L1215" s="210">
        <f>SUM(L1216:L1226)</f>
        <v>0</v>
      </c>
      <c r="M1215" s="201" t="str">
        <f t="shared" si="218"/>
        <v>否</v>
      </c>
    </row>
    <row r="1216" spans="1:13" ht="18.75" hidden="1">
      <c r="A1216" s="193">
        <v>2220501</v>
      </c>
      <c r="B1216" s="212" t="s">
        <v>2234</v>
      </c>
      <c r="C1216" s="195">
        <v>0</v>
      </c>
      <c r="D1216" s="195"/>
      <c r="E1216" s="195">
        <v>0</v>
      </c>
      <c r="F1216" s="195">
        <v>0</v>
      </c>
      <c r="G1216" s="195">
        <v>0</v>
      </c>
      <c r="H1216" s="195">
        <f t="shared" si="219"/>
        <v>0</v>
      </c>
      <c r="I1216" s="197">
        <f t="shared" si="220"/>
        <v>0</v>
      </c>
      <c r="J1216" s="204" t="s">
        <v>2235</v>
      </c>
      <c r="K1216" s="205" t="s">
        <v>2234</v>
      </c>
      <c r="L1216" s="206"/>
      <c r="M1216" s="201" t="str">
        <f t="shared" si="218"/>
        <v>否</v>
      </c>
    </row>
    <row r="1217" spans="1:13" ht="18.75" hidden="1">
      <c r="A1217" s="193">
        <v>2220502</v>
      </c>
      <c r="B1217" s="194" t="s">
        <v>2236</v>
      </c>
      <c r="C1217" s="195">
        <v>0</v>
      </c>
      <c r="D1217" s="195"/>
      <c r="E1217" s="195">
        <v>0</v>
      </c>
      <c r="F1217" s="195">
        <v>0</v>
      </c>
      <c r="G1217" s="195">
        <v>0</v>
      </c>
      <c r="H1217" s="195">
        <f t="shared" si="219"/>
        <v>0</v>
      </c>
      <c r="I1217" s="197">
        <f t="shared" si="220"/>
        <v>0</v>
      </c>
      <c r="J1217" s="204" t="s">
        <v>2237</v>
      </c>
      <c r="K1217" s="202" t="s">
        <v>2236</v>
      </c>
      <c r="L1217" s="207"/>
      <c r="M1217" s="201" t="str">
        <f t="shared" si="218"/>
        <v>否</v>
      </c>
    </row>
    <row r="1218" spans="1:13" ht="18.75" hidden="1">
      <c r="A1218" s="193">
        <v>2220503</v>
      </c>
      <c r="B1218" s="194" t="s">
        <v>2238</v>
      </c>
      <c r="C1218" s="195">
        <v>0</v>
      </c>
      <c r="D1218" s="195"/>
      <c r="E1218" s="195">
        <v>0</v>
      </c>
      <c r="F1218" s="195">
        <v>0</v>
      </c>
      <c r="G1218" s="195">
        <v>0</v>
      </c>
      <c r="H1218" s="195">
        <f t="shared" si="219"/>
        <v>0</v>
      </c>
      <c r="I1218" s="197">
        <f t="shared" si="220"/>
        <v>0</v>
      </c>
      <c r="J1218" s="204" t="s">
        <v>2239</v>
      </c>
      <c r="K1218" s="202" t="s">
        <v>2238</v>
      </c>
      <c r="L1218" s="207"/>
      <c r="M1218" s="201" t="str">
        <f t="shared" si="218"/>
        <v>否</v>
      </c>
    </row>
    <row r="1219" spans="1:13" ht="18.75" hidden="1">
      <c r="A1219" s="193">
        <v>2220504</v>
      </c>
      <c r="B1219" s="194" t="s">
        <v>2240</v>
      </c>
      <c r="C1219" s="195">
        <v>0</v>
      </c>
      <c r="D1219" s="195"/>
      <c r="E1219" s="195">
        <v>0</v>
      </c>
      <c r="F1219" s="195">
        <v>0</v>
      </c>
      <c r="G1219" s="195">
        <v>0</v>
      </c>
      <c r="H1219" s="195">
        <f t="shared" si="219"/>
        <v>0</v>
      </c>
      <c r="I1219" s="197">
        <f t="shared" si="220"/>
        <v>0</v>
      </c>
      <c r="J1219" s="204" t="s">
        <v>2241</v>
      </c>
      <c r="K1219" s="202" t="s">
        <v>2240</v>
      </c>
      <c r="L1219" s="207"/>
      <c r="M1219" s="201" t="str">
        <f t="shared" si="218"/>
        <v>否</v>
      </c>
    </row>
    <row r="1220" spans="1:13" ht="18.75" hidden="1">
      <c r="A1220" s="193">
        <v>2220505</v>
      </c>
      <c r="B1220" s="194" t="s">
        <v>2242</v>
      </c>
      <c r="C1220" s="195">
        <v>0</v>
      </c>
      <c r="D1220" s="195"/>
      <c r="E1220" s="195">
        <v>0</v>
      </c>
      <c r="F1220" s="195">
        <v>0</v>
      </c>
      <c r="G1220" s="195">
        <v>0</v>
      </c>
      <c r="H1220" s="195">
        <f t="shared" si="219"/>
        <v>0</v>
      </c>
      <c r="I1220" s="197">
        <f t="shared" si="220"/>
        <v>0</v>
      </c>
      <c r="J1220" s="204" t="s">
        <v>2243</v>
      </c>
      <c r="K1220" s="202" t="s">
        <v>2242</v>
      </c>
      <c r="L1220" s="207"/>
      <c r="M1220" s="201" t="str">
        <f t="shared" si="218"/>
        <v>否</v>
      </c>
    </row>
    <row r="1221" spans="1:13" ht="18.75" hidden="1">
      <c r="A1221" s="193">
        <v>2220506</v>
      </c>
      <c r="B1221" s="194" t="s">
        <v>2244</v>
      </c>
      <c r="C1221" s="195">
        <v>0</v>
      </c>
      <c r="D1221" s="195"/>
      <c r="E1221" s="195">
        <v>0</v>
      </c>
      <c r="F1221" s="195">
        <v>0</v>
      </c>
      <c r="G1221" s="195">
        <v>0</v>
      </c>
      <c r="H1221" s="195">
        <f t="shared" si="219"/>
        <v>0</v>
      </c>
      <c r="I1221" s="197">
        <f t="shared" si="220"/>
        <v>0</v>
      </c>
      <c r="J1221" s="204" t="s">
        <v>2245</v>
      </c>
      <c r="K1221" s="213" t="s">
        <v>2244</v>
      </c>
      <c r="L1221" s="207"/>
      <c r="M1221" s="201" t="str">
        <f t="shared" si="218"/>
        <v>否</v>
      </c>
    </row>
    <row r="1222" spans="1:13" ht="18.75" hidden="1">
      <c r="A1222" s="193">
        <v>2220507</v>
      </c>
      <c r="B1222" s="194" t="s">
        <v>2246</v>
      </c>
      <c r="C1222" s="195">
        <v>0</v>
      </c>
      <c r="D1222" s="195"/>
      <c r="E1222" s="195">
        <v>0</v>
      </c>
      <c r="F1222" s="195">
        <v>0</v>
      </c>
      <c r="G1222" s="195">
        <v>0</v>
      </c>
      <c r="H1222" s="195">
        <f t="shared" si="219"/>
        <v>0</v>
      </c>
      <c r="I1222" s="197">
        <f t="shared" si="220"/>
        <v>0</v>
      </c>
      <c r="J1222" s="204" t="s">
        <v>2247</v>
      </c>
      <c r="K1222" s="202" t="s">
        <v>2246</v>
      </c>
      <c r="L1222" s="210"/>
      <c r="M1222" s="201" t="str">
        <f t="shared" ref="M1222:M1285" si="229">IF(LEN(F1222)=3,"是",IF(G1222&lt;&gt;"",IF(SUM(H1222:J1222)&lt;&gt;0,"是","否"),"是"))</f>
        <v>否</v>
      </c>
    </row>
    <row r="1223" spans="1:13" ht="18.75" hidden="1">
      <c r="A1223" s="193">
        <v>2220508</v>
      </c>
      <c r="B1223" s="194" t="s">
        <v>2248</v>
      </c>
      <c r="C1223" s="195">
        <v>0</v>
      </c>
      <c r="D1223" s="195"/>
      <c r="E1223" s="195">
        <v>0</v>
      </c>
      <c r="F1223" s="195">
        <v>0</v>
      </c>
      <c r="G1223" s="195">
        <v>0</v>
      </c>
      <c r="H1223" s="195">
        <f t="shared" ref="H1223:H1286" si="230">SUM(C1223:E1223)</f>
        <v>0</v>
      </c>
      <c r="I1223" s="197">
        <f t="shared" ref="I1223:I1286" si="231">F1223+G1223</f>
        <v>0</v>
      </c>
      <c r="J1223" s="204" t="s">
        <v>2249</v>
      </c>
      <c r="K1223" s="213" t="s">
        <v>2248</v>
      </c>
      <c r="L1223" s="210"/>
      <c r="M1223" s="201" t="str">
        <f t="shared" si="229"/>
        <v>否</v>
      </c>
    </row>
    <row r="1224" spans="1:13" ht="18.75" hidden="1">
      <c r="A1224" s="193">
        <v>2220509</v>
      </c>
      <c r="B1224" s="194" t="s">
        <v>2250</v>
      </c>
      <c r="C1224" s="195">
        <v>0</v>
      </c>
      <c r="D1224" s="195"/>
      <c r="E1224" s="195">
        <v>0</v>
      </c>
      <c r="F1224" s="195">
        <v>0</v>
      </c>
      <c r="G1224" s="195">
        <v>0</v>
      </c>
      <c r="H1224" s="195">
        <f t="shared" si="230"/>
        <v>0</v>
      </c>
      <c r="I1224" s="197">
        <f t="shared" si="231"/>
        <v>0</v>
      </c>
      <c r="J1224" s="204" t="s">
        <v>2251</v>
      </c>
      <c r="K1224" s="202" t="s">
        <v>2250</v>
      </c>
      <c r="L1224" s="207"/>
      <c r="M1224" s="201" t="str">
        <f t="shared" si="229"/>
        <v>否</v>
      </c>
    </row>
    <row r="1225" spans="1:13" ht="18.75" hidden="1">
      <c r="A1225" s="193">
        <v>2220510</v>
      </c>
      <c r="B1225" s="194" t="s">
        <v>2252</v>
      </c>
      <c r="C1225" s="195">
        <v>0</v>
      </c>
      <c r="D1225" s="195"/>
      <c r="E1225" s="195">
        <v>0</v>
      </c>
      <c r="F1225" s="195">
        <v>0</v>
      </c>
      <c r="G1225" s="195">
        <v>0</v>
      </c>
      <c r="H1225" s="195">
        <f t="shared" si="230"/>
        <v>0</v>
      </c>
      <c r="I1225" s="197">
        <f t="shared" si="231"/>
        <v>0</v>
      </c>
      <c r="J1225" s="204" t="s">
        <v>2253</v>
      </c>
      <c r="K1225" s="202" t="s">
        <v>2252</v>
      </c>
      <c r="L1225" s="207"/>
      <c r="M1225" s="201" t="str">
        <f t="shared" si="229"/>
        <v>否</v>
      </c>
    </row>
    <row r="1226" spans="1:13" ht="37.5" hidden="1">
      <c r="A1226" s="193">
        <v>2220599</v>
      </c>
      <c r="B1226" s="196" t="s">
        <v>2254</v>
      </c>
      <c r="C1226" s="195">
        <v>0</v>
      </c>
      <c r="D1226" s="195"/>
      <c r="E1226" s="195">
        <v>0</v>
      </c>
      <c r="F1226" s="195">
        <v>0</v>
      </c>
      <c r="G1226" s="195">
        <v>0</v>
      </c>
      <c r="H1226" s="195">
        <f t="shared" si="230"/>
        <v>0</v>
      </c>
      <c r="I1226" s="197">
        <f t="shared" si="231"/>
        <v>0</v>
      </c>
      <c r="J1226" s="204" t="s">
        <v>2255</v>
      </c>
      <c r="K1226" s="208" t="s">
        <v>2254</v>
      </c>
      <c r="L1226" s="232"/>
      <c r="M1226" s="201" t="str">
        <f t="shared" si="229"/>
        <v>否</v>
      </c>
    </row>
    <row r="1227" spans="1:13" s="182" customFormat="1" ht="37.5">
      <c r="A1227" s="190">
        <v>224</v>
      </c>
      <c r="B1227" s="191" t="s">
        <v>104</v>
      </c>
      <c r="C1227" s="192">
        <f t="shared" ref="C1227:G1227" si="232">SUM(C1228,C1240,C1246,C1252,C1260,C1273,C1277,C1283)</f>
        <v>3116</v>
      </c>
      <c r="D1227" s="192">
        <f t="shared" si="232"/>
        <v>0</v>
      </c>
      <c r="E1227" s="192">
        <f t="shared" si="232"/>
        <v>100</v>
      </c>
      <c r="F1227" s="192">
        <f t="shared" si="232"/>
        <v>100</v>
      </c>
      <c r="G1227" s="192">
        <f t="shared" si="232"/>
        <v>0</v>
      </c>
      <c r="H1227" s="192">
        <f t="shared" si="230"/>
        <v>3216</v>
      </c>
      <c r="I1227" s="197">
        <f t="shared" si="231"/>
        <v>100</v>
      </c>
      <c r="J1227" s="198" t="s">
        <v>103</v>
      </c>
      <c r="K1227" s="199" t="s">
        <v>104</v>
      </c>
      <c r="L1227" s="200">
        <f>SUM(L1228,L1240,L1246,L1252,L1260,L1273,L1277,L1283)</f>
        <v>0</v>
      </c>
      <c r="M1227" s="201" t="str">
        <f t="shared" si="229"/>
        <v>是</v>
      </c>
    </row>
    <row r="1228" spans="1:13" ht="18.75">
      <c r="A1228" s="193">
        <v>22401</v>
      </c>
      <c r="B1228" s="194" t="s">
        <v>2256</v>
      </c>
      <c r="C1228" s="195">
        <f t="shared" ref="C1228:G1228" si="233">SUM(C1229:C1239)</f>
        <v>937</v>
      </c>
      <c r="D1228" s="195">
        <f t="shared" si="233"/>
        <v>0</v>
      </c>
      <c r="E1228" s="195">
        <f t="shared" si="233"/>
        <v>100</v>
      </c>
      <c r="F1228" s="195">
        <f t="shared" si="233"/>
        <v>100</v>
      </c>
      <c r="G1228" s="195">
        <f t="shared" si="233"/>
        <v>0</v>
      </c>
      <c r="H1228" s="195">
        <f t="shared" si="230"/>
        <v>1037</v>
      </c>
      <c r="I1228" s="197">
        <f t="shared" si="231"/>
        <v>100</v>
      </c>
      <c r="J1228" s="198" t="s">
        <v>2257</v>
      </c>
      <c r="K1228" s="202" t="s">
        <v>2256</v>
      </c>
      <c r="L1228" s="210">
        <f>SUM(L1229:L1239)</f>
        <v>0</v>
      </c>
      <c r="M1228" s="201" t="str">
        <f t="shared" si="229"/>
        <v>是</v>
      </c>
    </row>
    <row r="1229" spans="1:13" ht="18.75">
      <c r="A1229" s="193">
        <v>2240101</v>
      </c>
      <c r="B1229" s="194" t="s">
        <v>137</v>
      </c>
      <c r="C1229" s="195">
        <v>562</v>
      </c>
      <c r="D1229" s="195"/>
      <c r="E1229" s="195">
        <v>0</v>
      </c>
      <c r="F1229" s="195">
        <v>0</v>
      </c>
      <c r="G1229" s="195">
        <v>0</v>
      </c>
      <c r="H1229" s="195">
        <f t="shared" si="230"/>
        <v>562</v>
      </c>
      <c r="I1229" s="197">
        <f t="shared" si="231"/>
        <v>0</v>
      </c>
      <c r="J1229" s="204" t="s">
        <v>2258</v>
      </c>
      <c r="K1229" s="227" t="s">
        <v>137</v>
      </c>
      <c r="L1229" s="206"/>
      <c r="M1229" s="201" t="str">
        <f t="shared" si="229"/>
        <v>是</v>
      </c>
    </row>
    <row r="1230" spans="1:13" ht="37.5">
      <c r="A1230" s="193">
        <v>2240102</v>
      </c>
      <c r="B1230" s="194" t="s">
        <v>139</v>
      </c>
      <c r="C1230" s="195">
        <v>20</v>
      </c>
      <c r="D1230" s="195"/>
      <c r="E1230" s="195">
        <v>0</v>
      </c>
      <c r="F1230" s="195">
        <v>0</v>
      </c>
      <c r="G1230" s="195">
        <v>0</v>
      </c>
      <c r="H1230" s="195">
        <f t="shared" si="230"/>
        <v>20</v>
      </c>
      <c r="I1230" s="197">
        <f t="shared" si="231"/>
        <v>0</v>
      </c>
      <c r="J1230" s="204" t="s">
        <v>2259</v>
      </c>
      <c r="K1230" s="202" t="s">
        <v>139</v>
      </c>
      <c r="L1230" s="207"/>
      <c r="M1230" s="201" t="str">
        <f t="shared" si="229"/>
        <v>是</v>
      </c>
    </row>
    <row r="1231" spans="1:13" ht="18.75" hidden="1">
      <c r="A1231" s="193">
        <v>2240103</v>
      </c>
      <c r="B1231" s="194" t="s">
        <v>141</v>
      </c>
      <c r="C1231" s="195">
        <v>0</v>
      </c>
      <c r="D1231" s="195"/>
      <c r="E1231" s="195">
        <v>0</v>
      </c>
      <c r="F1231" s="195">
        <v>0</v>
      </c>
      <c r="G1231" s="195">
        <v>0</v>
      </c>
      <c r="H1231" s="195">
        <f t="shared" si="230"/>
        <v>0</v>
      </c>
      <c r="I1231" s="197">
        <f t="shared" si="231"/>
        <v>0</v>
      </c>
      <c r="J1231" s="204" t="s">
        <v>2260</v>
      </c>
      <c r="K1231" s="213" t="s">
        <v>141</v>
      </c>
      <c r="L1231" s="207"/>
      <c r="M1231" s="201" t="str">
        <f t="shared" si="229"/>
        <v>否</v>
      </c>
    </row>
    <row r="1232" spans="1:13" ht="18.75" hidden="1">
      <c r="A1232" s="193">
        <v>2240104</v>
      </c>
      <c r="B1232" s="194" t="s">
        <v>2261</v>
      </c>
      <c r="C1232" s="195">
        <v>0</v>
      </c>
      <c r="D1232" s="195"/>
      <c r="E1232" s="195">
        <v>0</v>
      </c>
      <c r="F1232" s="195">
        <v>0</v>
      </c>
      <c r="G1232" s="195">
        <v>0</v>
      </c>
      <c r="H1232" s="195">
        <f t="shared" si="230"/>
        <v>0</v>
      </c>
      <c r="I1232" s="197">
        <f t="shared" si="231"/>
        <v>0</v>
      </c>
      <c r="J1232" s="204" t="s">
        <v>2262</v>
      </c>
      <c r="K1232" s="202" t="s">
        <v>2261</v>
      </c>
      <c r="L1232" s="210"/>
      <c r="M1232" s="201" t="str">
        <f t="shared" si="229"/>
        <v>否</v>
      </c>
    </row>
    <row r="1233" spans="1:13" ht="37.5" hidden="1">
      <c r="A1233" s="193">
        <v>2240105</v>
      </c>
      <c r="B1233" s="194" t="s">
        <v>2263</v>
      </c>
      <c r="C1233" s="195">
        <v>0</v>
      </c>
      <c r="D1233" s="195"/>
      <c r="E1233" s="195">
        <v>0</v>
      </c>
      <c r="F1233" s="195">
        <v>0</v>
      </c>
      <c r="G1233" s="195">
        <v>0</v>
      </c>
      <c r="H1233" s="195">
        <f t="shared" si="230"/>
        <v>0</v>
      </c>
      <c r="I1233" s="197">
        <f t="shared" si="231"/>
        <v>0</v>
      </c>
      <c r="J1233" s="204" t="s">
        <v>2264</v>
      </c>
      <c r="K1233" s="202" t="s">
        <v>2263</v>
      </c>
      <c r="L1233" s="207"/>
      <c r="M1233" s="201" t="str">
        <f t="shared" si="229"/>
        <v>否</v>
      </c>
    </row>
    <row r="1234" spans="1:13" ht="18.75">
      <c r="A1234" s="193">
        <v>2240106</v>
      </c>
      <c r="B1234" s="194" t="s">
        <v>2265</v>
      </c>
      <c r="C1234" s="195">
        <v>250</v>
      </c>
      <c r="D1234" s="195"/>
      <c r="E1234" s="195">
        <v>50</v>
      </c>
      <c r="F1234" s="195">
        <v>50</v>
      </c>
      <c r="G1234" s="195">
        <v>0</v>
      </c>
      <c r="H1234" s="195">
        <f t="shared" si="230"/>
        <v>300</v>
      </c>
      <c r="I1234" s="197">
        <f t="shared" si="231"/>
        <v>50</v>
      </c>
      <c r="J1234" s="204" t="s">
        <v>2266</v>
      </c>
      <c r="K1234" s="202" t="s">
        <v>2265</v>
      </c>
      <c r="L1234" s="207"/>
      <c r="M1234" s="201" t="str">
        <f t="shared" si="229"/>
        <v>是</v>
      </c>
    </row>
    <row r="1235" spans="1:13" ht="18.75" hidden="1">
      <c r="A1235" s="193">
        <v>2240107</v>
      </c>
      <c r="B1235" s="194" t="s">
        <v>2267</v>
      </c>
      <c r="C1235" s="195">
        <v>0</v>
      </c>
      <c r="D1235" s="195"/>
      <c r="E1235" s="195">
        <v>0</v>
      </c>
      <c r="F1235" s="195">
        <v>0</v>
      </c>
      <c r="G1235" s="195">
        <v>0</v>
      </c>
      <c r="H1235" s="195">
        <f t="shared" si="230"/>
        <v>0</v>
      </c>
      <c r="I1235" s="197">
        <f t="shared" si="231"/>
        <v>0</v>
      </c>
      <c r="J1235" s="204" t="s">
        <v>2268</v>
      </c>
      <c r="K1235" s="202" t="s">
        <v>2267</v>
      </c>
      <c r="L1235" s="207"/>
      <c r="M1235" s="201" t="str">
        <f t="shared" si="229"/>
        <v>否</v>
      </c>
    </row>
    <row r="1236" spans="1:13" ht="18.75">
      <c r="A1236" s="193">
        <v>2240108</v>
      </c>
      <c r="B1236" s="194" t="s">
        <v>2269</v>
      </c>
      <c r="C1236" s="195">
        <v>45</v>
      </c>
      <c r="D1236" s="195"/>
      <c r="E1236" s="195">
        <v>50</v>
      </c>
      <c r="F1236" s="195">
        <v>50</v>
      </c>
      <c r="G1236" s="195">
        <v>0</v>
      </c>
      <c r="H1236" s="195">
        <f t="shared" si="230"/>
        <v>95</v>
      </c>
      <c r="I1236" s="197">
        <f t="shared" si="231"/>
        <v>50</v>
      </c>
      <c r="J1236" s="204" t="s">
        <v>2270</v>
      </c>
      <c r="K1236" s="202" t="s">
        <v>2269</v>
      </c>
      <c r="L1236" s="203"/>
      <c r="M1236" s="201" t="str">
        <f t="shared" si="229"/>
        <v>是</v>
      </c>
    </row>
    <row r="1237" spans="1:13" ht="18.75" hidden="1">
      <c r="A1237" s="193">
        <v>2240109</v>
      </c>
      <c r="B1237" s="194" t="s">
        <v>2271</v>
      </c>
      <c r="C1237" s="195">
        <v>0</v>
      </c>
      <c r="D1237" s="195"/>
      <c r="E1237" s="195">
        <v>0</v>
      </c>
      <c r="F1237" s="195">
        <v>0</v>
      </c>
      <c r="G1237" s="195">
        <v>0</v>
      </c>
      <c r="H1237" s="195">
        <f t="shared" si="230"/>
        <v>0</v>
      </c>
      <c r="I1237" s="197">
        <f t="shared" si="231"/>
        <v>0</v>
      </c>
      <c r="J1237" s="204" t="s">
        <v>2272</v>
      </c>
      <c r="K1237" s="202" t="s">
        <v>2271</v>
      </c>
      <c r="L1237" s="207"/>
      <c r="M1237" s="201" t="str">
        <f t="shared" si="229"/>
        <v>否</v>
      </c>
    </row>
    <row r="1238" spans="1:13" ht="18.75" hidden="1">
      <c r="A1238" s="193">
        <v>2240150</v>
      </c>
      <c r="B1238" s="194" t="s">
        <v>155</v>
      </c>
      <c r="C1238" s="195">
        <v>0</v>
      </c>
      <c r="D1238" s="195"/>
      <c r="E1238" s="195">
        <v>0</v>
      </c>
      <c r="F1238" s="195">
        <v>0</v>
      </c>
      <c r="G1238" s="195">
        <v>0</v>
      </c>
      <c r="H1238" s="195">
        <f t="shared" si="230"/>
        <v>0</v>
      </c>
      <c r="I1238" s="197">
        <f t="shared" si="231"/>
        <v>0</v>
      </c>
      <c r="J1238" s="204" t="s">
        <v>2273</v>
      </c>
      <c r="K1238" s="202" t="s">
        <v>155</v>
      </c>
      <c r="L1238" s="207"/>
      <c r="M1238" s="201" t="str">
        <f t="shared" si="229"/>
        <v>否</v>
      </c>
    </row>
    <row r="1239" spans="1:13" ht="37.5">
      <c r="A1239" s="193">
        <v>2240199</v>
      </c>
      <c r="B1239" s="194" t="s">
        <v>2274</v>
      </c>
      <c r="C1239" s="195">
        <v>60</v>
      </c>
      <c r="D1239" s="195"/>
      <c r="E1239" s="195">
        <v>0</v>
      </c>
      <c r="F1239" s="195">
        <v>0</v>
      </c>
      <c r="G1239" s="195">
        <v>0</v>
      </c>
      <c r="H1239" s="195">
        <f t="shared" si="230"/>
        <v>60</v>
      </c>
      <c r="I1239" s="197">
        <f t="shared" si="231"/>
        <v>0</v>
      </c>
      <c r="J1239" s="204" t="s">
        <v>2275</v>
      </c>
      <c r="K1239" s="208" t="s">
        <v>2274</v>
      </c>
      <c r="L1239" s="209"/>
      <c r="M1239" s="201" t="str">
        <f t="shared" si="229"/>
        <v>是</v>
      </c>
    </row>
    <row r="1240" spans="1:13" ht="18.75">
      <c r="A1240" s="193">
        <v>22402</v>
      </c>
      <c r="B1240" s="194" t="s">
        <v>2276</v>
      </c>
      <c r="C1240" s="195">
        <f t="shared" ref="C1240:G1240" si="234">SUM(C1241:C1245)</f>
        <v>1536</v>
      </c>
      <c r="D1240" s="195">
        <f t="shared" si="234"/>
        <v>0</v>
      </c>
      <c r="E1240" s="195">
        <f t="shared" si="234"/>
        <v>0</v>
      </c>
      <c r="F1240" s="195">
        <f t="shared" si="234"/>
        <v>0</v>
      </c>
      <c r="G1240" s="195">
        <f t="shared" si="234"/>
        <v>0</v>
      </c>
      <c r="H1240" s="195">
        <f t="shared" si="230"/>
        <v>1536</v>
      </c>
      <c r="I1240" s="197">
        <f t="shared" si="231"/>
        <v>0</v>
      </c>
      <c r="J1240" s="198" t="s">
        <v>2277</v>
      </c>
      <c r="K1240" s="202" t="s">
        <v>2276</v>
      </c>
      <c r="L1240" s="203">
        <f>SUM(L1241:L1245)</f>
        <v>0</v>
      </c>
      <c r="M1240" s="201" t="str">
        <f t="shared" si="229"/>
        <v>是</v>
      </c>
    </row>
    <row r="1241" spans="1:13" ht="18.75" hidden="1">
      <c r="A1241" s="193">
        <v>2240201</v>
      </c>
      <c r="B1241" s="212" t="s">
        <v>137</v>
      </c>
      <c r="C1241" s="195">
        <v>0</v>
      </c>
      <c r="D1241" s="195"/>
      <c r="E1241" s="195">
        <v>0</v>
      </c>
      <c r="F1241" s="195">
        <v>0</v>
      </c>
      <c r="G1241" s="195">
        <v>0</v>
      </c>
      <c r="H1241" s="195">
        <f t="shared" si="230"/>
        <v>0</v>
      </c>
      <c r="I1241" s="197">
        <f t="shared" si="231"/>
        <v>0</v>
      </c>
      <c r="J1241" s="204" t="s">
        <v>2278</v>
      </c>
      <c r="K1241" s="205" t="s">
        <v>137</v>
      </c>
      <c r="L1241" s="226"/>
      <c r="M1241" s="201" t="str">
        <f t="shared" si="229"/>
        <v>否</v>
      </c>
    </row>
    <row r="1242" spans="1:13" ht="37.5">
      <c r="A1242" s="193">
        <v>2240202</v>
      </c>
      <c r="B1242" s="194" t="s">
        <v>139</v>
      </c>
      <c r="C1242" s="195">
        <v>1186</v>
      </c>
      <c r="D1242" s="195"/>
      <c r="E1242" s="195">
        <v>0</v>
      </c>
      <c r="F1242" s="195">
        <v>0</v>
      </c>
      <c r="G1242" s="195">
        <v>0</v>
      </c>
      <c r="H1242" s="195">
        <f t="shared" si="230"/>
        <v>1186</v>
      </c>
      <c r="I1242" s="197">
        <f t="shared" si="231"/>
        <v>0</v>
      </c>
      <c r="J1242" s="204" t="s">
        <v>2279</v>
      </c>
      <c r="K1242" s="202" t="s">
        <v>139</v>
      </c>
      <c r="L1242" s="207"/>
      <c r="M1242" s="201" t="str">
        <f t="shared" si="229"/>
        <v>是</v>
      </c>
    </row>
    <row r="1243" spans="1:13" ht="18.75" hidden="1">
      <c r="A1243" s="193">
        <v>2240203</v>
      </c>
      <c r="B1243" s="194" t="s">
        <v>141</v>
      </c>
      <c r="C1243" s="195">
        <v>0</v>
      </c>
      <c r="D1243" s="195"/>
      <c r="E1243" s="195">
        <v>0</v>
      </c>
      <c r="F1243" s="195">
        <v>0</v>
      </c>
      <c r="G1243" s="195">
        <v>0</v>
      </c>
      <c r="H1243" s="195">
        <f t="shared" si="230"/>
        <v>0</v>
      </c>
      <c r="I1243" s="197">
        <f t="shared" si="231"/>
        <v>0</v>
      </c>
      <c r="J1243" s="204" t="s">
        <v>2280</v>
      </c>
      <c r="K1243" s="202" t="s">
        <v>141</v>
      </c>
      <c r="L1243" s="207"/>
      <c r="M1243" s="201" t="str">
        <f t="shared" si="229"/>
        <v>否</v>
      </c>
    </row>
    <row r="1244" spans="1:13" ht="18.75">
      <c r="A1244" s="193">
        <v>2240204</v>
      </c>
      <c r="B1244" s="194" t="s">
        <v>2281</v>
      </c>
      <c r="C1244" s="195">
        <v>350</v>
      </c>
      <c r="D1244" s="195"/>
      <c r="E1244" s="195">
        <v>0</v>
      </c>
      <c r="F1244" s="195">
        <v>0</v>
      </c>
      <c r="G1244" s="195">
        <v>0</v>
      </c>
      <c r="H1244" s="195">
        <f t="shared" si="230"/>
        <v>350</v>
      </c>
      <c r="I1244" s="197">
        <f t="shared" si="231"/>
        <v>0</v>
      </c>
      <c r="J1244" s="204" t="s">
        <v>2282</v>
      </c>
      <c r="K1244" s="202" t="s">
        <v>2281</v>
      </c>
      <c r="L1244" s="223"/>
      <c r="M1244" s="201" t="str">
        <f t="shared" si="229"/>
        <v>是</v>
      </c>
    </row>
    <row r="1245" spans="1:13" ht="37.5" hidden="1">
      <c r="A1245" s="193">
        <v>2240299</v>
      </c>
      <c r="B1245" s="196" t="s">
        <v>2283</v>
      </c>
      <c r="C1245" s="195">
        <v>0</v>
      </c>
      <c r="D1245" s="195"/>
      <c r="E1245" s="195">
        <v>0</v>
      </c>
      <c r="F1245" s="195">
        <v>0</v>
      </c>
      <c r="G1245" s="195">
        <v>0</v>
      </c>
      <c r="H1245" s="195">
        <f t="shared" si="230"/>
        <v>0</v>
      </c>
      <c r="I1245" s="197">
        <f t="shared" si="231"/>
        <v>0</v>
      </c>
      <c r="J1245" s="204" t="s">
        <v>2284</v>
      </c>
      <c r="K1245" s="208" t="s">
        <v>2283</v>
      </c>
      <c r="L1245" s="232"/>
      <c r="M1245" s="201" t="str">
        <f t="shared" si="229"/>
        <v>否</v>
      </c>
    </row>
    <row r="1246" spans="1:13" ht="18.75" hidden="1">
      <c r="A1246" s="193">
        <v>22403</v>
      </c>
      <c r="B1246" s="194" t="s">
        <v>2285</v>
      </c>
      <c r="C1246" s="195">
        <f t="shared" ref="C1246:G1246" si="235">SUM(C1247:C1251)</f>
        <v>0</v>
      </c>
      <c r="D1246" s="195">
        <f t="shared" si="235"/>
        <v>0</v>
      </c>
      <c r="E1246" s="195">
        <f t="shared" si="235"/>
        <v>0</v>
      </c>
      <c r="F1246" s="195">
        <f t="shared" si="235"/>
        <v>0</v>
      </c>
      <c r="G1246" s="195">
        <f t="shared" si="235"/>
        <v>0</v>
      </c>
      <c r="H1246" s="195">
        <f t="shared" si="230"/>
        <v>0</v>
      </c>
      <c r="I1246" s="197">
        <f t="shared" si="231"/>
        <v>0</v>
      </c>
      <c r="J1246" s="198" t="s">
        <v>2286</v>
      </c>
      <c r="K1246" s="202" t="s">
        <v>2285</v>
      </c>
      <c r="L1246" s="210">
        <f>SUM(L1247:L1251)</f>
        <v>0</v>
      </c>
      <c r="M1246" s="201" t="str">
        <f t="shared" si="229"/>
        <v>否</v>
      </c>
    </row>
    <row r="1247" spans="1:13" ht="18.75" hidden="1">
      <c r="A1247" s="193">
        <v>2240301</v>
      </c>
      <c r="B1247" s="212" t="s">
        <v>137</v>
      </c>
      <c r="C1247" s="195">
        <v>0</v>
      </c>
      <c r="D1247" s="195"/>
      <c r="E1247" s="195">
        <v>0</v>
      </c>
      <c r="F1247" s="195">
        <v>0</v>
      </c>
      <c r="G1247" s="195">
        <v>0</v>
      </c>
      <c r="H1247" s="195">
        <f t="shared" si="230"/>
        <v>0</v>
      </c>
      <c r="I1247" s="197">
        <f t="shared" si="231"/>
        <v>0</v>
      </c>
      <c r="J1247" s="204" t="s">
        <v>2287</v>
      </c>
      <c r="K1247" s="205" t="s">
        <v>137</v>
      </c>
      <c r="L1247" s="206"/>
      <c r="M1247" s="201" t="str">
        <f t="shared" si="229"/>
        <v>否</v>
      </c>
    </row>
    <row r="1248" spans="1:13" ht="37.5" hidden="1">
      <c r="A1248" s="193">
        <v>2240302</v>
      </c>
      <c r="B1248" s="194" t="s">
        <v>139</v>
      </c>
      <c r="C1248" s="195">
        <v>0</v>
      </c>
      <c r="D1248" s="195"/>
      <c r="E1248" s="195">
        <v>0</v>
      </c>
      <c r="F1248" s="195">
        <v>0</v>
      </c>
      <c r="G1248" s="195">
        <v>0</v>
      </c>
      <c r="H1248" s="195">
        <f t="shared" si="230"/>
        <v>0</v>
      </c>
      <c r="I1248" s="197">
        <f t="shared" si="231"/>
        <v>0</v>
      </c>
      <c r="J1248" s="204" t="s">
        <v>2288</v>
      </c>
      <c r="K1248" s="202" t="s">
        <v>139</v>
      </c>
      <c r="L1248" s="207"/>
      <c r="M1248" s="201" t="str">
        <f t="shared" si="229"/>
        <v>否</v>
      </c>
    </row>
    <row r="1249" spans="1:13" ht="18.75" hidden="1">
      <c r="A1249" s="193">
        <v>2240303</v>
      </c>
      <c r="B1249" s="194" t="s">
        <v>141</v>
      </c>
      <c r="C1249" s="195">
        <v>0</v>
      </c>
      <c r="D1249" s="195"/>
      <c r="E1249" s="195">
        <v>0</v>
      </c>
      <c r="F1249" s="195">
        <v>0</v>
      </c>
      <c r="G1249" s="195">
        <v>0</v>
      </c>
      <c r="H1249" s="195">
        <f t="shared" si="230"/>
        <v>0</v>
      </c>
      <c r="I1249" s="197">
        <f t="shared" si="231"/>
        <v>0</v>
      </c>
      <c r="J1249" s="204" t="s">
        <v>2289</v>
      </c>
      <c r="K1249" s="202" t="s">
        <v>141</v>
      </c>
      <c r="L1249" s="207"/>
      <c r="M1249" s="201" t="str">
        <f t="shared" si="229"/>
        <v>否</v>
      </c>
    </row>
    <row r="1250" spans="1:13" ht="37.5" hidden="1">
      <c r="A1250" s="193">
        <v>2240304</v>
      </c>
      <c r="B1250" s="194" t="s">
        <v>2290</v>
      </c>
      <c r="C1250" s="195">
        <v>0</v>
      </c>
      <c r="D1250" s="195"/>
      <c r="E1250" s="195">
        <v>0</v>
      </c>
      <c r="F1250" s="195">
        <v>0</v>
      </c>
      <c r="G1250" s="195">
        <v>0</v>
      </c>
      <c r="H1250" s="195">
        <f t="shared" si="230"/>
        <v>0</v>
      </c>
      <c r="I1250" s="197">
        <f t="shared" si="231"/>
        <v>0</v>
      </c>
      <c r="J1250" s="204" t="s">
        <v>2291</v>
      </c>
      <c r="K1250" s="202" t="s">
        <v>2290</v>
      </c>
      <c r="L1250" s="207"/>
      <c r="M1250" s="201" t="str">
        <f t="shared" si="229"/>
        <v>否</v>
      </c>
    </row>
    <row r="1251" spans="1:13" ht="37.5" hidden="1">
      <c r="A1251" s="193">
        <v>2240399</v>
      </c>
      <c r="B1251" s="194" t="s">
        <v>2292</v>
      </c>
      <c r="C1251" s="195">
        <v>0</v>
      </c>
      <c r="D1251" s="195"/>
      <c r="E1251" s="195">
        <v>0</v>
      </c>
      <c r="F1251" s="195">
        <v>0</v>
      </c>
      <c r="G1251" s="195">
        <v>0</v>
      </c>
      <c r="H1251" s="195">
        <f t="shared" si="230"/>
        <v>0</v>
      </c>
      <c r="I1251" s="197">
        <f t="shared" si="231"/>
        <v>0</v>
      </c>
      <c r="J1251" s="204" t="s">
        <v>2293</v>
      </c>
      <c r="K1251" s="202" t="s">
        <v>2292</v>
      </c>
      <c r="L1251" s="207"/>
      <c r="M1251" s="201" t="str">
        <f t="shared" si="229"/>
        <v>否</v>
      </c>
    </row>
    <row r="1252" spans="1:13" ht="18.75" hidden="1">
      <c r="A1252" s="193">
        <v>22404</v>
      </c>
      <c r="B1252" s="194" t="s">
        <v>2294</v>
      </c>
      <c r="C1252" s="195">
        <f t="shared" ref="C1252:G1252" si="236">SUM(C1253:C1259)</f>
        <v>0</v>
      </c>
      <c r="D1252" s="195">
        <f t="shared" si="236"/>
        <v>0</v>
      </c>
      <c r="E1252" s="195">
        <f t="shared" si="236"/>
        <v>0</v>
      </c>
      <c r="F1252" s="195">
        <f t="shared" si="236"/>
        <v>0</v>
      </c>
      <c r="G1252" s="195">
        <f t="shared" si="236"/>
        <v>0</v>
      </c>
      <c r="H1252" s="195">
        <f t="shared" si="230"/>
        <v>0</v>
      </c>
      <c r="I1252" s="197">
        <f t="shared" si="231"/>
        <v>0</v>
      </c>
      <c r="J1252" s="198" t="s">
        <v>2295</v>
      </c>
      <c r="K1252" s="202" t="s">
        <v>2294</v>
      </c>
      <c r="L1252" s="210">
        <f>SUM(L1253:L1259)</f>
        <v>0</v>
      </c>
      <c r="M1252" s="201" t="str">
        <f t="shared" si="229"/>
        <v>否</v>
      </c>
    </row>
    <row r="1253" spans="1:13" ht="18.75" hidden="1">
      <c r="A1253" s="193">
        <v>2240401</v>
      </c>
      <c r="B1253" s="194" t="s">
        <v>137</v>
      </c>
      <c r="C1253" s="195">
        <v>0</v>
      </c>
      <c r="D1253" s="195"/>
      <c r="E1253" s="195">
        <v>0</v>
      </c>
      <c r="F1253" s="195">
        <v>0</v>
      </c>
      <c r="G1253" s="195">
        <v>0</v>
      </c>
      <c r="H1253" s="195">
        <f t="shared" si="230"/>
        <v>0</v>
      </c>
      <c r="I1253" s="197">
        <f t="shared" si="231"/>
        <v>0</v>
      </c>
      <c r="J1253" s="204" t="s">
        <v>2296</v>
      </c>
      <c r="K1253" s="202" t="s">
        <v>137</v>
      </c>
      <c r="L1253" s="207"/>
      <c r="M1253" s="201" t="str">
        <f t="shared" si="229"/>
        <v>否</v>
      </c>
    </row>
    <row r="1254" spans="1:13" ht="37.5" hidden="1">
      <c r="A1254" s="193">
        <v>2240402</v>
      </c>
      <c r="B1254" s="194" t="s">
        <v>139</v>
      </c>
      <c r="C1254" s="195">
        <v>0</v>
      </c>
      <c r="D1254" s="195"/>
      <c r="E1254" s="195">
        <v>0</v>
      </c>
      <c r="F1254" s="195">
        <v>0</v>
      </c>
      <c r="G1254" s="195">
        <v>0</v>
      </c>
      <c r="H1254" s="195">
        <f t="shared" si="230"/>
        <v>0</v>
      </c>
      <c r="I1254" s="197">
        <f t="shared" si="231"/>
        <v>0</v>
      </c>
      <c r="J1254" s="204" t="s">
        <v>2297</v>
      </c>
      <c r="K1254" s="202" t="s">
        <v>139</v>
      </c>
      <c r="L1254" s="207"/>
      <c r="M1254" s="201" t="str">
        <f t="shared" si="229"/>
        <v>否</v>
      </c>
    </row>
    <row r="1255" spans="1:13" ht="18.75" hidden="1">
      <c r="A1255" s="193">
        <v>2240403</v>
      </c>
      <c r="B1255" s="194" t="s">
        <v>141</v>
      </c>
      <c r="C1255" s="195">
        <v>0</v>
      </c>
      <c r="D1255" s="195"/>
      <c r="E1255" s="195">
        <v>0</v>
      </c>
      <c r="F1255" s="195">
        <v>0</v>
      </c>
      <c r="G1255" s="195">
        <v>0</v>
      </c>
      <c r="H1255" s="195">
        <f t="shared" si="230"/>
        <v>0</v>
      </c>
      <c r="I1255" s="197">
        <f t="shared" si="231"/>
        <v>0</v>
      </c>
      <c r="J1255" s="204" t="s">
        <v>2298</v>
      </c>
      <c r="K1255" s="202" t="s">
        <v>141</v>
      </c>
      <c r="L1255" s="207"/>
      <c r="M1255" s="201" t="str">
        <f t="shared" si="229"/>
        <v>否</v>
      </c>
    </row>
    <row r="1256" spans="1:13" ht="37.5" hidden="1">
      <c r="A1256" s="193">
        <v>2240404</v>
      </c>
      <c r="B1256" s="194" t="s">
        <v>2299</v>
      </c>
      <c r="C1256" s="195">
        <v>0</v>
      </c>
      <c r="D1256" s="195"/>
      <c r="E1256" s="195">
        <v>0</v>
      </c>
      <c r="F1256" s="195">
        <v>0</v>
      </c>
      <c r="G1256" s="195">
        <v>0</v>
      </c>
      <c r="H1256" s="195">
        <f t="shared" si="230"/>
        <v>0</v>
      </c>
      <c r="I1256" s="197">
        <f t="shared" si="231"/>
        <v>0</v>
      </c>
      <c r="J1256" s="204" t="s">
        <v>2300</v>
      </c>
      <c r="K1256" s="202" t="s">
        <v>2299</v>
      </c>
      <c r="L1256" s="210"/>
      <c r="M1256" s="201" t="str">
        <f t="shared" si="229"/>
        <v>否</v>
      </c>
    </row>
    <row r="1257" spans="1:13" ht="37.5" hidden="1">
      <c r="A1257" s="193">
        <v>2240405</v>
      </c>
      <c r="B1257" s="194" t="s">
        <v>2301</v>
      </c>
      <c r="C1257" s="195">
        <v>0</v>
      </c>
      <c r="D1257" s="195"/>
      <c r="E1257" s="195">
        <v>0</v>
      </c>
      <c r="F1257" s="195">
        <v>0</v>
      </c>
      <c r="G1257" s="195">
        <v>0</v>
      </c>
      <c r="H1257" s="195">
        <f t="shared" si="230"/>
        <v>0</v>
      </c>
      <c r="I1257" s="197">
        <f t="shared" si="231"/>
        <v>0</v>
      </c>
      <c r="J1257" s="204" t="s">
        <v>2302</v>
      </c>
      <c r="K1257" s="202" t="s">
        <v>2301</v>
      </c>
      <c r="L1257" s="207"/>
      <c r="M1257" s="201" t="str">
        <f t="shared" si="229"/>
        <v>否</v>
      </c>
    </row>
    <row r="1258" spans="1:13" ht="18.75" hidden="1">
      <c r="A1258" s="193">
        <v>2240450</v>
      </c>
      <c r="B1258" s="194" t="s">
        <v>155</v>
      </c>
      <c r="C1258" s="195">
        <v>0</v>
      </c>
      <c r="D1258" s="195"/>
      <c r="E1258" s="195">
        <v>0</v>
      </c>
      <c r="F1258" s="195">
        <v>0</v>
      </c>
      <c r="G1258" s="195">
        <v>0</v>
      </c>
      <c r="H1258" s="195">
        <f t="shared" si="230"/>
        <v>0</v>
      </c>
      <c r="I1258" s="197">
        <f t="shared" si="231"/>
        <v>0</v>
      </c>
      <c r="J1258" s="204" t="s">
        <v>2303</v>
      </c>
      <c r="K1258" s="202" t="s">
        <v>155</v>
      </c>
      <c r="L1258" s="207"/>
      <c r="M1258" s="201" t="str">
        <f t="shared" si="229"/>
        <v>否</v>
      </c>
    </row>
    <row r="1259" spans="1:13" ht="37.5" hidden="1">
      <c r="A1259" s="193">
        <v>2240499</v>
      </c>
      <c r="B1259" s="196" t="s">
        <v>2304</v>
      </c>
      <c r="C1259" s="195">
        <v>0</v>
      </c>
      <c r="D1259" s="195"/>
      <c r="E1259" s="195">
        <v>0</v>
      </c>
      <c r="F1259" s="195">
        <v>0</v>
      </c>
      <c r="G1259" s="195">
        <v>0</v>
      </c>
      <c r="H1259" s="195">
        <f t="shared" si="230"/>
        <v>0</v>
      </c>
      <c r="I1259" s="197">
        <f t="shared" si="231"/>
        <v>0</v>
      </c>
      <c r="J1259" s="204" t="s">
        <v>2305</v>
      </c>
      <c r="K1259" s="208" t="s">
        <v>2304</v>
      </c>
      <c r="L1259" s="209"/>
      <c r="M1259" s="201" t="str">
        <f t="shared" si="229"/>
        <v>否</v>
      </c>
    </row>
    <row r="1260" spans="1:13" ht="18.75">
      <c r="A1260" s="193">
        <v>22405</v>
      </c>
      <c r="B1260" s="194" t="s">
        <v>2306</v>
      </c>
      <c r="C1260" s="195">
        <f t="shared" ref="C1260:G1260" si="237">SUM(C1261:C1272)</f>
        <v>221</v>
      </c>
      <c r="D1260" s="195">
        <f t="shared" si="237"/>
        <v>0</v>
      </c>
      <c r="E1260" s="195">
        <f t="shared" si="237"/>
        <v>0</v>
      </c>
      <c r="F1260" s="195">
        <f t="shared" si="237"/>
        <v>0</v>
      </c>
      <c r="G1260" s="195">
        <f t="shared" si="237"/>
        <v>0</v>
      </c>
      <c r="H1260" s="195">
        <f t="shared" si="230"/>
        <v>221</v>
      </c>
      <c r="I1260" s="197">
        <f t="shared" si="231"/>
        <v>0</v>
      </c>
      <c r="J1260" s="198" t="s">
        <v>2307</v>
      </c>
      <c r="K1260" s="202" t="s">
        <v>2306</v>
      </c>
      <c r="L1260" s="203">
        <f>SUM(L1261:L1272)</f>
        <v>0</v>
      </c>
      <c r="M1260" s="201" t="str">
        <f t="shared" si="229"/>
        <v>是</v>
      </c>
    </row>
    <row r="1261" spans="1:13" ht="18.75">
      <c r="A1261" s="193">
        <v>2240501</v>
      </c>
      <c r="B1261" s="194" t="s">
        <v>137</v>
      </c>
      <c r="C1261" s="195">
        <v>181</v>
      </c>
      <c r="D1261" s="195"/>
      <c r="E1261" s="195">
        <v>0</v>
      </c>
      <c r="F1261" s="195">
        <v>0</v>
      </c>
      <c r="G1261" s="195">
        <v>0</v>
      </c>
      <c r="H1261" s="195">
        <f t="shared" si="230"/>
        <v>181</v>
      </c>
      <c r="I1261" s="197">
        <f t="shared" si="231"/>
        <v>0</v>
      </c>
      <c r="J1261" s="204" t="s">
        <v>2308</v>
      </c>
      <c r="K1261" s="205" t="s">
        <v>137</v>
      </c>
      <c r="L1261" s="206"/>
      <c r="M1261" s="201" t="str">
        <f t="shared" si="229"/>
        <v>是</v>
      </c>
    </row>
    <row r="1262" spans="1:13" ht="37.5" hidden="1">
      <c r="A1262" s="193">
        <v>2240502</v>
      </c>
      <c r="B1262" s="194" t="s">
        <v>139</v>
      </c>
      <c r="C1262" s="195">
        <v>0</v>
      </c>
      <c r="D1262" s="195"/>
      <c r="E1262" s="195">
        <v>0</v>
      </c>
      <c r="F1262" s="195">
        <v>0</v>
      </c>
      <c r="G1262" s="195">
        <v>0</v>
      </c>
      <c r="H1262" s="195">
        <f t="shared" si="230"/>
        <v>0</v>
      </c>
      <c r="I1262" s="197">
        <f t="shared" si="231"/>
        <v>0</v>
      </c>
      <c r="J1262" s="204" t="s">
        <v>2309</v>
      </c>
      <c r="K1262" s="202" t="s">
        <v>139</v>
      </c>
      <c r="L1262" s="207"/>
      <c r="M1262" s="201" t="str">
        <f t="shared" si="229"/>
        <v>否</v>
      </c>
    </row>
    <row r="1263" spans="1:13" ht="18.75" hidden="1">
      <c r="A1263" s="193">
        <v>2240503</v>
      </c>
      <c r="B1263" s="194" t="s">
        <v>141</v>
      </c>
      <c r="C1263" s="195">
        <v>0</v>
      </c>
      <c r="D1263" s="195"/>
      <c r="E1263" s="195">
        <v>0</v>
      </c>
      <c r="F1263" s="195">
        <v>0</v>
      </c>
      <c r="G1263" s="195">
        <v>0</v>
      </c>
      <c r="H1263" s="195">
        <f t="shared" si="230"/>
        <v>0</v>
      </c>
      <c r="I1263" s="197">
        <f t="shared" si="231"/>
        <v>0</v>
      </c>
      <c r="J1263" s="204" t="s">
        <v>2310</v>
      </c>
      <c r="K1263" s="213" t="s">
        <v>141</v>
      </c>
      <c r="L1263" s="207"/>
      <c r="M1263" s="201" t="str">
        <f t="shared" si="229"/>
        <v>否</v>
      </c>
    </row>
    <row r="1264" spans="1:13" ht="18.75">
      <c r="A1264" s="193">
        <v>2240504</v>
      </c>
      <c r="B1264" s="194" t="s">
        <v>2311</v>
      </c>
      <c r="C1264" s="195">
        <v>20</v>
      </c>
      <c r="D1264" s="195"/>
      <c r="E1264" s="195">
        <v>0</v>
      </c>
      <c r="F1264" s="195">
        <v>0</v>
      </c>
      <c r="G1264" s="195">
        <v>0</v>
      </c>
      <c r="H1264" s="195">
        <f t="shared" si="230"/>
        <v>20</v>
      </c>
      <c r="I1264" s="197">
        <f t="shared" si="231"/>
        <v>0</v>
      </c>
      <c r="J1264" s="204" t="s">
        <v>2312</v>
      </c>
      <c r="K1264" s="213" t="s">
        <v>2311</v>
      </c>
      <c r="L1264" s="207"/>
      <c r="M1264" s="201" t="str">
        <f t="shared" si="229"/>
        <v>是</v>
      </c>
    </row>
    <row r="1265" spans="1:13" ht="18.75" hidden="1">
      <c r="A1265" s="193">
        <v>2240505</v>
      </c>
      <c r="B1265" s="194" t="s">
        <v>2313</v>
      </c>
      <c r="C1265" s="195">
        <v>0</v>
      </c>
      <c r="D1265" s="195"/>
      <c r="E1265" s="195">
        <v>0</v>
      </c>
      <c r="F1265" s="195">
        <v>0</v>
      </c>
      <c r="G1265" s="195">
        <v>0</v>
      </c>
      <c r="H1265" s="195">
        <f t="shared" si="230"/>
        <v>0</v>
      </c>
      <c r="I1265" s="197">
        <f t="shared" si="231"/>
        <v>0</v>
      </c>
      <c r="J1265" s="204" t="s">
        <v>2314</v>
      </c>
      <c r="K1265" s="213" t="s">
        <v>2313</v>
      </c>
      <c r="L1265" s="207"/>
      <c r="M1265" s="201" t="str">
        <f t="shared" si="229"/>
        <v>否</v>
      </c>
    </row>
    <row r="1266" spans="1:13" ht="18.75">
      <c r="A1266" s="193">
        <v>2240506</v>
      </c>
      <c r="B1266" s="194" t="s">
        <v>2315</v>
      </c>
      <c r="C1266" s="195">
        <v>10</v>
      </c>
      <c r="D1266" s="195"/>
      <c r="E1266" s="195">
        <v>0</v>
      </c>
      <c r="F1266" s="195">
        <v>0</v>
      </c>
      <c r="G1266" s="195">
        <v>0</v>
      </c>
      <c r="H1266" s="195">
        <f t="shared" si="230"/>
        <v>10</v>
      </c>
      <c r="I1266" s="197">
        <f t="shared" si="231"/>
        <v>0</v>
      </c>
      <c r="J1266" s="204" t="s">
        <v>2316</v>
      </c>
      <c r="K1266" s="213" t="s">
        <v>2315</v>
      </c>
      <c r="L1266" s="207"/>
      <c r="M1266" s="201" t="str">
        <f t="shared" si="229"/>
        <v>是</v>
      </c>
    </row>
    <row r="1267" spans="1:13" ht="18.75" hidden="1">
      <c r="A1267" s="193">
        <v>2240507</v>
      </c>
      <c r="B1267" s="194" t="s">
        <v>2317</v>
      </c>
      <c r="C1267" s="195">
        <v>0</v>
      </c>
      <c r="D1267" s="195"/>
      <c r="E1267" s="195">
        <v>0</v>
      </c>
      <c r="F1267" s="195">
        <v>0</v>
      </c>
      <c r="G1267" s="195">
        <v>0</v>
      </c>
      <c r="H1267" s="195">
        <f t="shared" si="230"/>
        <v>0</v>
      </c>
      <c r="I1267" s="197">
        <f t="shared" si="231"/>
        <v>0</v>
      </c>
      <c r="J1267" s="204" t="s">
        <v>2318</v>
      </c>
      <c r="K1267" s="213" t="s">
        <v>2317</v>
      </c>
      <c r="L1267" s="207"/>
      <c r="M1267" s="201" t="str">
        <f t="shared" si="229"/>
        <v>否</v>
      </c>
    </row>
    <row r="1268" spans="1:13" ht="18.75" hidden="1">
      <c r="A1268" s="193">
        <v>2240508</v>
      </c>
      <c r="B1268" s="194" t="s">
        <v>2319</v>
      </c>
      <c r="C1268" s="195">
        <v>0</v>
      </c>
      <c r="D1268" s="195"/>
      <c r="E1268" s="195">
        <v>0</v>
      </c>
      <c r="F1268" s="195">
        <v>0</v>
      </c>
      <c r="G1268" s="195">
        <v>0</v>
      </c>
      <c r="H1268" s="195">
        <f t="shared" si="230"/>
        <v>0</v>
      </c>
      <c r="I1268" s="197">
        <f t="shared" si="231"/>
        <v>0</v>
      </c>
      <c r="J1268" s="204" t="s">
        <v>2320</v>
      </c>
      <c r="K1268" s="213" t="s">
        <v>2319</v>
      </c>
      <c r="L1268" s="207"/>
      <c r="M1268" s="201" t="str">
        <f t="shared" si="229"/>
        <v>否</v>
      </c>
    </row>
    <row r="1269" spans="1:13" ht="37.5" hidden="1">
      <c r="A1269" s="193">
        <v>2240509</v>
      </c>
      <c r="B1269" s="194" t="s">
        <v>2321</v>
      </c>
      <c r="C1269" s="195">
        <v>0</v>
      </c>
      <c r="D1269" s="195"/>
      <c r="E1269" s="195">
        <v>0</v>
      </c>
      <c r="F1269" s="195">
        <v>0</v>
      </c>
      <c r="G1269" s="195">
        <v>0</v>
      </c>
      <c r="H1269" s="195">
        <f t="shared" si="230"/>
        <v>0</v>
      </c>
      <c r="I1269" s="197">
        <f t="shared" si="231"/>
        <v>0</v>
      </c>
      <c r="J1269" s="204" t="s">
        <v>2322</v>
      </c>
      <c r="K1269" s="213" t="s">
        <v>2321</v>
      </c>
      <c r="L1269" s="207"/>
      <c r="M1269" s="201" t="str">
        <f t="shared" si="229"/>
        <v>否</v>
      </c>
    </row>
    <row r="1270" spans="1:13" ht="37.5">
      <c r="A1270" s="193">
        <v>2240510</v>
      </c>
      <c r="B1270" s="194" t="s">
        <v>2323</v>
      </c>
      <c r="C1270" s="195">
        <v>10</v>
      </c>
      <c r="D1270" s="195"/>
      <c r="E1270" s="195">
        <v>0</v>
      </c>
      <c r="F1270" s="195">
        <v>0</v>
      </c>
      <c r="G1270" s="195">
        <v>0</v>
      </c>
      <c r="H1270" s="195">
        <f t="shared" si="230"/>
        <v>10</v>
      </c>
      <c r="I1270" s="197">
        <f t="shared" si="231"/>
        <v>0</v>
      </c>
      <c r="J1270" s="204" t="s">
        <v>2324</v>
      </c>
      <c r="K1270" s="202" t="s">
        <v>2323</v>
      </c>
      <c r="L1270" s="210"/>
      <c r="M1270" s="201" t="str">
        <f t="shared" si="229"/>
        <v>是</v>
      </c>
    </row>
    <row r="1271" spans="1:13" ht="18.75" hidden="1">
      <c r="A1271" s="193">
        <v>2240550</v>
      </c>
      <c r="B1271" s="194" t="s">
        <v>2325</v>
      </c>
      <c r="C1271" s="195">
        <v>0</v>
      </c>
      <c r="D1271" s="195"/>
      <c r="E1271" s="195">
        <v>0</v>
      </c>
      <c r="F1271" s="195">
        <v>0</v>
      </c>
      <c r="G1271" s="195">
        <v>0</v>
      </c>
      <c r="H1271" s="195">
        <f t="shared" si="230"/>
        <v>0</v>
      </c>
      <c r="I1271" s="197">
        <f t="shared" si="231"/>
        <v>0</v>
      </c>
      <c r="J1271" s="204" t="s">
        <v>2326</v>
      </c>
      <c r="K1271" s="202" t="s">
        <v>2325</v>
      </c>
      <c r="L1271" s="207"/>
      <c r="M1271" s="201" t="str">
        <f t="shared" si="229"/>
        <v>否</v>
      </c>
    </row>
    <row r="1272" spans="1:13" ht="37.5" hidden="1">
      <c r="A1272" s="193">
        <v>2240599</v>
      </c>
      <c r="B1272" s="196" t="s">
        <v>2327</v>
      </c>
      <c r="C1272" s="195">
        <v>0</v>
      </c>
      <c r="D1272" s="195"/>
      <c r="E1272" s="195">
        <v>0</v>
      </c>
      <c r="F1272" s="195">
        <v>0</v>
      </c>
      <c r="G1272" s="195">
        <v>0</v>
      </c>
      <c r="H1272" s="195">
        <f t="shared" si="230"/>
        <v>0</v>
      </c>
      <c r="I1272" s="197">
        <f t="shared" si="231"/>
        <v>0</v>
      </c>
      <c r="J1272" s="204" t="s">
        <v>2328</v>
      </c>
      <c r="K1272" s="214" t="s">
        <v>2327</v>
      </c>
      <c r="L1272" s="209"/>
      <c r="M1272" s="201" t="str">
        <f t="shared" si="229"/>
        <v>否</v>
      </c>
    </row>
    <row r="1273" spans="1:13" ht="18.75">
      <c r="A1273" s="193">
        <v>22406</v>
      </c>
      <c r="B1273" s="194" t="s">
        <v>2329</v>
      </c>
      <c r="C1273" s="195">
        <f t="shared" ref="C1273:G1273" si="238">SUM(C1274:C1276)</f>
        <v>422</v>
      </c>
      <c r="D1273" s="195">
        <f t="shared" si="238"/>
        <v>0</v>
      </c>
      <c r="E1273" s="195">
        <f t="shared" si="238"/>
        <v>0</v>
      </c>
      <c r="F1273" s="195">
        <f t="shared" si="238"/>
        <v>0</v>
      </c>
      <c r="G1273" s="195">
        <f t="shared" si="238"/>
        <v>0</v>
      </c>
      <c r="H1273" s="195">
        <f t="shared" si="230"/>
        <v>422</v>
      </c>
      <c r="I1273" s="197">
        <f t="shared" si="231"/>
        <v>0</v>
      </c>
      <c r="J1273" s="198" t="s">
        <v>2330</v>
      </c>
      <c r="K1273" s="202" t="s">
        <v>2329</v>
      </c>
      <c r="L1273" s="210">
        <f>SUM(L1274:L1276)</f>
        <v>0</v>
      </c>
      <c r="M1273" s="201" t="str">
        <f t="shared" si="229"/>
        <v>是</v>
      </c>
    </row>
    <row r="1274" spans="1:13" ht="18.75">
      <c r="A1274" s="193">
        <v>2240601</v>
      </c>
      <c r="B1274" s="194" t="s">
        <v>2331</v>
      </c>
      <c r="C1274" s="195">
        <v>422</v>
      </c>
      <c r="D1274" s="195"/>
      <c r="E1274" s="195">
        <v>0</v>
      </c>
      <c r="F1274" s="195">
        <v>0</v>
      </c>
      <c r="G1274" s="195">
        <v>0</v>
      </c>
      <c r="H1274" s="195">
        <f t="shared" si="230"/>
        <v>422</v>
      </c>
      <c r="I1274" s="197">
        <f t="shared" si="231"/>
        <v>0</v>
      </c>
      <c r="J1274" s="204" t="s">
        <v>2332</v>
      </c>
      <c r="K1274" s="227" t="s">
        <v>2331</v>
      </c>
      <c r="L1274" s="222"/>
      <c r="M1274" s="201" t="str">
        <f t="shared" si="229"/>
        <v>是</v>
      </c>
    </row>
    <row r="1275" spans="1:13" ht="37.5" hidden="1">
      <c r="A1275" s="193">
        <v>2240602</v>
      </c>
      <c r="B1275" s="194" t="s">
        <v>2333</v>
      </c>
      <c r="C1275" s="195">
        <v>0</v>
      </c>
      <c r="D1275" s="195"/>
      <c r="E1275" s="195">
        <v>0</v>
      </c>
      <c r="F1275" s="195">
        <v>0</v>
      </c>
      <c r="G1275" s="195">
        <v>0</v>
      </c>
      <c r="H1275" s="195">
        <f t="shared" si="230"/>
        <v>0</v>
      </c>
      <c r="I1275" s="197">
        <f t="shared" si="231"/>
        <v>0</v>
      </c>
      <c r="J1275" s="204" t="s">
        <v>2334</v>
      </c>
      <c r="K1275" s="213" t="s">
        <v>2333</v>
      </c>
      <c r="L1275" s="210"/>
      <c r="M1275" s="201" t="str">
        <f t="shared" si="229"/>
        <v>否</v>
      </c>
    </row>
    <row r="1276" spans="1:13" ht="37.5" hidden="1">
      <c r="A1276" s="193">
        <v>2240699</v>
      </c>
      <c r="B1276" s="196" t="s">
        <v>2335</v>
      </c>
      <c r="C1276" s="195">
        <v>0</v>
      </c>
      <c r="D1276" s="195"/>
      <c r="E1276" s="195">
        <v>0</v>
      </c>
      <c r="F1276" s="195">
        <v>0</v>
      </c>
      <c r="G1276" s="195">
        <v>0</v>
      </c>
      <c r="H1276" s="195">
        <f t="shared" si="230"/>
        <v>0</v>
      </c>
      <c r="I1276" s="197">
        <f t="shared" si="231"/>
        <v>0</v>
      </c>
      <c r="J1276" s="204" t="s">
        <v>2336</v>
      </c>
      <c r="K1276" s="214" t="s">
        <v>2335</v>
      </c>
      <c r="L1276" s="209"/>
      <c r="M1276" s="201" t="str">
        <f t="shared" si="229"/>
        <v>否</v>
      </c>
    </row>
    <row r="1277" spans="1:13" ht="37.5" hidden="1">
      <c r="A1277" s="193">
        <v>22407</v>
      </c>
      <c r="B1277" s="194" t="s">
        <v>2337</v>
      </c>
      <c r="C1277" s="195">
        <f t="shared" ref="C1277:G1277" si="239">SUM(C1278:C1282)</f>
        <v>0</v>
      </c>
      <c r="D1277" s="195">
        <f t="shared" si="239"/>
        <v>0</v>
      </c>
      <c r="E1277" s="195">
        <f t="shared" si="239"/>
        <v>0</v>
      </c>
      <c r="F1277" s="195">
        <f t="shared" si="239"/>
        <v>0</v>
      </c>
      <c r="G1277" s="195">
        <f t="shared" si="239"/>
        <v>0</v>
      </c>
      <c r="H1277" s="195">
        <f t="shared" si="230"/>
        <v>0</v>
      </c>
      <c r="I1277" s="197">
        <f t="shared" si="231"/>
        <v>0</v>
      </c>
      <c r="J1277" s="198" t="s">
        <v>2338</v>
      </c>
      <c r="K1277" s="213" t="s">
        <v>2337</v>
      </c>
      <c r="L1277" s="210">
        <f>SUM(L1278:L1282)</f>
        <v>0</v>
      </c>
      <c r="M1277" s="201" t="str">
        <f t="shared" si="229"/>
        <v>否</v>
      </c>
    </row>
    <row r="1278" spans="1:13" ht="37.5" hidden="1">
      <c r="A1278" s="193">
        <v>2240701</v>
      </c>
      <c r="B1278" s="212" t="s">
        <v>2339</v>
      </c>
      <c r="C1278" s="195">
        <v>0</v>
      </c>
      <c r="D1278" s="195"/>
      <c r="E1278" s="195">
        <v>0</v>
      </c>
      <c r="F1278" s="195">
        <v>0</v>
      </c>
      <c r="G1278" s="195">
        <v>0</v>
      </c>
      <c r="H1278" s="195">
        <f t="shared" si="230"/>
        <v>0</v>
      </c>
      <c r="I1278" s="197">
        <f t="shared" si="231"/>
        <v>0</v>
      </c>
      <c r="J1278" s="204" t="s">
        <v>2340</v>
      </c>
      <c r="K1278" s="227" t="s">
        <v>2339</v>
      </c>
      <c r="L1278" s="206"/>
      <c r="M1278" s="201" t="str">
        <f t="shared" si="229"/>
        <v>否</v>
      </c>
    </row>
    <row r="1279" spans="1:13" ht="37.5" hidden="1">
      <c r="A1279" s="193">
        <v>2240702</v>
      </c>
      <c r="B1279" s="194" t="s">
        <v>2341</v>
      </c>
      <c r="C1279" s="195">
        <v>0</v>
      </c>
      <c r="D1279" s="195"/>
      <c r="E1279" s="195">
        <v>0</v>
      </c>
      <c r="F1279" s="195">
        <v>0</v>
      </c>
      <c r="G1279" s="195">
        <v>0</v>
      </c>
      <c r="H1279" s="195">
        <f t="shared" si="230"/>
        <v>0</v>
      </c>
      <c r="I1279" s="197">
        <f t="shared" si="231"/>
        <v>0</v>
      </c>
      <c r="J1279" s="204" t="s">
        <v>2342</v>
      </c>
      <c r="K1279" s="213" t="s">
        <v>2341</v>
      </c>
      <c r="L1279" s="207"/>
      <c r="M1279" s="201" t="str">
        <f t="shared" si="229"/>
        <v>否</v>
      </c>
    </row>
    <row r="1280" spans="1:13" ht="37.5" hidden="1">
      <c r="A1280" s="193">
        <v>2240703</v>
      </c>
      <c r="B1280" s="194" t="s">
        <v>2343</v>
      </c>
      <c r="C1280" s="195">
        <v>0</v>
      </c>
      <c r="D1280" s="195"/>
      <c r="E1280" s="195">
        <v>0</v>
      </c>
      <c r="F1280" s="195">
        <v>0</v>
      </c>
      <c r="G1280" s="195">
        <v>0</v>
      </c>
      <c r="H1280" s="195">
        <f t="shared" si="230"/>
        <v>0</v>
      </c>
      <c r="I1280" s="197">
        <f t="shared" si="231"/>
        <v>0</v>
      </c>
      <c r="J1280" s="204" t="s">
        <v>2344</v>
      </c>
      <c r="K1280" s="202" t="s">
        <v>2343</v>
      </c>
      <c r="L1280" s="223"/>
      <c r="M1280" s="201" t="str">
        <f t="shared" si="229"/>
        <v>否</v>
      </c>
    </row>
    <row r="1281" spans="1:13" ht="37.5" hidden="1">
      <c r="A1281" s="193">
        <v>2240704</v>
      </c>
      <c r="B1281" s="194" t="s">
        <v>2345</v>
      </c>
      <c r="C1281" s="195">
        <v>0</v>
      </c>
      <c r="D1281" s="195"/>
      <c r="E1281" s="195">
        <v>0</v>
      </c>
      <c r="F1281" s="195">
        <v>0</v>
      </c>
      <c r="G1281" s="195">
        <v>0</v>
      </c>
      <c r="H1281" s="195">
        <f t="shared" si="230"/>
        <v>0</v>
      </c>
      <c r="I1281" s="197">
        <f t="shared" si="231"/>
        <v>0</v>
      </c>
      <c r="J1281" s="204" t="s">
        <v>2346</v>
      </c>
      <c r="K1281" s="202" t="s">
        <v>2345</v>
      </c>
      <c r="L1281" s="210"/>
      <c r="M1281" s="201" t="str">
        <f t="shared" si="229"/>
        <v>否</v>
      </c>
    </row>
    <row r="1282" spans="1:13" ht="37.5" hidden="1">
      <c r="A1282" s="193">
        <v>2240799</v>
      </c>
      <c r="B1282" s="194" t="s">
        <v>2347</v>
      </c>
      <c r="C1282" s="195">
        <v>0</v>
      </c>
      <c r="D1282" s="195"/>
      <c r="E1282" s="195">
        <v>0</v>
      </c>
      <c r="F1282" s="195">
        <v>0</v>
      </c>
      <c r="G1282" s="195">
        <v>0</v>
      </c>
      <c r="H1282" s="195">
        <f t="shared" si="230"/>
        <v>0</v>
      </c>
      <c r="I1282" s="197">
        <f t="shared" si="231"/>
        <v>0</v>
      </c>
      <c r="J1282" s="204" t="s">
        <v>2348</v>
      </c>
      <c r="K1282" s="202" t="s">
        <v>2347</v>
      </c>
      <c r="L1282" s="207"/>
      <c r="M1282" s="201" t="str">
        <f t="shared" si="229"/>
        <v>否</v>
      </c>
    </row>
    <row r="1283" spans="1:13" ht="37.5">
      <c r="A1283" s="193">
        <v>22499</v>
      </c>
      <c r="B1283" s="194" t="s">
        <v>2349</v>
      </c>
      <c r="C1283" s="195">
        <v>0</v>
      </c>
      <c r="D1283" s="195"/>
      <c r="E1283" s="195">
        <v>0</v>
      </c>
      <c r="F1283" s="195">
        <v>0</v>
      </c>
      <c r="G1283" s="195"/>
      <c r="H1283" s="195">
        <f t="shared" si="230"/>
        <v>0</v>
      </c>
      <c r="I1283" s="197">
        <f t="shared" si="231"/>
        <v>0</v>
      </c>
      <c r="J1283" s="204" t="s">
        <v>2350</v>
      </c>
      <c r="K1283" s="208" t="s">
        <v>2349</v>
      </c>
      <c r="L1283" s="209"/>
      <c r="M1283" s="201" t="str">
        <f t="shared" si="229"/>
        <v>是</v>
      </c>
    </row>
    <row r="1284" spans="1:13" s="182" customFormat="1" ht="18.75">
      <c r="A1284" s="190">
        <v>227</v>
      </c>
      <c r="B1284" s="191" t="s">
        <v>106</v>
      </c>
      <c r="C1284" s="192">
        <v>6020</v>
      </c>
      <c r="D1284" s="192"/>
      <c r="E1284" s="192">
        <v>-5000</v>
      </c>
      <c r="F1284" s="192">
        <v>-5000</v>
      </c>
      <c r="G1284" s="192"/>
      <c r="H1284" s="192">
        <f t="shared" si="230"/>
        <v>1020</v>
      </c>
      <c r="I1284" s="197">
        <f t="shared" si="231"/>
        <v>-5000</v>
      </c>
      <c r="J1284" s="204" t="s">
        <v>105</v>
      </c>
      <c r="K1284" s="199" t="s">
        <v>106</v>
      </c>
      <c r="L1284" s="221"/>
      <c r="M1284" s="201" t="str">
        <f t="shared" si="229"/>
        <v>是</v>
      </c>
    </row>
    <row r="1285" spans="1:13" s="182" customFormat="1" ht="37.5" hidden="1">
      <c r="A1285" s="190">
        <v>231</v>
      </c>
      <c r="B1285" s="191" t="s">
        <v>108</v>
      </c>
      <c r="C1285" s="192">
        <f t="shared" ref="C1285:G1285" si="240">C1286</f>
        <v>0</v>
      </c>
      <c r="D1285" s="192">
        <f t="shared" si="240"/>
        <v>0</v>
      </c>
      <c r="E1285" s="192">
        <f t="shared" si="240"/>
        <v>0</v>
      </c>
      <c r="F1285" s="192">
        <f t="shared" si="240"/>
        <v>0</v>
      </c>
      <c r="G1285" s="192">
        <f t="shared" si="240"/>
        <v>0</v>
      </c>
      <c r="H1285" s="192">
        <f t="shared" si="230"/>
        <v>0</v>
      </c>
      <c r="I1285" s="197">
        <f t="shared" si="231"/>
        <v>0</v>
      </c>
      <c r="J1285" s="198" t="s">
        <v>107</v>
      </c>
      <c r="K1285" s="259" t="s">
        <v>108</v>
      </c>
      <c r="L1285" s="260">
        <f>L1286</f>
        <v>0</v>
      </c>
      <c r="M1285" s="201" t="str">
        <f t="shared" si="229"/>
        <v>否</v>
      </c>
    </row>
    <row r="1286" spans="1:13" ht="37.5" hidden="1">
      <c r="A1286" s="193">
        <v>23103</v>
      </c>
      <c r="B1286" s="194" t="s">
        <v>2351</v>
      </c>
      <c r="C1286" s="195">
        <f t="shared" ref="C1286:G1286" si="241">SUM(C1287:C1290)</f>
        <v>0</v>
      </c>
      <c r="D1286" s="195">
        <f t="shared" si="241"/>
        <v>0</v>
      </c>
      <c r="E1286" s="195">
        <f t="shared" si="241"/>
        <v>0</v>
      </c>
      <c r="F1286" s="195">
        <f t="shared" si="241"/>
        <v>0</v>
      </c>
      <c r="G1286" s="195">
        <f t="shared" si="241"/>
        <v>0</v>
      </c>
      <c r="H1286" s="195">
        <f t="shared" si="230"/>
        <v>0</v>
      </c>
      <c r="I1286" s="197">
        <f t="shared" si="231"/>
        <v>0</v>
      </c>
      <c r="J1286" s="198" t="s">
        <v>2352</v>
      </c>
      <c r="K1286" s="202" t="s">
        <v>2351</v>
      </c>
      <c r="L1286" s="203">
        <f>SUM(L1287:L1290)</f>
        <v>0</v>
      </c>
      <c r="M1286" s="201" t="str">
        <f t="shared" ref="M1286:M1302" si="242">IF(LEN(F1286)=3,"是",IF(G1286&lt;&gt;"",IF(SUM(H1286:J1286)&lt;&gt;0,"是","否"),"是"))</f>
        <v>否</v>
      </c>
    </row>
    <row r="1287" spans="1:13" ht="37.5" hidden="1">
      <c r="A1287" s="193">
        <v>2310301</v>
      </c>
      <c r="B1287" s="194" t="s">
        <v>2353</v>
      </c>
      <c r="C1287" s="195">
        <v>0</v>
      </c>
      <c r="D1287" s="195"/>
      <c r="E1287" s="195">
        <v>0</v>
      </c>
      <c r="F1287" s="195">
        <v>0</v>
      </c>
      <c r="G1287" s="195">
        <v>0</v>
      </c>
      <c r="H1287" s="195">
        <f t="shared" ref="H1287:H1302" si="243">SUM(C1287:E1287)</f>
        <v>0</v>
      </c>
      <c r="I1287" s="197">
        <f t="shared" ref="I1287:I1302" si="244">F1287+G1287</f>
        <v>0</v>
      </c>
      <c r="J1287" s="204" t="s">
        <v>2354</v>
      </c>
      <c r="K1287" s="213" t="s">
        <v>2353</v>
      </c>
      <c r="L1287" s="207"/>
      <c r="M1287" s="201" t="str">
        <f t="shared" si="242"/>
        <v>否</v>
      </c>
    </row>
    <row r="1288" spans="1:13" ht="37.5" hidden="1">
      <c r="A1288" s="193">
        <v>2310302</v>
      </c>
      <c r="B1288" s="194" t="s">
        <v>2355</v>
      </c>
      <c r="C1288" s="195">
        <v>0</v>
      </c>
      <c r="D1288" s="195"/>
      <c r="E1288" s="195">
        <v>0</v>
      </c>
      <c r="F1288" s="195">
        <v>0</v>
      </c>
      <c r="G1288" s="195">
        <v>0</v>
      </c>
      <c r="H1288" s="195">
        <f t="shared" si="243"/>
        <v>0</v>
      </c>
      <c r="I1288" s="197">
        <f t="shared" si="244"/>
        <v>0</v>
      </c>
      <c r="J1288" s="204" t="s">
        <v>2356</v>
      </c>
      <c r="K1288" s="202" t="s">
        <v>2355</v>
      </c>
      <c r="L1288" s="207"/>
      <c r="M1288" s="201" t="str">
        <f t="shared" si="242"/>
        <v>否</v>
      </c>
    </row>
    <row r="1289" spans="1:13" ht="37.5" hidden="1">
      <c r="A1289" s="193">
        <v>2310303</v>
      </c>
      <c r="B1289" s="194" t="s">
        <v>2357</v>
      </c>
      <c r="C1289" s="195">
        <v>0</v>
      </c>
      <c r="D1289" s="195"/>
      <c r="E1289" s="195">
        <v>0</v>
      </c>
      <c r="F1289" s="195">
        <v>0</v>
      </c>
      <c r="G1289" s="195">
        <v>0</v>
      </c>
      <c r="H1289" s="195">
        <f t="shared" si="243"/>
        <v>0</v>
      </c>
      <c r="I1289" s="197">
        <f t="shared" si="244"/>
        <v>0</v>
      </c>
      <c r="J1289" s="204" t="s">
        <v>2358</v>
      </c>
      <c r="K1289" s="202" t="s">
        <v>2357</v>
      </c>
      <c r="L1289" s="207"/>
      <c r="M1289" s="201" t="str">
        <f t="shared" si="242"/>
        <v>否</v>
      </c>
    </row>
    <row r="1290" spans="1:13" ht="37.5" hidden="1">
      <c r="A1290" s="193">
        <v>2310399</v>
      </c>
      <c r="B1290" s="196" t="s">
        <v>2359</v>
      </c>
      <c r="C1290" s="195">
        <v>0</v>
      </c>
      <c r="D1290" s="195"/>
      <c r="E1290" s="195">
        <v>0</v>
      </c>
      <c r="F1290" s="195">
        <v>0</v>
      </c>
      <c r="G1290" s="195">
        <v>0</v>
      </c>
      <c r="H1290" s="195">
        <f t="shared" si="243"/>
        <v>0</v>
      </c>
      <c r="I1290" s="197">
        <f t="shared" si="244"/>
        <v>0</v>
      </c>
      <c r="J1290" s="204" t="s">
        <v>2360</v>
      </c>
      <c r="K1290" s="208" t="s">
        <v>2359</v>
      </c>
      <c r="L1290" s="209"/>
      <c r="M1290" s="201" t="str">
        <f t="shared" si="242"/>
        <v>否</v>
      </c>
    </row>
    <row r="1291" spans="1:13" s="182" customFormat="1" ht="37.5">
      <c r="A1291" s="190">
        <v>232</v>
      </c>
      <c r="B1291" s="191" t="s">
        <v>110</v>
      </c>
      <c r="C1291" s="192">
        <f t="shared" ref="C1291:G1291" si="245">C1292</f>
        <v>8823</v>
      </c>
      <c r="D1291" s="192">
        <f t="shared" si="245"/>
        <v>0</v>
      </c>
      <c r="E1291" s="192">
        <f t="shared" si="245"/>
        <v>2438</v>
      </c>
      <c r="F1291" s="192">
        <f t="shared" si="245"/>
        <v>2438</v>
      </c>
      <c r="G1291" s="192">
        <f t="shared" si="245"/>
        <v>0</v>
      </c>
      <c r="H1291" s="192">
        <f t="shared" si="243"/>
        <v>11261</v>
      </c>
      <c r="I1291" s="197">
        <f t="shared" si="244"/>
        <v>2438</v>
      </c>
      <c r="J1291" s="198" t="s">
        <v>109</v>
      </c>
      <c r="K1291" s="261" t="s">
        <v>110</v>
      </c>
      <c r="L1291" s="220">
        <f>L1292</f>
        <v>0</v>
      </c>
      <c r="M1291" s="201" t="str">
        <f t="shared" si="242"/>
        <v>是</v>
      </c>
    </row>
    <row r="1292" spans="1:13" ht="37.5">
      <c r="A1292" s="193">
        <v>23203</v>
      </c>
      <c r="B1292" s="194" t="s">
        <v>2361</v>
      </c>
      <c r="C1292" s="195">
        <f t="shared" ref="C1292:G1292" si="246">SUM(C1293:C1296)</f>
        <v>8823</v>
      </c>
      <c r="D1292" s="195">
        <f t="shared" si="246"/>
        <v>0</v>
      </c>
      <c r="E1292" s="195">
        <f t="shared" si="246"/>
        <v>2438</v>
      </c>
      <c r="F1292" s="195">
        <f t="shared" si="246"/>
        <v>2438</v>
      </c>
      <c r="G1292" s="195">
        <f t="shared" si="246"/>
        <v>0</v>
      </c>
      <c r="H1292" s="195">
        <f t="shared" si="243"/>
        <v>11261</v>
      </c>
      <c r="I1292" s="197">
        <f t="shared" si="244"/>
        <v>2438</v>
      </c>
      <c r="J1292" s="198" t="s">
        <v>2362</v>
      </c>
      <c r="K1292" s="213" t="s">
        <v>2361</v>
      </c>
      <c r="L1292" s="210">
        <f>SUM(L1293:L1296)</f>
        <v>0</v>
      </c>
      <c r="M1292" s="201" t="str">
        <f t="shared" si="242"/>
        <v>是</v>
      </c>
    </row>
    <row r="1293" spans="1:13" ht="37.5">
      <c r="A1293" s="193">
        <v>2320301</v>
      </c>
      <c r="B1293" s="194" t="s">
        <v>2363</v>
      </c>
      <c r="C1293" s="195">
        <f>9747-1000</f>
        <v>8747</v>
      </c>
      <c r="D1293" s="195"/>
      <c r="E1293" s="195">
        <v>2438</v>
      </c>
      <c r="F1293" s="195">
        <v>2438</v>
      </c>
      <c r="G1293" s="195">
        <v>0</v>
      </c>
      <c r="H1293" s="195">
        <f t="shared" si="243"/>
        <v>11185</v>
      </c>
      <c r="I1293" s="197">
        <f t="shared" si="244"/>
        <v>2438</v>
      </c>
      <c r="J1293" s="204" t="s">
        <v>2364</v>
      </c>
      <c r="K1293" s="227" t="s">
        <v>2363</v>
      </c>
      <c r="L1293" s="206"/>
      <c r="M1293" s="201" t="str">
        <f t="shared" si="242"/>
        <v>是</v>
      </c>
    </row>
    <row r="1294" spans="1:13" ht="37.5" hidden="1">
      <c r="A1294" s="193">
        <v>2320302</v>
      </c>
      <c r="B1294" s="194" t="s">
        <v>2365</v>
      </c>
      <c r="C1294" s="195">
        <v>0</v>
      </c>
      <c r="D1294" s="195"/>
      <c r="E1294" s="195">
        <v>0</v>
      </c>
      <c r="F1294" s="195">
        <v>0</v>
      </c>
      <c r="G1294" s="195">
        <v>0</v>
      </c>
      <c r="H1294" s="195">
        <f t="shared" si="243"/>
        <v>0</v>
      </c>
      <c r="I1294" s="197">
        <f t="shared" si="244"/>
        <v>0</v>
      </c>
      <c r="J1294" s="204" t="s">
        <v>2366</v>
      </c>
      <c r="K1294" s="202" t="s">
        <v>2365</v>
      </c>
      <c r="L1294" s="210"/>
      <c r="M1294" s="201" t="str">
        <f t="shared" si="242"/>
        <v>否</v>
      </c>
    </row>
    <row r="1295" spans="1:13" ht="37.5" hidden="1">
      <c r="A1295" s="193">
        <v>2320303</v>
      </c>
      <c r="B1295" s="194" t="s">
        <v>2367</v>
      </c>
      <c r="C1295" s="195">
        <v>0</v>
      </c>
      <c r="D1295" s="195"/>
      <c r="E1295" s="195">
        <v>0</v>
      </c>
      <c r="F1295" s="195">
        <v>0</v>
      </c>
      <c r="G1295" s="195">
        <v>0</v>
      </c>
      <c r="H1295" s="195">
        <f t="shared" si="243"/>
        <v>0</v>
      </c>
      <c r="I1295" s="197">
        <f t="shared" si="244"/>
        <v>0</v>
      </c>
      <c r="J1295" s="204" t="s">
        <v>2368</v>
      </c>
      <c r="K1295" s="202" t="s">
        <v>2367</v>
      </c>
      <c r="L1295" s="210"/>
      <c r="M1295" s="201" t="str">
        <f t="shared" si="242"/>
        <v>否</v>
      </c>
    </row>
    <row r="1296" spans="1:13" ht="37.5">
      <c r="A1296" s="193">
        <v>2320304</v>
      </c>
      <c r="B1296" s="194" t="s">
        <v>2369</v>
      </c>
      <c r="C1296" s="195">
        <v>76</v>
      </c>
      <c r="D1296" s="195"/>
      <c r="E1296" s="195">
        <v>0</v>
      </c>
      <c r="F1296" s="195">
        <v>0</v>
      </c>
      <c r="G1296" s="195">
        <v>0</v>
      </c>
      <c r="H1296" s="195">
        <f t="shared" si="243"/>
        <v>76</v>
      </c>
      <c r="I1296" s="197">
        <f t="shared" si="244"/>
        <v>0</v>
      </c>
      <c r="J1296" s="204" t="s">
        <v>2370</v>
      </c>
      <c r="K1296" s="214" t="s">
        <v>2369</v>
      </c>
      <c r="L1296" s="209"/>
      <c r="M1296" s="201" t="str">
        <f t="shared" si="242"/>
        <v>是</v>
      </c>
    </row>
    <row r="1297" spans="1:13" s="182" customFormat="1" ht="37.5">
      <c r="A1297" s="190">
        <v>233</v>
      </c>
      <c r="B1297" s="191" t="s">
        <v>112</v>
      </c>
      <c r="C1297" s="192">
        <f t="shared" ref="C1297:G1297" si="247">C1298</f>
        <v>0</v>
      </c>
      <c r="D1297" s="192">
        <f t="shared" si="247"/>
        <v>0</v>
      </c>
      <c r="E1297" s="192">
        <f t="shared" si="247"/>
        <v>50</v>
      </c>
      <c r="F1297" s="192">
        <f t="shared" si="247"/>
        <v>50</v>
      </c>
      <c r="G1297" s="192">
        <f t="shared" si="247"/>
        <v>0</v>
      </c>
      <c r="H1297" s="192">
        <f t="shared" si="243"/>
        <v>50</v>
      </c>
      <c r="I1297" s="197">
        <f t="shared" si="244"/>
        <v>50</v>
      </c>
      <c r="J1297" s="198" t="s">
        <v>111</v>
      </c>
      <c r="K1297" s="261" t="s">
        <v>112</v>
      </c>
      <c r="L1297" s="220">
        <f>L1298</f>
        <v>0</v>
      </c>
      <c r="M1297" s="201" t="str">
        <f t="shared" si="242"/>
        <v>是</v>
      </c>
    </row>
    <row r="1298" spans="1:13" ht="37.5">
      <c r="A1298" s="193">
        <v>23303</v>
      </c>
      <c r="B1298" s="194" t="s">
        <v>2371</v>
      </c>
      <c r="C1298" s="195">
        <v>0</v>
      </c>
      <c r="D1298" s="195"/>
      <c r="E1298" s="195">
        <v>50</v>
      </c>
      <c r="F1298" s="195">
        <v>50</v>
      </c>
      <c r="G1298" s="195"/>
      <c r="H1298" s="195">
        <f t="shared" si="243"/>
        <v>50</v>
      </c>
      <c r="I1298" s="197">
        <f t="shared" si="244"/>
        <v>50</v>
      </c>
      <c r="J1298" s="204" t="s">
        <v>2372</v>
      </c>
      <c r="K1298" s="213" t="s">
        <v>2371</v>
      </c>
      <c r="L1298" s="207"/>
      <c r="M1298" s="201" t="str">
        <f t="shared" si="242"/>
        <v>是</v>
      </c>
    </row>
    <row r="1299" spans="1:13" s="182" customFormat="1" ht="18.75">
      <c r="A1299" s="190">
        <v>229</v>
      </c>
      <c r="B1299" s="191" t="s">
        <v>114</v>
      </c>
      <c r="C1299" s="192">
        <f t="shared" ref="C1299:G1299" si="248">SUM(C1300:C1301)</f>
        <v>9900</v>
      </c>
      <c r="D1299" s="192">
        <f t="shared" si="248"/>
        <v>0</v>
      </c>
      <c r="E1299" s="192">
        <f t="shared" si="248"/>
        <v>-9900</v>
      </c>
      <c r="F1299" s="192">
        <f t="shared" si="248"/>
        <v>-9900</v>
      </c>
      <c r="G1299" s="192">
        <f t="shared" si="248"/>
        <v>0</v>
      </c>
      <c r="H1299" s="192">
        <f t="shared" si="243"/>
        <v>0</v>
      </c>
      <c r="I1299" s="197">
        <f t="shared" si="244"/>
        <v>-9900</v>
      </c>
      <c r="J1299" s="198" t="s">
        <v>113</v>
      </c>
      <c r="K1299" s="199" t="s">
        <v>114</v>
      </c>
      <c r="L1299" s="200">
        <f>SUM(L1300:L1301)</f>
        <v>0</v>
      </c>
      <c r="M1299" s="201" t="str">
        <f t="shared" si="242"/>
        <v>是</v>
      </c>
    </row>
    <row r="1300" spans="1:13" ht="18.75">
      <c r="A1300" s="193">
        <v>22902</v>
      </c>
      <c r="B1300" s="194" t="s">
        <v>2373</v>
      </c>
      <c r="C1300" s="195">
        <v>9900</v>
      </c>
      <c r="D1300" s="195"/>
      <c r="E1300" s="195">
        <v>-9900</v>
      </c>
      <c r="F1300" s="195">
        <v>-9900</v>
      </c>
      <c r="G1300" s="195"/>
      <c r="H1300" s="195">
        <f t="shared" si="243"/>
        <v>0</v>
      </c>
      <c r="I1300" s="197">
        <f t="shared" si="244"/>
        <v>-9900</v>
      </c>
      <c r="J1300" s="204" t="s">
        <v>2374</v>
      </c>
      <c r="K1300" s="253" t="s">
        <v>2373</v>
      </c>
      <c r="L1300" s="262"/>
      <c r="M1300" s="201" t="str">
        <f t="shared" si="242"/>
        <v>是</v>
      </c>
    </row>
    <row r="1301" spans="1:13" ht="18.75">
      <c r="A1301" s="193">
        <v>22999</v>
      </c>
      <c r="B1301" s="194" t="s">
        <v>2041</v>
      </c>
      <c r="C1301" s="195">
        <v>0</v>
      </c>
      <c r="D1301" s="195"/>
      <c r="E1301" s="195">
        <v>0</v>
      </c>
      <c r="F1301" s="195">
        <v>0</v>
      </c>
      <c r="G1301" s="195"/>
      <c r="H1301" s="195">
        <f t="shared" si="243"/>
        <v>0</v>
      </c>
      <c r="I1301" s="197">
        <f t="shared" si="244"/>
        <v>0</v>
      </c>
      <c r="J1301" s="204" t="s">
        <v>2375</v>
      </c>
      <c r="K1301" s="202" t="s">
        <v>2041</v>
      </c>
      <c r="L1301" s="207"/>
      <c r="M1301" s="201" t="str">
        <f t="shared" si="242"/>
        <v>是</v>
      </c>
    </row>
    <row r="1302" spans="1:13" ht="26.25" customHeight="1">
      <c r="A1302" s="322" t="s">
        <v>115</v>
      </c>
      <c r="B1302" s="323"/>
      <c r="C1302" s="195">
        <f>SUM(C6,C250,C253,C268,C359,C413,C467,C524,C645,C717,C791,C810,C921,C985,C1051,C1071,C1100,C1110,C1154,C1174,C1227,C1284,C1285,C1291,C1297,C1299)</f>
        <v>404900</v>
      </c>
      <c r="D1302" s="195">
        <f>SUM(D6,D250,D253,D268,D359,D413,D467,D524,D645,D717,D791,D810,D921,D985,D1051,D1071,D1100,D1110,D1154,D1174,D1227,D1284,D1285,D1291,D1297,D1299)</f>
        <v>7209</v>
      </c>
      <c r="E1302" s="195">
        <f>SUM(E6,E250,E253,E268,E359,E413,E467,E524,E645,E717,E791,E810,E921,E985,E1051,E1071,E1100,E1110,E1154,E1174,E1227,E1284,E1285,E1291,E1297,E1299)</f>
        <v>-7209</v>
      </c>
      <c r="F1302" s="195">
        <f>SUM(F6,F250,F253,F268,F359,F413,F467,F524,F645,F717,F791,F810,F921,F985,F1051,F1071,F1100,F1110,F1154,F1174,F1227,F1284,F1285,F1291,F1297,F1299)</f>
        <v>-3545</v>
      </c>
      <c r="G1302" s="195">
        <f>SUM(G6,G250,G253,G268,G359,G413,G467,G524,G645,G717,G791,G810,G921,G985,G1051,G1071,G1100,G1110,G1154,G1174,G1227,G1284,G1285,G1291,G1297,G1299)</f>
        <v>0</v>
      </c>
      <c r="H1302" s="195">
        <f t="shared" si="243"/>
        <v>404900</v>
      </c>
      <c r="I1302" s="197">
        <f t="shared" si="244"/>
        <v>-3545</v>
      </c>
      <c r="J1302" s="263"/>
      <c r="K1302" s="264" t="s">
        <v>2376</v>
      </c>
      <c r="L1302" s="220">
        <f>SUM(L6,L250,L253,L268,L359,L413,L467,L524,L645,L717,L791,L810,L921,L985,L1051,L1071,L1100,L1110,L1154,L1174,L1227,L1284,L1285,L1291,L1297,L1299)</f>
        <v>0</v>
      </c>
      <c r="M1302" s="201" t="str">
        <f t="shared" si="242"/>
        <v>是</v>
      </c>
    </row>
  </sheetData>
  <autoFilter ref="A5:M1302">
    <filterColumn colId="12">
      <filters>
        <filter val="是"/>
      </filters>
    </filterColumn>
    <extLst/>
  </autoFilter>
  <mergeCells count="9">
    <mergeCell ref="A2:H2"/>
    <mergeCell ref="A1302:B1302"/>
    <mergeCell ref="A4:A5"/>
    <mergeCell ref="B4:B5"/>
    <mergeCell ref="C4:C5"/>
    <mergeCell ref="D4:D5"/>
    <mergeCell ref="E4:E5"/>
    <mergeCell ref="F4:F5"/>
    <mergeCell ref="H4:H5"/>
  </mergeCells>
  <phoneticPr fontId="100" type="noConversion"/>
  <printOptions horizontalCentered="1"/>
  <pageMargins left="0.70866141732283505" right="0.70866141732283505" top="0.74803149606299202" bottom="0.74803149606299202" header="0.31496062992126" footer="0.31496062992126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Zeros="0" topLeftCell="B31" workbookViewId="0">
      <selection activeCell="B19" sqref="B19"/>
    </sheetView>
  </sheetViews>
  <sheetFormatPr defaultColWidth="9" defaultRowHeight="13.5"/>
  <cols>
    <col min="1" max="1" width="9" style="167" hidden="1" customWidth="1"/>
    <col min="2" max="2" width="69.375" style="168" customWidth="1"/>
    <col min="3" max="3" width="15.25" style="167" customWidth="1"/>
    <col min="4" max="6" width="17.5" style="167" customWidth="1"/>
    <col min="7" max="16384" width="9" style="167"/>
  </cols>
  <sheetData>
    <row r="1" spans="1:6">
      <c r="B1" s="169" t="s">
        <v>2377</v>
      </c>
    </row>
    <row r="2" spans="1:6" s="166" customFormat="1" ht="35.1" customHeight="1">
      <c r="B2" s="326" t="s">
        <v>2378</v>
      </c>
      <c r="C2" s="326"/>
      <c r="D2" s="326"/>
      <c r="E2" s="326"/>
      <c r="F2" s="326"/>
    </row>
    <row r="3" spans="1:6" ht="20.100000000000001" customHeight="1">
      <c r="B3" s="170"/>
      <c r="F3" s="171" t="s">
        <v>14</v>
      </c>
    </row>
    <row r="4" spans="1:6" ht="45" customHeight="1">
      <c r="B4" s="172" t="s">
        <v>2379</v>
      </c>
      <c r="C4" s="173" t="s">
        <v>16</v>
      </c>
      <c r="D4" s="173" t="s">
        <v>17</v>
      </c>
      <c r="E4" s="173" t="s">
        <v>18</v>
      </c>
      <c r="F4" s="150" t="s">
        <v>62</v>
      </c>
    </row>
    <row r="5" spans="1:6" ht="33" customHeight="1">
      <c r="A5" s="167">
        <v>201</v>
      </c>
      <c r="B5" s="174" t="s">
        <v>2380</v>
      </c>
      <c r="C5" s="175">
        <f>SUM(C6:C12)</f>
        <v>1610</v>
      </c>
      <c r="D5" s="175">
        <f>SUM(D6:D12)</f>
        <v>0</v>
      </c>
      <c r="E5" s="175">
        <f>SUM(E6:E13)</f>
        <v>516</v>
      </c>
      <c r="F5" s="175">
        <f>SUM(F6:F13)</f>
        <v>2126</v>
      </c>
    </row>
    <row r="6" spans="1:6" ht="33" customHeight="1">
      <c r="B6" s="176" t="s">
        <v>2381</v>
      </c>
      <c r="C6" s="177">
        <v>118</v>
      </c>
      <c r="D6" s="178"/>
      <c r="E6" s="178"/>
      <c r="F6" s="179">
        <f t="shared" ref="F6:F13" si="0">SUM(C6:E6)</f>
        <v>118</v>
      </c>
    </row>
    <row r="7" spans="1:6" ht="33" customHeight="1">
      <c r="B7" s="176" t="s">
        <v>2382</v>
      </c>
      <c r="C7" s="177">
        <v>918</v>
      </c>
      <c r="D7" s="178"/>
      <c r="E7" s="178"/>
      <c r="F7" s="179">
        <f t="shared" si="0"/>
        <v>918</v>
      </c>
    </row>
    <row r="8" spans="1:6" ht="33" customHeight="1">
      <c r="B8" s="176" t="s">
        <v>2383</v>
      </c>
      <c r="C8" s="177">
        <v>481</v>
      </c>
      <c r="D8" s="178"/>
      <c r="E8" s="178"/>
      <c r="F8" s="179">
        <f t="shared" si="0"/>
        <v>481</v>
      </c>
    </row>
    <row r="9" spans="1:6" ht="33" customHeight="1">
      <c r="A9" s="167">
        <v>2019999</v>
      </c>
      <c r="B9" s="176" t="s">
        <v>2384</v>
      </c>
      <c r="C9" s="177">
        <v>13</v>
      </c>
      <c r="D9" s="178"/>
      <c r="E9" s="178"/>
      <c r="F9" s="179">
        <f t="shared" si="0"/>
        <v>13</v>
      </c>
    </row>
    <row r="10" spans="1:6" ht="33" customHeight="1">
      <c r="A10" s="167">
        <v>203</v>
      </c>
      <c r="B10" s="176" t="s">
        <v>2385</v>
      </c>
      <c r="C10" s="177">
        <v>80</v>
      </c>
      <c r="D10" s="178"/>
      <c r="E10" s="178"/>
      <c r="F10" s="179">
        <f t="shared" si="0"/>
        <v>80</v>
      </c>
    </row>
    <row r="11" spans="1:6" ht="33" customHeight="1">
      <c r="B11" s="176" t="s">
        <v>2386</v>
      </c>
      <c r="C11" s="177"/>
      <c r="D11" s="178"/>
      <c r="E11" s="178">
        <v>21</v>
      </c>
      <c r="F11" s="179">
        <f t="shared" si="0"/>
        <v>21</v>
      </c>
    </row>
    <row r="12" spans="1:6" ht="33" customHeight="1">
      <c r="B12" s="176" t="s">
        <v>2387</v>
      </c>
      <c r="C12" s="177"/>
      <c r="D12" s="178"/>
      <c r="E12" s="178">
        <v>15</v>
      </c>
      <c r="F12" s="179">
        <f t="shared" si="0"/>
        <v>15</v>
      </c>
    </row>
    <row r="13" spans="1:6" ht="33" customHeight="1">
      <c r="B13" s="176" t="s">
        <v>2388</v>
      </c>
      <c r="C13" s="177"/>
      <c r="D13" s="178"/>
      <c r="E13" s="178">
        <v>480</v>
      </c>
      <c r="F13" s="179">
        <f t="shared" si="0"/>
        <v>480</v>
      </c>
    </row>
    <row r="14" spans="1:6" ht="33" customHeight="1">
      <c r="B14" s="174" t="s">
        <v>2389</v>
      </c>
      <c r="C14" s="175">
        <f>SUM(C15:C24)</f>
        <v>0</v>
      </c>
      <c r="D14" s="175">
        <f t="shared" ref="D14:F14" si="1">SUM(D15:D24)</f>
        <v>0</v>
      </c>
      <c r="E14" s="175">
        <f t="shared" si="1"/>
        <v>868</v>
      </c>
      <c r="F14" s="175">
        <f t="shared" si="1"/>
        <v>868</v>
      </c>
    </row>
    <row r="15" spans="1:6" ht="33" customHeight="1">
      <c r="B15" s="176" t="s">
        <v>2390</v>
      </c>
      <c r="C15" s="177"/>
      <c r="D15" s="178"/>
      <c r="E15" s="178">
        <v>2</v>
      </c>
      <c r="F15" s="179">
        <f t="shared" ref="F15:F24" si="2">SUM(C15:E15)</f>
        <v>2</v>
      </c>
    </row>
    <row r="16" spans="1:6" ht="33" customHeight="1">
      <c r="B16" s="176" t="s">
        <v>2391</v>
      </c>
      <c r="C16" s="177"/>
      <c r="D16" s="178"/>
      <c r="E16" s="178">
        <v>7</v>
      </c>
      <c r="F16" s="179">
        <f t="shared" si="2"/>
        <v>7</v>
      </c>
    </row>
    <row r="17" spans="1:6" ht="33" customHeight="1">
      <c r="B17" s="176" t="s">
        <v>2392</v>
      </c>
      <c r="C17" s="177"/>
      <c r="D17" s="178"/>
      <c r="E17" s="178">
        <v>5</v>
      </c>
      <c r="F17" s="179">
        <f t="shared" si="2"/>
        <v>5</v>
      </c>
    </row>
    <row r="18" spans="1:6" ht="33" customHeight="1">
      <c r="B18" s="176" t="s">
        <v>2393</v>
      </c>
      <c r="C18" s="177"/>
      <c r="D18" s="178"/>
      <c r="E18" s="178">
        <v>128</v>
      </c>
      <c r="F18" s="179">
        <f t="shared" si="2"/>
        <v>128</v>
      </c>
    </row>
    <row r="19" spans="1:6" ht="33" customHeight="1">
      <c r="B19" s="176" t="s">
        <v>2394</v>
      </c>
      <c r="C19" s="177"/>
      <c r="D19" s="178"/>
      <c r="E19" s="178">
        <v>12</v>
      </c>
      <c r="F19" s="179">
        <f t="shared" si="2"/>
        <v>12</v>
      </c>
    </row>
    <row r="20" spans="1:6" ht="33" customHeight="1">
      <c r="B20" s="176" t="s">
        <v>2395</v>
      </c>
      <c r="C20" s="177"/>
      <c r="D20" s="178"/>
      <c r="E20" s="178">
        <v>105</v>
      </c>
      <c r="F20" s="179">
        <f t="shared" si="2"/>
        <v>105</v>
      </c>
    </row>
    <row r="21" spans="1:6" ht="33" customHeight="1">
      <c r="B21" s="176" t="s">
        <v>2396</v>
      </c>
      <c r="C21" s="177"/>
      <c r="D21" s="178"/>
      <c r="E21" s="178">
        <v>20</v>
      </c>
      <c r="F21" s="179">
        <f t="shared" si="2"/>
        <v>20</v>
      </c>
    </row>
    <row r="22" spans="1:6" ht="33" customHeight="1">
      <c r="B22" s="176" t="s">
        <v>2397</v>
      </c>
      <c r="C22" s="177"/>
      <c r="D22" s="178"/>
      <c r="E22" s="178">
        <v>352</v>
      </c>
      <c r="F22" s="179">
        <f t="shared" si="2"/>
        <v>352</v>
      </c>
    </row>
    <row r="23" spans="1:6" ht="33" customHeight="1">
      <c r="B23" s="176" t="s">
        <v>2398</v>
      </c>
      <c r="C23" s="177"/>
      <c r="D23" s="178"/>
      <c r="E23" s="178">
        <v>37</v>
      </c>
      <c r="F23" s="179">
        <f t="shared" si="2"/>
        <v>37</v>
      </c>
    </row>
    <row r="24" spans="1:6" ht="33" customHeight="1">
      <c r="B24" s="176" t="s">
        <v>2399</v>
      </c>
      <c r="C24" s="177"/>
      <c r="D24" s="178"/>
      <c r="E24" s="178">
        <v>200</v>
      </c>
      <c r="F24" s="179">
        <f t="shared" si="2"/>
        <v>200</v>
      </c>
    </row>
    <row r="25" spans="1:6" ht="33" customHeight="1">
      <c r="A25" s="167">
        <v>2030601</v>
      </c>
      <c r="B25" s="174" t="s">
        <v>2400</v>
      </c>
      <c r="C25" s="180">
        <f t="shared" ref="C25:D25" si="3">SUM(C26:C30)</f>
        <v>10</v>
      </c>
      <c r="D25" s="180">
        <f t="shared" si="3"/>
        <v>600</v>
      </c>
      <c r="E25" s="180">
        <f t="shared" ref="E25:F25" si="4">SUM(E26:E30)</f>
        <v>220</v>
      </c>
      <c r="F25" s="180">
        <f t="shared" si="4"/>
        <v>830</v>
      </c>
    </row>
    <row r="26" spans="1:6" ht="33" customHeight="1">
      <c r="B26" s="176" t="s">
        <v>2401</v>
      </c>
      <c r="C26" s="178">
        <v>10</v>
      </c>
      <c r="D26" s="178"/>
      <c r="E26" s="178"/>
      <c r="F26" s="179">
        <f t="shared" ref="F26:F42" si="5">SUM(C26:E26)</f>
        <v>10</v>
      </c>
    </row>
    <row r="27" spans="1:6" ht="33" customHeight="1">
      <c r="B27" s="176" t="s">
        <v>2402</v>
      </c>
      <c r="C27" s="178"/>
      <c r="D27" s="178">
        <v>600</v>
      </c>
      <c r="E27" s="178"/>
      <c r="F27" s="179">
        <f t="shared" si="5"/>
        <v>600</v>
      </c>
    </row>
    <row r="28" spans="1:6" ht="33" customHeight="1">
      <c r="B28" s="176" t="s">
        <v>2403</v>
      </c>
      <c r="C28" s="178"/>
      <c r="D28" s="178"/>
      <c r="E28" s="178">
        <v>6</v>
      </c>
      <c r="F28" s="179">
        <f t="shared" si="5"/>
        <v>6</v>
      </c>
    </row>
    <row r="29" spans="1:6" ht="33" customHeight="1">
      <c r="B29" s="176" t="s">
        <v>2404</v>
      </c>
      <c r="C29" s="178"/>
      <c r="D29" s="178"/>
      <c r="E29" s="178">
        <v>43</v>
      </c>
      <c r="F29" s="179">
        <f t="shared" si="5"/>
        <v>43</v>
      </c>
    </row>
    <row r="30" spans="1:6" ht="33" customHeight="1">
      <c r="B30" s="176" t="s">
        <v>2405</v>
      </c>
      <c r="C30" s="178"/>
      <c r="D30" s="178"/>
      <c r="E30" s="178">
        <v>171</v>
      </c>
      <c r="F30" s="179">
        <f t="shared" si="5"/>
        <v>171</v>
      </c>
    </row>
    <row r="31" spans="1:6" ht="33" customHeight="1">
      <c r="B31" s="174" t="s">
        <v>2406</v>
      </c>
      <c r="C31" s="180">
        <f>SUM(C32)</f>
        <v>0</v>
      </c>
      <c r="D31" s="180">
        <f t="shared" ref="D31:F31" si="6">SUM(D32)</f>
        <v>0</v>
      </c>
      <c r="E31" s="180">
        <f t="shared" si="6"/>
        <v>300</v>
      </c>
      <c r="F31" s="180">
        <f t="shared" si="6"/>
        <v>300</v>
      </c>
    </row>
    <row r="32" spans="1:6" ht="33" customHeight="1">
      <c r="B32" s="176" t="s">
        <v>2407</v>
      </c>
      <c r="C32" s="178"/>
      <c r="D32" s="178"/>
      <c r="E32" s="178">
        <v>300</v>
      </c>
      <c r="F32" s="179">
        <f t="shared" si="5"/>
        <v>300</v>
      </c>
    </row>
    <row r="33" spans="1:6" ht="33" customHeight="1">
      <c r="B33" s="174" t="s">
        <v>2408</v>
      </c>
      <c r="C33" s="175">
        <f>SUM(C34)</f>
        <v>0</v>
      </c>
      <c r="D33" s="175">
        <f t="shared" ref="D33:F33" si="7">SUM(D34)</f>
        <v>3000</v>
      </c>
      <c r="E33" s="175">
        <f t="shared" si="7"/>
        <v>0</v>
      </c>
      <c r="F33" s="175">
        <f t="shared" si="7"/>
        <v>3000</v>
      </c>
    </row>
    <row r="34" spans="1:6" ht="33" customHeight="1">
      <c r="B34" s="176" t="s">
        <v>2409</v>
      </c>
      <c r="C34" s="177"/>
      <c r="D34" s="178">
        <v>3000</v>
      </c>
      <c r="E34" s="178"/>
      <c r="F34" s="179">
        <f t="shared" si="5"/>
        <v>3000</v>
      </c>
    </row>
    <row r="35" spans="1:6" ht="33" customHeight="1">
      <c r="B35" s="174" t="s">
        <v>2410</v>
      </c>
      <c r="C35" s="180">
        <f>SUM(C36:C38)</f>
        <v>11920</v>
      </c>
      <c r="D35" s="180">
        <f>SUM(D36:D38)</f>
        <v>11700</v>
      </c>
      <c r="E35" s="180">
        <f>SUM(E36:E40)</f>
        <v>-11046</v>
      </c>
      <c r="F35" s="180">
        <f>SUM(F36:F40)</f>
        <v>12574</v>
      </c>
    </row>
    <row r="36" spans="1:6" ht="33" customHeight="1">
      <c r="A36" s="167">
        <v>204</v>
      </c>
      <c r="B36" s="176" t="s">
        <v>2411</v>
      </c>
      <c r="C36" s="178">
        <v>150</v>
      </c>
      <c r="D36" s="178"/>
      <c r="E36" s="178"/>
      <c r="F36" s="179">
        <f t="shared" si="5"/>
        <v>150</v>
      </c>
    </row>
    <row r="37" spans="1:6" ht="33" customHeight="1">
      <c r="B37" s="176" t="s">
        <v>2412</v>
      </c>
      <c r="C37" s="178">
        <v>11730</v>
      </c>
      <c r="D37" s="178">
        <v>11700</v>
      </c>
      <c r="E37" s="178">
        <v>-11700</v>
      </c>
      <c r="F37" s="179">
        <f t="shared" si="5"/>
        <v>11730</v>
      </c>
    </row>
    <row r="38" spans="1:6" ht="33" customHeight="1">
      <c r="A38" s="167">
        <v>205</v>
      </c>
      <c r="B38" s="176" t="s">
        <v>2413</v>
      </c>
      <c r="C38" s="178">
        <v>40</v>
      </c>
      <c r="D38" s="178"/>
      <c r="E38" s="178"/>
      <c r="F38" s="179">
        <f t="shared" si="5"/>
        <v>40</v>
      </c>
    </row>
    <row r="39" spans="1:6" ht="33" customHeight="1">
      <c r="B39" s="176" t="s">
        <v>2414</v>
      </c>
      <c r="C39" s="178"/>
      <c r="D39" s="178"/>
      <c r="E39" s="178">
        <v>454</v>
      </c>
      <c r="F39" s="179">
        <f t="shared" si="5"/>
        <v>454</v>
      </c>
    </row>
    <row r="40" spans="1:6" ht="33" customHeight="1">
      <c r="B40" s="176" t="s">
        <v>2415</v>
      </c>
      <c r="C40" s="178"/>
      <c r="D40" s="178"/>
      <c r="E40" s="178">
        <v>200</v>
      </c>
      <c r="F40" s="179">
        <f t="shared" si="5"/>
        <v>200</v>
      </c>
    </row>
    <row r="41" spans="1:6" ht="33" customHeight="1">
      <c r="B41" s="174" t="s">
        <v>2416</v>
      </c>
      <c r="C41" s="180">
        <f t="shared" ref="C41:E41" si="8">SUM(C42)</f>
        <v>0</v>
      </c>
      <c r="D41" s="180">
        <f t="shared" si="8"/>
        <v>0</v>
      </c>
      <c r="E41" s="180">
        <f t="shared" si="8"/>
        <v>5400</v>
      </c>
      <c r="F41" s="180">
        <f t="shared" ref="F41" si="9">SUM(F42)</f>
        <v>5400</v>
      </c>
    </row>
    <row r="42" spans="1:6" ht="33" customHeight="1">
      <c r="B42" s="176" t="s">
        <v>2417</v>
      </c>
      <c r="C42" s="178"/>
      <c r="D42" s="178"/>
      <c r="E42" s="178">
        <v>5400</v>
      </c>
      <c r="F42" s="179">
        <f t="shared" si="5"/>
        <v>5400</v>
      </c>
    </row>
    <row r="43" spans="1:6" ht="33" customHeight="1">
      <c r="B43" s="180" t="s">
        <v>2418</v>
      </c>
      <c r="C43" s="181">
        <f>SUM(C41,C35,C33,C31,C25,C14,C5)</f>
        <v>13540</v>
      </c>
      <c r="D43" s="181">
        <f>SUM(D41,D35,D33,D31,D25,D14,D5)</f>
        <v>15300</v>
      </c>
      <c r="E43" s="181">
        <f>SUM(E41,E35,E33,E31,E25,E14,E5)</f>
        <v>-3742</v>
      </c>
      <c r="F43" s="181">
        <f>SUM(F41,F35,F33,F31,F25,F14,F5)</f>
        <v>25098</v>
      </c>
    </row>
    <row r="44" spans="1:6">
      <c r="B44" s="169"/>
    </row>
  </sheetData>
  <mergeCells count="1">
    <mergeCell ref="B2:F2"/>
  </mergeCells>
  <phoneticPr fontId="100" type="noConversion"/>
  <printOptions horizontalCentered="1"/>
  <pageMargins left="0.59055118110236204" right="0.59055118110236204" top="0.59055118110236204" bottom="0.59055118110236204" header="0.31496062992126" footer="0.31496062992126"/>
  <pageSetup paperSize="9" scale="67" fitToHeight="0" orientation="portrait"/>
  <headerFooter alignWithMargins="0">
    <oddFooter>&amp;C&amp;14-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showZeros="0" view="pageBreakPreview" topLeftCell="A7" zoomScale="85" zoomScaleSheetLayoutView="85" workbookViewId="0">
      <selection activeCell="G27" sqref="G27"/>
    </sheetView>
  </sheetViews>
  <sheetFormatPr defaultColWidth="9" defaultRowHeight="14.25"/>
  <cols>
    <col min="1" max="1" width="35.375" style="147" customWidth="1"/>
    <col min="2" max="2" width="17.625" style="147" customWidth="1"/>
    <col min="3" max="4" width="20.25" style="147" customWidth="1"/>
    <col min="5" max="5" width="19.125" style="147" customWidth="1"/>
    <col min="6" max="6" width="9" style="147"/>
    <col min="7" max="7" width="12.5" style="147" bestFit="1" customWidth="1"/>
    <col min="8" max="246" width="9" style="147"/>
    <col min="247" max="247" width="35.375" style="147" customWidth="1"/>
    <col min="248" max="248" width="17.625" style="147" customWidth="1"/>
    <col min="249" max="249" width="15.5" style="147" customWidth="1"/>
    <col min="250" max="250" width="19.125" style="147" customWidth="1"/>
    <col min="251" max="251" width="8.25" style="147" customWidth="1"/>
    <col min="252" max="502" width="9" style="147"/>
    <col min="503" max="503" width="35.375" style="147" customWidth="1"/>
    <col min="504" max="504" width="17.625" style="147" customWidth="1"/>
    <col min="505" max="505" width="15.5" style="147" customWidth="1"/>
    <col min="506" max="506" width="19.125" style="147" customWidth="1"/>
    <col min="507" max="507" width="8.25" style="147" customWidth="1"/>
    <col min="508" max="758" width="9" style="147"/>
    <col min="759" max="759" width="35.375" style="147" customWidth="1"/>
    <col min="760" max="760" width="17.625" style="147" customWidth="1"/>
    <col min="761" max="761" width="15.5" style="147" customWidth="1"/>
    <col min="762" max="762" width="19.125" style="147" customWidth="1"/>
    <col min="763" max="763" width="8.25" style="147" customWidth="1"/>
    <col min="764" max="1014" width="9" style="147"/>
    <col min="1015" max="1015" width="35.375" style="147" customWidth="1"/>
    <col min="1016" max="1016" width="17.625" style="147" customWidth="1"/>
    <col min="1017" max="1017" width="15.5" style="147" customWidth="1"/>
    <col min="1018" max="1018" width="19.125" style="147" customWidth="1"/>
    <col min="1019" max="1019" width="8.25" style="147" customWidth="1"/>
    <col min="1020" max="1270" width="9" style="147"/>
    <col min="1271" max="1271" width="35.375" style="147" customWidth="1"/>
    <col min="1272" max="1272" width="17.625" style="147" customWidth="1"/>
    <col min="1273" max="1273" width="15.5" style="147" customWidth="1"/>
    <col min="1274" max="1274" width="19.125" style="147" customWidth="1"/>
    <col min="1275" max="1275" width="8.25" style="147" customWidth="1"/>
    <col min="1276" max="1526" width="9" style="147"/>
    <col min="1527" max="1527" width="35.375" style="147" customWidth="1"/>
    <col min="1528" max="1528" width="17.625" style="147" customWidth="1"/>
    <col min="1529" max="1529" width="15.5" style="147" customWidth="1"/>
    <col min="1530" max="1530" width="19.125" style="147" customWidth="1"/>
    <col min="1531" max="1531" width="8.25" style="147" customWidth="1"/>
    <col min="1532" max="1782" width="9" style="147"/>
    <col min="1783" max="1783" width="35.375" style="147" customWidth="1"/>
    <col min="1784" max="1784" width="17.625" style="147" customWidth="1"/>
    <col min="1785" max="1785" width="15.5" style="147" customWidth="1"/>
    <col min="1786" max="1786" width="19.125" style="147" customWidth="1"/>
    <col min="1787" max="1787" width="8.25" style="147" customWidth="1"/>
    <col min="1788" max="2038" width="9" style="147"/>
    <col min="2039" max="2039" width="35.375" style="147" customWidth="1"/>
    <col min="2040" max="2040" width="17.625" style="147" customWidth="1"/>
    <col min="2041" max="2041" width="15.5" style="147" customWidth="1"/>
    <col min="2042" max="2042" width="19.125" style="147" customWidth="1"/>
    <col min="2043" max="2043" width="8.25" style="147" customWidth="1"/>
    <col min="2044" max="2294" width="9" style="147"/>
    <col min="2295" max="2295" width="35.375" style="147" customWidth="1"/>
    <col min="2296" max="2296" width="17.625" style="147" customWidth="1"/>
    <col min="2297" max="2297" width="15.5" style="147" customWidth="1"/>
    <col min="2298" max="2298" width="19.125" style="147" customWidth="1"/>
    <col min="2299" max="2299" width="8.25" style="147" customWidth="1"/>
    <col min="2300" max="2550" width="9" style="147"/>
    <col min="2551" max="2551" width="35.375" style="147" customWidth="1"/>
    <col min="2552" max="2552" width="17.625" style="147" customWidth="1"/>
    <col min="2553" max="2553" width="15.5" style="147" customWidth="1"/>
    <col min="2554" max="2554" width="19.125" style="147" customWidth="1"/>
    <col min="2555" max="2555" width="8.25" style="147" customWidth="1"/>
    <col min="2556" max="2806" width="9" style="147"/>
    <col min="2807" max="2807" width="35.375" style="147" customWidth="1"/>
    <col min="2808" max="2808" width="17.625" style="147" customWidth="1"/>
    <col min="2809" max="2809" width="15.5" style="147" customWidth="1"/>
    <col min="2810" max="2810" width="19.125" style="147" customWidth="1"/>
    <col min="2811" max="2811" width="8.25" style="147" customWidth="1"/>
    <col min="2812" max="3062" width="9" style="147"/>
    <col min="3063" max="3063" width="35.375" style="147" customWidth="1"/>
    <col min="3064" max="3064" width="17.625" style="147" customWidth="1"/>
    <col min="3065" max="3065" width="15.5" style="147" customWidth="1"/>
    <col min="3066" max="3066" width="19.125" style="147" customWidth="1"/>
    <col min="3067" max="3067" width="8.25" style="147" customWidth="1"/>
    <col min="3068" max="3318" width="9" style="147"/>
    <col min="3319" max="3319" width="35.375" style="147" customWidth="1"/>
    <col min="3320" max="3320" width="17.625" style="147" customWidth="1"/>
    <col min="3321" max="3321" width="15.5" style="147" customWidth="1"/>
    <col min="3322" max="3322" width="19.125" style="147" customWidth="1"/>
    <col min="3323" max="3323" width="8.25" style="147" customWidth="1"/>
    <col min="3324" max="3574" width="9" style="147"/>
    <col min="3575" max="3575" width="35.375" style="147" customWidth="1"/>
    <col min="3576" max="3576" width="17.625" style="147" customWidth="1"/>
    <col min="3577" max="3577" width="15.5" style="147" customWidth="1"/>
    <col min="3578" max="3578" width="19.125" style="147" customWidth="1"/>
    <col min="3579" max="3579" width="8.25" style="147" customWidth="1"/>
    <col min="3580" max="3830" width="9" style="147"/>
    <col min="3831" max="3831" width="35.375" style="147" customWidth="1"/>
    <col min="3832" max="3832" width="17.625" style="147" customWidth="1"/>
    <col min="3833" max="3833" width="15.5" style="147" customWidth="1"/>
    <col min="3834" max="3834" width="19.125" style="147" customWidth="1"/>
    <col min="3835" max="3835" width="8.25" style="147" customWidth="1"/>
    <col min="3836" max="4086" width="9" style="147"/>
    <col min="4087" max="4087" width="35.375" style="147" customWidth="1"/>
    <col min="4088" max="4088" width="17.625" style="147" customWidth="1"/>
    <col min="4089" max="4089" width="15.5" style="147" customWidth="1"/>
    <col min="4090" max="4090" width="19.125" style="147" customWidth="1"/>
    <col min="4091" max="4091" width="8.25" style="147" customWidth="1"/>
    <col min="4092" max="4342" width="9" style="147"/>
    <col min="4343" max="4343" width="35.375" style="147" customWidth="1"/>
    <col min="4344" max="4344" width="17.625" style="147" customWidth="1"/>
    <col min="4345" max="4345" width="15.5" style="147" customWidth="1"/>
    <col min="4346" max="4346" width="19.125" style="147" customWidth="1"/>
    <col min="4347" max="4347" width="8.25" style="147" customWidth="1"/>
    <col min="4348" max="4598" width="9" style="147"/>
    <col min="4599" max="4599" width="35.375" style="147" customWidth="1"/>
    <col min="4600" max="4600" width="17.625" style="147" customWidth="1"/>
    <col min="4601" max="4601" width="15.5" style="147" customWidth="1"/>
    <col min="4602" max="4602" width="19.125" style="147" customWidth="1"/>
    <col min="4603" max="4603" width="8.25" style="147" customWidth="1"/>
    <col min="4604" max="4854" width="9" style="147"/>
    <col min="4855" max="4855" width="35.375" style="147" customWidth="1"/>
    <col min="4856" max="4856" width="17.625" style="147" customWidth="1"/>
    <col min="4857" max="4857" width="15.5" style="147" customWidth="1"/>
    <col min="4858" max="4858" width="19.125" style="147" customWidth="1"/>
    <col min="4859" max="4859" width="8.25" style="147" customWidth="1"/>
    <col min="4860" max="5110" width="9" style="147"/>
    <col min="5111" max="5111" width="35.375" style="147" customWidth="1"/>
    <col min="5112" max="5112" width="17.625" style="147" customWidth="1"/>
    <col min="5113" max="5113" width="15.5" style="147" customWidth="1"/>
    <col min="5114" max="5114" width="19.125" style="147" customWidth="1"/>
    <col min="5115" max="5115" width="8.25" style="147" customWidth="1"/>
    <col min="5116" max="5366" width="9" style="147"/>
    <col min="5367" max="5367" width="35.375" style="147" customWidth="1"/>
    <col min="5368" max="5368" width="17.625" style="147" customWidth="1"/>
    <col min="5369" max="5369" width="15.5" style="147" customWidth="1"/>
    <col min="5370" max="5370" width="19.125" style="147" customWidth="1"/>
    <col min="5371" max="5371" width="8.25" style="147" customWidth="1"/>
    <col min="5372" max="5622" width="9" style="147"/>
    <col min="5623" max="5623" width="35.375" style="147" customWidth="1"/>
    <col min="5624" max="5624" width="17.625" style="147" customWidth="1"/>
    <col min="5625" max="5625" width="15.5" style="147" customWidth="1"/>
    <col min="5626" max="5626" width="19.125" style="147" customWidth="1"/>
    <col min="5627" max="5627" width="8.25" style="147" customWidth="1"/>
    <col min="5628" max="5878" width="9" style="147"/>
    <col min="5879" max="5879" width="35.375" style="147" customWidth="1"/>
    <col min="5880" max="5880" width="17.625" style="147" customWidth="1"/>
    <col min="5881" max="5881" width="15.5" style="147" customWidth="1"/>
    <col min="5882" max="5882" width="19.125" style="147" customWidth="1"/>
    <col min="5883" max="5883" width="8.25" style="147" customWidth="1"/>
    <col min="5884" max="6134" width="9" style="147"/>
    <col min="6135" max="6135" width="35.375" style="147" customWidth="1"/>
    <col min="6136" max="6136" width="17.625" style="147" customWidth="1"/>
    <col min="6137" max="6137" width="15.5" style="147" customWidth="1"/>
    <col min="6138" max="6138" width="19.125" style="147" customWidth="1"/>
    <col min="6139" max="6139" width="8.25" style="147" customWidth="1"/>
    <col min="6140" max="6390" width="9" style="147"/>
    <col min="6391" max="6391" width="35.375" style="147" customWidth="1"/>
    <col min="6392" max="6392" width="17.625" style="147" customWidth="1"/>
    <col min="6393" max="6393" width="15.5" style="147" customWidth="1"/>
    <col min="6394" max="6394" width="19.125" style="147" customWidth="1"/>
    <col min="6395" max="6395" width="8.25" style="147" customWidth="1"/>
    <col min="6396" max="6646" width="9" style="147"/>
    <col min="6647" max="6647" width="35.375" style="147" customWidth="1"/>
    <col min="6648" max="6648" width="17.625" style="147" customWidth="1"/>
    <col min="6649" max="6649" width="15.5" style="147" customWidth="1"/>
    <col min="6650" max="6650" width="19.125" style="147" customWidth="1"/>
    <col min="6651" max="6651" width="8.25" style="147" customWidth="1"/>
    <col min="6652" max="6902" width="9" style="147"/>
    <col min="6903" max="6903" width="35.375" style="147" customWidth="1"/>
    <col min="6904" max="6904" width="17.625" style="147" customWidth="1"/>
    <col min="6905" max="6905" width="15.5" style="147" customWidth="1"/>
    <col min="6906" max="6906" width="19.125" style="147" customWidth="1"/>
    <col min="6907" max="6907" width="8.25" style="147" customWidth="1"/>
    <col min="6908" max="7158" width="9" style="147"/>
    <col min="7159" max="7159" width="35.375" style="147" customWidth="1"/>
    <col min="7160" max="7160" width="17.625" style="147" customWidth="1"/>
    <col min="7161" max="7161" width="15.5" style="147" customWidth="1"/>
    <col min="7162" max="7162" width="19.125" style="147" customWidth="1"/>
    <col min="7163" max="7163" width="8.25" style="147" customWidth="1"/>
    <col min="7164" max="7414" width="9" style="147"/>
    <col min="7415" max="7415" width="35.375" style="147" customWidth="1"/>
    <col min="7416" max="7416" width="17.625" style="147" customWidth="1"/>
    <col min="7417" max="7417" width="15.5" style="147" customWidth="1"/>
    <col min="7418" max="7418" width="19.125" style="147" customWidth="1"/>
    <col min="7419" max="7419" width="8.25" style="147" customWidth="1"/>
    <col min="7420" max="7670" width="9" style="147"/>
    <col min="7671" max="7671" width="35.375" style="147" customWidth="1"/>
    <col min="7672" max="7672" width="17.625" style="147" customWidth="1"/>
    <col min="7673" max="7673" width="15.5" style="147" customWidth="1"/>
    <col min="7674" max="7674" width="19.125" style="147" customWidth="1"/>
    <col min="7675" max="7675" width="8.25" style="147" customWidth="1"/>
    <col min="7676" max="7926" width="9" style="147"/>
    <col min="7927" max="7927" width="35.375" style="147" customWidth="1"/>
    <col min="7928" max="7928" width="17.625" style="147" customWidth="1"/>
    <col min="7929" max="7929" width="15.5" style="147" customWidth="1"/>
    <col min="7930" max="7930" width="19.125" style="147" customWidth="1"/>
    <col min="7931" max="7931" width="8.25" style="147" customWidth="1"/>
    <col min="7932" max="8182" width="9" style="147"/>
    <col min="8183" max="8183" width="35.375" style="147" customWidth="1"/>
    <col min="8184" max="8184" width="17.625" style="147" customWidth="1"/>
    <col min="8185" max="8185" width="15.5" style="147" customWidth="1"/>
    <col min="8186" max="8186" width="19.125" style="147" customWidth="1"/>
    <col min="8187" max="8187" width="8.25" style="147" customWidth="1"/>
    <col min="8188" max="8438" width="9" style="147"/>
    <col min="8439" max="8439" width="35.375" style="147" customWidth="1"/>
    <col min="8440" max="8440" width="17.625" style="147" customWidth="1"/>
    <col min="8441" max="8441" width="15.5" style="147" customWidth="1"/>
    <col min="8442" max="8442" width="19.125" style="147" customWidth="1"/>
    <col min="8443" max="8443" width="8.25" style="147" customWidth="1"/>
    <col min="8444" max="8694" width="9" style="147"/>
    <col min="8695" max="8695" width="35.375" style="147" customWidth="1"/>
    <col min="8696" max="8696" width="17.625" style="147" customWidth="1"/>
    <col min="8697" max="8697" width="15.5" style="147" customWidth="1"/>
    <col min="8698" max="8698" width="19.125" style="147" customWidth="1"/>
    <col min="8699" max="8699" width="8.25" style="147" customWidth="1"/>
    <col min="8700" max="8950" width="9" style="147"/>
    <col min="8951" max="8951" width="35.375" style="147" customWidth="1"/>
    <col min="8952" max="8952" width="17.625" style="147" customWidth="1"/>
    <col min="8953" max="8953" width="15.5" style="147" customWidth="1"/>
    <col min="8954" max="8954" width="19.125" style="147" customWidth="1"/>
    <col min="8955" max="8955" width="8.25" style="147" customWidth="1"/>
    <col min="8956" max="9206" width="9" style="147"/>
    <col min="9207" max="9207" width="35.375" style="147" customWidth="1"/>
    <col min="9208" max="9208" width="17.625" style="147" customWidth="1"/>
    <col min="9209" max="9209" width="15.5" style="147" customWidth="1"/>
    <col min="9210" max="9210" width="19.125" style="147" customWidth="1"/>
    <col min="9211" max="9211" width="8.25" style="147" customWidth="1"/>
    <col min="9212" max="9462" width="9" style="147"/>
    <col min="9463" max="9463" width="35.375" style="147" customWidth="1"/>
    <col min="9464" max="9464" width="17.625" style="147" customWidth="1"/>
    <col min="9465" max="9465" width="15.5" style="147" customWidth="1"/>
    <col min="9466" max="9466" width="19.125" style="147" customWidth="1"/>
    <col min="9467" max="9467" width="8.25" style="147" customWidth="1"/>
    <col min="9468" max="9718" width="9" style="147"/>
    <col min="9719" max="9719" width="35.375" style="147" customWidth="1"/>
    <col min="9720" max="9720" width="17.625" style="147" customWidth="1"/>
    <col min="9721" max="9721" width="15.5" style="147" customWidth="1"/>
    <col min="9722" max="9722" width="19.125" style="147" customWidth="1"/>
    <col min="9723" max="9723" width="8.25" style="147" customWidth="1"/>
    <col min="9724" max="9974" width="9" style="147"/>
    <col min="9975" max="9975" width="35.375" style="147" customWidth="1"/>
    <col min="9976" max="9976" width="17.625" style="147" customWidth="1"/>
    <col min="9977" max="9977" width="15.5" style="147" customWidth="1"/>
    <col min="9978" max="9978" width="19.125" style="147" customWidth="1"/>
    <col min="9979" max="9979" width="8.25" style="147" customWidth="1"/>
    <col min="9980" max="10230" width="9" style="147"/>
    <col min="10231" max="10231" width="35.375" style="147" customWidth="1"/>
    <col min="10232" max="10232" width="17.625" style="147" customWidth="1"/>
    <col min="10233" max="10233" width="15.5" style="147" customWidth="1"/>
    <col min="10234" max="10234" width="19.125" style="147" customWidth="1"/>
    <col min="10235" max="10235" width="8.25" style="147" customWidth="1"/>
    <col min="10236" max="10486" width="9" style="147"/>
    <col min="10487" max="10487" width="35.375" style="147" customWidth="1"/>
    <col min="10488" max="10488" width="17.625" style="147" customWidth="1"/>
    <col min="10489" max="10489" width="15.5" style="147" customWidth="1"/>
    <col min="10490" max="10490" width="19.125" style="147" customWidth="1"/>
    <col min="10491" max="10491" width="8.25" style="147" customWidth="1"/>
    <col min="10492" max="10742" width="9" style="147"/>
    <col min="10743" max="10743" width="35.375" style="147" customWidth="1"/>
    <col min="10744" max="10744" width="17.625" style="147" customWidth="1"/>
    <col min="10745" max="10745" width="15.5" style="147" customWidth="1"/>
    <col min="10746" max="10746" width="19.125" style="147" customWidth="1"/>
    <col min="10747" max="10747" width="8.25" style="147" customWidth="1"/>
    <col min="10748" max="10998" width="9" style="147"/>
    <col min="10999" max="10999" width="35.375" style="147" customWidth="1"/>
    <col min="11000" max="11000" width="17.625" style="147" customWidth="1"/>
    <col min="11001" max="11001" width="15.5" style="147" customWidth="1"/>
    <col min="11002" max="11002" width="19.125" style="147" customWidth="1"/>
    <col min="11003" max="11003" width="8.25" style="147" customWidth="1"/>
    <col min="11004" max="11254" width="9" style="147"/>
    <col min="11255" max="11255" width="35.375" style="147" customWidth="1"/>
    <col min="11256" max="11256" width="17.625" style="147" customWidth="1"/>
    <col min="11257" max="11257" width="15.5" style="147" customWidth="1"/>
    <col min="11258" max="11258" width="19.125" style="147" customWidth="1"/>
    <col min="11259" max="11259" width="8.25" style="147" customWidth="1"/>
    <col min="11260" max="11510" width="9" style="147"/>
    <col min="11511" max="11511" width="35.375" style="147" customWidth="1"/>
    <col min="11512" max="11512" width="17.625" style="147" customWidth="1"/>
    <col min="11513" max="11513" width="15.5" style="147" customWidth="1"/>
    <col min="11514" max="11514" width="19.125" style="147" customWidth="1"/>
    <col min="11515" max="11515" width="8.25" style="147" customWidth="1"/>
    <col min="11516" max="11766" width="9" style="147"/>
    <col min="11767" max="11767" width="35.375" style="147" customWidth="1"/>
    <col min="11768" max="11768" width="17.625" style="147" customWidth="1"/>
    <col min="11769" max="11769" width="15.5" style="147" customWidth="1"/>
    <col min="11770" max="11770" width="19.125" style="147" customWidth="1"/>
    <col min="11771" max="11771" width="8.25" style="147" customWidth="1"/>
    <col min="11772" max="12022" width="9" style="147"/>
    <col min="12023" max="12023" width="35.375" style="147" customWidth="1"/>
    <col min="12024" max="12024" width="17.625" style="147" customWidth="1"/>
    <col min="12025" max="12025" width="15.5" style="147" customWidth="1"/>
    <col min="12026" max="12026" width="19.125" style="147" customWidth="1"/>
    <col min="12027" max="12027" width="8.25" style="147" customWidth="1"/>
    <col min="12028" max="12278" width="9" style="147"/>
    <col min="12279" max="12279" width="35.375" style="147" customWidth="1"/>
    <col min="12280" max="12280" width="17.625" style="147" customWidth="1"/>
    <col min="12281" max="12281" width="15.5" style="147" customWidth="1"/>
    <col min="12282" max="12282" width="19.125" style="147" customWidth="1"/>
    <col min="12283" max="12283" width="8.25" style="147" customWidth="1"/>
    <col min="12284" max="12534" width="9" style="147"/>
    <col min="12535" max="12535" width="35.375" style="147" customWidth="1"/>
    <col min="12536" max="12536" width="17.625" style="147" customWidth="1"/>
    <col min="12537" max="12537" width="15.5" style="147" customWidth="1"/>
    <col min="12538" max="12538" width="19.125" style="147" customWidth="1"/>
    <col min="12539" max="12539" width="8.25" style="147" customWidth="1"/>
    <col min="12540" max="12790" width="9" style="147"/>
    <col min="12791" max="12791" width="35.375" style="147" customWidth="1"/>
    <col min="12792" max="12792" width="17.625" style="147" customWidth="1"/>
    <col min="12793" max="12793" width="15.5" style="147" customWidth="1"/>
    <col min="12794" max="12794" width="19.125" style="147" customWidth="1"/>
    <col min="12795" max="12795" width="8.25" style="147" customWidth="1"/>
    <col min="12796" max="13046" width="9" style="147"/>
    <col min="13047" max="13047" width="35.375" style="147" customWidth="1"/>
    <col min="13048" max="13048" width="17.625" style="147" customWidth="1"/>
    <col min="13049" max="13049" width="15.5" style="147" customWidth="1"/>
    <col min="13050" max="13050" width="19.125" style="147" customWidth="1"/>
    <col min="13051" max="13051" width="8.25" style="147" customWidth="1"/>
    <col min="13052" max="13302" width="9" style="147"/>
    <col min="13303" max="13303" width="35.375" style="147" customWidth="1"/>
    <col min="13304" max="13304" width="17.625" style="147" customWidth="1"/>
    <col min="13305" max="13305" width="15.5" style="147" customWidth="1"/>
    <col min="13306" max="13306" width="19.125" style="147" customWidth="1"/>
    <col min="13307" max="13307" width="8.25" style="147" customWidth="1"/>
    <col min="13308" max="13558" width="9" style="147"/>
    <col min="13559" max="13559" width="35.375" style="147" customWidth="1"/>
    <col min="13560" max="13560" width="17.625" style="147" customWidth="1"/>
    <col min="13561" max="13561" width="15.5" style="147" customWidth="1"/>
    <col min="13562" max="13562" width="19.125" style="147" customWidth="1"/>
    <col min="13563" max="13563" width="8.25" style="147" customWidth="1"/>
    <col min="13564" max="13814" width="9" style="147"/>
    <col min="13815" max="13815" width="35.375" style="147" customWidth="1"/>
    <col min="13816" max="13816" width="17.625" style="147" customWidth="1"/>
    <col min="13817" max="13817" width="15.5" style="147" customWidth="1"/>
    <col min="13818" max="13818" width="19.125" style="147" customWidth="1"/>
    <col min="13819" max="13819" width="8.25" style="147" customWidth="1"/>
    <col min="13820" max="14070" width="9" style="147"/>
    <col min="14071" max="14071" width="35.375" style="147" customWidth="1"/>
    <col min="14072" max="14072" width="17.625" style="147" customWidth="1"/>
    <col min="14073" max="14073" width="15.5" style="147" customWidth="1"/>
    <col min="14074" max="14074" width="19.125" style="147" customWidth="1"/>
    <col min="14075" max="14075" width="8.25" style="147" customWidth="1"/>
    <col min="14076" max="14326" width="9" style="147"/>
    <col min="14327" max="14327" width="35.375" style="147" customWidth="1"/>
    <col min="14328" max="14328" width="17.625" style="147" customWidth="1"/>
    <col min="14329" max="14329" width="15.5" style="147" customWidth="1"/>
    <col min="14330" max="14330" width="19.125" style="147" customWidth="1"/>
    <col min="14331" max="14331" width="8.25" style="147" customWidth="1"/>
    <col min="14332" max="14582" width="9" style="147"/>
    <col min="14583" max="14583" width="35.375" style="147" customWidth="1"/>
    <col min="14584" max="14584" width="17.625" style="147" customWidth="1"/>
    <col min="14585" max="14585" width="15.5" style="147" customWidth="1"/>
    <col min="14586" max="14586" width="19.125" style="147" customWidth="1"/>
    <col min="14587" max="14587" width="8.25" style="147" customWidth="1"/>
    <col min="14588" max="14838" width="9" style="147"/>
    <col min="14839" max="14839" width="35.375" style="147" customWidth="1"/>
    <col min="14840" max="14840" width="17.625" style="147" customWidth="1"/>
    <col min="14841" max="14841" width="15.5" style="147" customWidth="1"/>
    <col min="14842" max="14842" width="19.125" style="147" customWidth="1"/>
    <col min="14843" max="14843" width="8.25" style="147" customWidth="1"/>
    <col min="14844" max="15094" width="9" style="147"/>
    <col min="15095" max="15095" width="35.375" style="147" customWidth="1"/>
    <col min="15096" max="15096" width="17.625" style="147" customWidth="1"/>
    <col min="15097" max="15097" width="15.5" style="147" customWidth="1"/>
    <col min="15098" max="15098" width="19.125" style="147" customWidth="1"/>
    <col min="15099" max="15099" width="8.25" style="147" customWidth="1"/>
    <col min="15100" max="15350" width="9" style="147"/>
    <col min="15351" max="15351" width="35.375" style="147" customWidth="1"/>
    <col min="15352" max="15352" width="17.625" style="147" customWidth="1"/>
    <col min="15353" max="15353" width="15.5" style="147" customWidth="1"/>
    <col min="15354" max="15354" width="19.125" style="147" customWidth="1"/>
    <col min="15355" max="15355" width="8.25" style="147" customWidth="1"/>
    <col min="15356" max="15606" width="9" style="147"/>
    <col min="15607" max="15607" width="35.375" style="147" customWidth="1"/>
    <col min="15608" max="15608" width="17.625" style="147" customWidth="1"/>
    <col min="15609" max="15609" width="15.5" style="147" customWidth="1"/>
    <col min="15610" max="15610" width="19.125" style="147" customWidth="1"/>
    <col min="15611" max="15611" width="8.25" style="147" customWidth="1"/>
    <col min="15612" max="15862" width="9" style="147"/>
    <col min="15863" max="15863" width="35.375" style="147" customWidth="1"/>
    <col min="15864" max="15864" width="17.625" style="147" customWidth="1"/>
    <col min="15865" max="15865" width="15.5" style="147" customWidth="1"/>
    <col min="15866" max="15866" width="19.125" style="147" customWidth="1"/>
    <col min="15867" max="15867" width="8.25" style="147" customWidth="1"/>
    <col min="15868" max="16118" width="9" style="147"/>
    <col min="16119" max="16119" width="35.375" style="147" customWidth="1"/>
    <col min="16120" max="16120" width="17.625" style="147" customWidth="1"/>
    <col min="16121" max="16121" width="15.5" style="147" customWidth="1"/>
    <col min="16122" max="16122" width="19.125" style="147" customWidth="1"/>
    <col min="16123" max="16123" width="8.25" style="147" customWidth="1"/>
    <col min="16124" max="16384" width="9" style="147"/>
  </cols>
  <sheetData>
    <row r="1" spans="1:5" ht="23.25" customHeight="1">
      <c r="A1" s="147" t="s">
        <v>2419</v>
      </c>
    </row>
    <row r="2" spans="1:5" ht="27">
      <c r="A2" s="327" t="s">
        <v>2420</v>
      </c>
      <c r="B2" s="327"/>
      <c r="C2" s="327"/>
      <c r="D2" s="327"/>
      <c r="E2" s="327"/>
    </row>
    <row r="3" spans="1:5">
      <c r="A3" s="116"/>
      <c r="B3" s="148"/>
      <c r="C3" s="116"/>
      <c r="D3" s="116"/>
      <c r="E3" s="149" t="s">
        <v>14</v>
      </c>
    </row>
    <row r="4" spans="1:5" ht="30.75" customHeight="1">
      <c r="A4" s="118" t="s">
        <v>15</v>
      </c>
      <c r="B4" s="119" t="s">
        <v>16</v>
      </c>
      <c r="C4" s="119" t="s">
        <v>17</v>
      </c>
      <c r="D4" s="119" t="s">
        <v>2421</v>
      </c>
      <c r="E4" s="150" t="s">
        <v>19</v>
      </c>
    </row>
    <row r="5" spans="1:5" ht="30" customHeight="1">
      <c r="A5" s="136" t="s">
        <v>2422</v>
      </c>
      <c r="B5" s="141">
        <v>6</v>
      </c>
      <c r="C5" s="151"/>
      <c r="D5" s="152">
        <v>-6</v>
      </c>
      <c r="E5" s="153">
        <f t="shared" ref="E5:E27" si="0">SUM(B5:D5)</f>
        <v>0</v>
      </c>
    </row>
    <row r="6" spans="1:5" ht="30" customHeight="1">
      <c r="A6" s="136" t="s">
        <v>2423</v>
      </c>
      <c r="B6" s="141">
        <f>SUM(B7:B9)</f>
        <v>56764</v>
      </c>
      <c r="C6" s="141"/>
      <c r="D6" s="141">
        <f>SUM(D7:D9)</f>
        <v>33414</v>
      </c>
      <c r="E6" s="153">
        <f t="shared" si="0"/>
        <v>90178</v>
      </c>
    </row>
    <row r="7" spans="1:5" ht="30" customHeight="1">
      <c r="A7" s="154" t="s">
        <v>2424</v>
      </c>
      <c r="B7" s="155">
        <v>54052</v>
      </c>
      <c r="C7" s="155"/>
      <c r="D7" s="156">
        <f>34049-3857+2396+3538</f>
        <v>36126</v>
      </c>
      <c r="E7" s="157">
        <f t="shared" si="0"/>
        <v>90178</v>
      </c>
    </row>
    <row r="8" spans="1:5" ht="30" customHeight="1">
      <c r="A8" s="154" t="s">
        <v>2425</v>
      </c>
      <c r="B8" s="155">
        <v>2905</v>
      </c>
      <c r="C8" s="155"/>
      <c r="D8" s="156">
        <v>-2905</v>
      </c>
      <c r="E8" s="157">
        <f t="shared" si="0"/>
        <v>0</v>
      </c>
    </row>
    <row r="9" spans="1:5" ht="37.5">
      <c r="A9" s="154" t="s">
        <v>2426</v>
      </c>
      <c r="B9" s="155">
        <v>-193</v>
      </c>
      <c r="C9" s="155"/>
      <c r="D9" s="158">
        <v>193</v>
      </c>
      <c r="E9" s="157">
        <f t="shared" si="0"/>
        <v>0</v>
      </c>
    </row>
    <row r="10" spans="1:5" ht="30" customHeight="1">
      <c r="A10" s="136" t="s">
        <v>2427</v>
      </c>
      <c r="B10" s="141">
        <v>2860</v>
      </c>
      <c r="C10" s="141"/>
      <c r="D10" s="141"/>
      <c r="E10" s="153">
        <f t="shared" si="0"/>
        <v>2860</v>
      </c>
    </row>
    <row r="11" spans="1:5" ht="30" customHeight="1">
      <c r="A11" s="159" t="s">
        <v>2428</v>
      </c>
      <c r="B11" s="155">
        <v>1229</v>
      </c>
      <c r="C11" s="155"/>
      <c r="D11" s="155"/>
      <c r="E11" s="157">
        <f t="shared" si="0"/>
        <v>1229</v>
      </c>
    </row>
    <row r="12" spans="1:5" ht="30" customHeight="1">
      <c r="A12" s="159" t="s">
        <v>2429</v>
      </c>
      <c r="B12" s="155">
        <v>1631</v>
      </c>
      <c r="C12" s="155"/>
      <c r="D12" s="155"/>
      <c r="E12" s="157">
        <f t="shared" si="0"/>
        <v>1631</v>
      </c>
    </row>
    <row r="13" spans="1:5" ht="30" customHeight="1">
      <c r="A13" s="136" t="s">
        <v>2430</v>
      </c>
      <c r="B13" s="141">
        <v>230</v>
      </c>
      <c r="C13" s="141"/>
      <c r="D13" s="141">
        <f>50+740</f>
        <v>790</v>
      </c>
      <c r="E13" s="153">
        <f t="shared" si="0"/>
        <v>1020</v>
      </c>
    </row>
    <row r="14" spans="1:5" ht="30" customHeight="1">
      <c r="A14" s="136" t="s">
        <v>2431</v>
      </c>
      <c r="B14" s="141">
        <v>71</v>
      </c>
      <c r="C14" s="141"/>
      <c r="D14" s="141"/>
      <c r="E14" s="153">
        <f t="shared" si="0"/>
        <v>71</v>
      </c>
    </row>
    <row r="15" spans="1:5" ht="30" customHeight="1">
      <c r="A15" s="160" t="s">
        <v>2432</v>
      </c>
      <c r="B15" s="141">
        <v>11000</v>
      </c>
      <c r="C15" s="141"/>
      <c r="D15" s="141">
        <v>17805</v>
      </c>
      <c r="E15" s="153">
        <f t="shared" si="0"/>
        <v>28805</v>
      </c>
    </row>
    <row r="16" spans="1:5" ht="30" customHeight="1">
      <c r="A16" s="160"/>
      <c r="B16" s="141"/>
      <c r="C16" s="141"/>
      <c r="D16" s="141"/>
      <c r="E16" s="153"/>
    </row>
    <row r="17" spans="1:7" ht="30" customHeight="1">
      <c r="A17" s="161" t="s">
        <v>2433</v>
      </c>
      <c r="B17" s="141">
        <f t="shared" ref="B17:D17" si="1">SUM(B13:B15,B10,B6,B5)</f>
        <v>70931</v>
      </c>
      <c r="C17" s="141"/>
      <c r="D17" s="141">
        <f t="shared" si="1"/>
        <v>52003</v>
      </c>
      <c r="E17" s="141">
        <f t="shared" si="0"/>
        <v>122934</v>
      </c>
    </row>
    <row r="18" spans="1:7" ht="30" customHeight="1">
      <c r="A18" s="162"/>
      <c r="B18" s="141"/>
      <c r="C18" s="141"/>
      <c r="D18" s="141"/>
      <c r="E18" s="141">
        <f t="shared" si="0"/>
        <v>0</v>
      </c>
    </row>
    <row r="19" spans="1:7" ht="30" customHeight="1">
      <c r="A19" s="162" t="s">
        <v>2434</v>
      </c>
      <c r="B19" s="141">
        <v>500000</v>
      </c>
      <c r="C19" s="141">
        <f>C20+C21</f>
        <v>1531400</v>
      </c>
      <c r="D19" s="141"/>
      <c r="E19" s="141">
        <f t="shared" si="0"/>
        <v>2031400</v>
      </c>
    </row>
    <row r="20" spans="1:7" ht="30" customHeight="1">
      <c r="A20" s="163" t="s">
        <v>2435</v>
      </c>
      <c r="B20" s="155">
        <v>500000</v>
      </c>
      <c r="C20" s="155">
        <v>1530500</v>
      </c>
      <c r="D20" s="155"/>
      <c r="E20" s="155">
        <f t="shared" si="0"/>
        <v>2030500</v>
      </c>
    </row>
    <row r="21" spans="1:7" ht="30" customHeight="1">
      <c r="A21" s="163" t="s">
        <v>2436</v>
      </c>
      <c r="B21" s="155"/>
      <c r="C21" s="155">
        <v>900</v>
      </c>
      <c r="D21" s="155"/>
      <c r="E21" s="157">
        <f t="shared" si="0"/>
        <v>900</v>
      </c>
    </row>
    <row r="22" spans="1:7" ht="30" customHeight="1">
      <c r="A22" s="162" t="s">
        <v>2437</v>
      </c>
      <c r="B22" s="164"/>
      <c r="C22" s="165"/>
      <c r="D22" s="165">
        <v>90530</v>
      </c>
      <c r="E22" s="165">
        <f t="shared" si="0"/>
        <v>90530</v>
      </c>
    </row>
    <row r="23" spans="1:7" ht="30" customHeight="1">
      <c r="A23" s="162" t="s">
        <v>2438</v>
      </c>
      <c r="B23" s="141">
        <v>25000</v>
      </c>
      <c r="C23" s="141"/>
      <c r="D23" s="141"/>
      <c r="E23" s="141">
        <f t="shared" si="0"/>
        <v>25000</v>
      </c>
    </row>
    <row r="24" spans="1:7" ht="30" customHeight="1">
      <c r="A24" s="162" t="s">
        <v>2439</v>
      </c>
      <c r="B24" s="141"/>
      <c r="C24" s="141"/>
      <c r="D24" s="141"/>
      <c r="E24" s="157">
        <f t="shared" si="0"/>
        <v>0</v>
      </c>
    </row>
    <row r="25" spans="1:7" ht="30" customHeight="1">
      <c r="A25" s="162" t="s">
        <v>55</v>
      </c>
      <c r="B25" s="141">
        <v>13073</v>
      </c>
      <c r="C25" s="141"/>
      <c r="D25" s="141">
        <v>279</v>
      </c>
      <c r="E25" s="141">
        <f t="shared" si="0"/>
        <v>13352</v>
      </c>
    </row>
    <row r="26" spans="1:7" ht="30" customHeight="1">
      <c r="A26" s="162" t="s">
        <v>56</v>
      </c>
      <c r="B26" s="141"/>
      <c r="C26" s="141"/>
      <c r="D26" s="141"/>
      <c r="E26" s="157">
        <f t="shared" si="0"/>
        <v>0</v>
      </c>
    </row>
    <row r="27" spans="1:7" ht="30" customHeight="1">
      <c r="A27" s="161" t="s">
        <v>58</v>
      </c>
      <c r="B27" s="141">
        <f t="shared" ref="B27:D27" si="2">SUM(B22:B26,B19,B17)</f>
        <v>609004</v>
      </c>
      <c r="C27" s="141">
        <f t="shared" si="2"/>
        <v>1531400</v>
      </c>
      <c r="D27" s="141">
        <f t="shared" si="2"/>
        <v>142812</v>
      </c>
      <c r="E27" s="141">
        <f t="shared" si="0"/>
        <v>2283216</v>
      </c>
      <c r="G27" s="315"/>
    </row>
  </sheetData>
  <mergeCells count="1">
    <mergeCell ref="A2:E2"/>
  </mergeCells>
  <phoneticPr fontId="100" type="noConversion"/>
  <conditionalFormatting sqref="A17:A18">
    <cfRule type="expression" dxfId="4" priority="34" stopIfTrue="1">
      <formula>"len($A:$A)=3"</formula>
    </cfRule>
    <cfRule type="expression" dxfId="3" priority="35" stopIfTrue="1">
      <formula>"len($A:$A)=3"</formula>
    </cfRule>
  </conditionalFormatting>
  <conditionalFormatting sqref="A19:A22 D7:D9 A5:A16">
    <cfRule type="expression" dxfId="2" priority="33" stopIfTrue="1">
      <formula>"len($A:$A)=3"</formula>
    </cfRule>
  </conditionalFormatting>
  <pageMargins left="0.75" right="0.75" top="1" bottom="1" header="0.50902777777777797" footer="0.50902777777777797"/>
  <pageSetup paperSize="9" scale="78" orientation="portrait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showZeros="0" zoomScale="85" zoomScaleNormal="85" workbookViewId="0">
      <pane ySplit="2" topLeftCell="A36" activePane="bottomLeft" state="frozen"/>
      <selection pane="bottomLeft" activeCell="A49" sqref="A49"/>
    </sheetView>
  </sheetViews>
  <sheetFormatPr defaultColWidth="8.875" defaultRowHeight="20.100000000000001" customHeight="1"/>
  <cols>
    <col min="1" max="1" width="43.75" style="115" customWidth="1"/>
    <col min="2" max="2" width="16.375" style="115" customWidth="1"/>
    <col min="3" max="3" width="17.625" style="115" customWidth="1"/>
    <col min="4" max="4" width="15.75" style="115" customWidth="1"/>
    <col min="5" max="5" width="16.375" style="115" customWidth="1"/>
    <col min="6" max="6" width="12.625" style="115" hidden="1" customWidth="1"/>
    <col min="7" max="7" width="13" style="115" hidden="1" customWidth="1"/>
    <col min="8" max="8" width="12.125" style="115" hidden="1" customWidth="1"/>
    <col min="9" max="21" width="8.875" style="115" hidden="1" customWidth="1"/>
    <col min="22" max="16384" width="8.875" style="115"/>
  </cols>
  <sheetData>
    <row r="1" spans="1:11" ht="20.100000000000001" customHeight="1">
      <c r="A1" s="115" t="s">
        <v>2440</v>
      </c>
    </row>
    <row r="2" spans="1:11" ht="29.1" customHeight="1">
      <c r="A2" s="328" t="s">
        <v>2441</v>
      </c>
      <c r="B2" s="328"/>
      <c r="C2" s="328"/>
      <c r="D2" s="328"/>
      <c r="E2" s="328"/>
    </row>
    <row r="3" spans="1:11" ht="20.100000000000001" customHeight="1">
      <c r="A3" s="116"/>
      <c r="B3" s="116"/>
      <c r="C3" s="116"/>
      <c r="D3" s="116"/>
      <c r="E3" s="117" t="s">
        <v>14</v>
      </c>
    </row>
    <row r="4" spans="1:11" ht="37.5">
      <c r="A4" s="118" t="s">
        <v>15</v>
      </c>
      <c r="B4" s="119" t="s">
        <v>16</v>
      </c>
      <c r="C4" s="119" t="s">
        <v>17</v>
      </c>
      <c r="D4" s="119" t="s">
        <v>18</v>
      </c>
      <c r="E4" s="119" t="s">
        <v>62</v>
      </c>
    </row>
    <row r="5" spans="1:11" ht="30" customHeight="1">
      <c r="A5" s="120" t="s">
        <v>2442</v>
      </c>
      <c r="B5" s="121"/>
      <c r="C5" s="121"/>
      <c r="D5" s="121"/>
      <c r="E5" s="121"/>
    </row>
    <row r="6" spans="1:11" ht="30" customHeight="1">
      <c r="A6" s="122" t="s">
        <v>2443</v>
      </c>
      <c r="B6" s="123">
        <v>71</v>
      </c>
      <c r="C6" s="123"/>
      <c r="D6" s="123"/>
      <c r="E6" s="123">
        <f t="shared" ref="E6:E53" si="0">SUM(B6:D6)</f>
        <v>71</v>
      </c>
    </row>
    <row r="7" spans="1:11" s="113" customFormat="1" ht="30" customHeight="1">
      <c r="A7" s="124" t="s">
        <v>2444</v>
      </c>
      <c r="B7" s="123">
        <v>71</v>
      </c>
      <c r="C7" s="123"/>
      <c r="D7" s="123"/>
      <c r="E7" s="123">
        <f t="shared" si="0"/>
        <v>71</v>
      </c>
    </row>
    <row r="8" spans="1:11" ht="30" customHeight="1">
      <c r="A8" s="125" t="s">
        <v>2445</v>
      </c>
      <c r="B8" s="126">
        <v>71</v>
      </c>
      <c r="C8" s="126"/>
      <c r="D8" s="126"/>
      <c r="E8" s="126">
        <f t="shared" si="0"/>
        <v>71</v>
      </c>
    </row>
    <row r="9" spans="1:11" ht="30" customHeight="1">
      <c r="A9" s="122" t="s">
        <v>2446</v>
      </c>
      <c r="B9" s="127"/>
      <c r="C9" s="127"/>
      <c r="D9" s="127"/>
      <c r="E9" s="121"/>
    </row>
    <row r="10" spans="1:11" ht="30" customHeight="1">
      <c r="A10" s="122" t="s">
        <v>2447</v>
      </c>
      <c r="B10" s="123">
        <f>SUM(B11,B18,B20)</f>
        <v>60633</v>
      </c>
      <c r="C10" s="123">
        <f t="shared" ref="C10:D10" si="1">SUM(C11,C18,C20)</f>
        <v>10000</v>
      </c>
      <c r="D10" s="123">
        <f t="shared" si="1"/>
        <v>26747</v>
      </c>
      <c r="E10" s="123">
        <f t="shared" si="0"/>
        <v>97380</v>
      </c>
      <c r="I10" s="115" t="s">
        <v>2448</v>
      </c>
      <c r="K10" s="115" t="s">
        <v>2449</v>
      </c>
    </row>
    <row r="11" spans="1:11" s="113" customFormat="1" ht="37.5">
      <c r="A11" s="124" t="s">
        <v>2450</v>
      </c>
      <c r="B11" s="123">
        <f>SUM(B12:B17)</f>
        <v>60366</v>
      </c>
      <c r="C11" s="123">
        <f t="shared" ref="C11:D11" si="2">SUM(C12:C17)</f>
        <v>0</v>
      </c>
      <c r="D11" s="123">
        <f t="shared" si="2"/>
        <v>26294</v>
      </c>
      <c r="E11" s="123">
        <f t="shared" si="0"/>
        <v>86660</v>
      </c>
    </row>
    <row r="12" spans="1:11" ht="30" customHeight="1">
      <c r="A12" s="125" t="s">
        <v>2451</v>
      </c>
      <c r="B12" s="126">
        <v>29766</v>
      </c>
      <c r="C12" s="128"/>
      <c r="D12" s="129">
        <f>12342-554</f>
        <v>11788</v>
      </c>
      <c r="E12" s="128">
        <f t="shared" si="0"/>
        <v>41554</v>
      </c>
    </row>
    <row r="13" spans="1:11" ht="30" customHeight="1">
      <c r="A13" s="125" t="s">
        <v>2452</v>
      </c>
      <c r="B13" s="126">
        <v>17134</v>
      </c>
      <c r="C13" s="128"/>
      <c r="D13" s="128"/>
      <c r="E13" s="128">
        <f t="shared" si="0"/>
        <v>17134</v>
      </c>
    </row>
    <row r="14" spans="1:11" ht="30" customHeight="1">
      <c r="A14" s="130" t="s">
        <v>2453</v>
      </c>
      <c r="B14" s="126">
        <v>400</v>
      </c>
      <c r="C14" s="128"/>
      <c r="D14" s="129">
        <v>16705</v>
      </c>
      <c r="E14" s="128">
        <f t="shared" si="0"/>
        <v>17105</v>
      </c>
    </row>
    <row r="15" spans="1:11" ht="30" customHeight="1">
      <c r="A15" s="125" t="s">
        <v>2454</v>
      </c>
      <c r="B15" s="126">
        <f>500+1095</f>
        <v>1595</v>
      </c>
      <c r="C15" s="128"/>
      <c r="D15" s="128">
        <v>1</v>
      </c>
      <c r="E15" s="128">
        <f t="shared" si="0"/>
        <v>1596</v>
      </c>
    </row>
    <row r="16" spans="1:11" ht="30" customHeight="1">
      <c r="A16" s="125" t="s">
        <v>2455</v>
      </c>
      <c r="B16" s="126">
        <f>32+1439</f>
        <v>1471</v>
      </c>
      <c r="C16" s="128"/>
      <c r="D16" s="129">
        <v>200</v>
      </c>
      <c r="E16" s="128">
        <f t="shared" si="0"/>
        <v>1671</v>
      </c>
    </row>
    <row r="17" spans="1:14" ht="37.5">
      <c r="A17" s="125" t="s">
        <v>2456</v>
      </c>
      <c r="B17" s="131">
        <v>10000</v>
      </c>
      <c r="C17" s="128"/>
      <c r="D17" s="128">
        <v>-2400</v>
      </c>
      <c r="E17" s="128">
        <f t="shared" si="0"/>
        <v>7600</v>
      </c>
    </row>
    <row r="18" spans="1:14" ht="30" customHeight="1">
      <c r="A18" s="124" t="s">
        <v>2457</v>
      </c>
      <c r="B18" s="123">
        <f>SUM(B19:B19)</f>
        <v>267</v>
      </c>
      <c r="C18" s="123">
        <f>SUM(C19:C19)</f>
        <v>0</v>
      </c>
      <c r="D18" s="123">
        <f t="shared" ref="D18" si="3">SUM(D19:D19)</f>
        <v>453</v>
      </c>
      <c r="E18" s="127">
        <f t="shared" si="0"/>
        <v>720</v>
      </c>
    </row>
    <row r="19" spans="1:14" ht="30" customHeight="1">
      <c r="A19" s="125" t="s">
        <v>2458</v>
      </c>
      <c r="B19" s="131">
        <v>267</v>
      </c>
      <c r="C19" s="128"/>
      <c r="D19" s="129">
        <v>453</v>
      </c>
      <c r="E19" s="128">
        <f t="shared" si="0"/>
        <v>720</v>
      </c>
    </row>
    <row r="20" spans="1:14" ht="37.5">
      <c r="A20" s="124" t="s">
        <v>2459</v>
      </c>
      <c r="B20" s="132">
        <f>SUM(B21)</f>
        <v>0</v>
      </c>
      <c r="C20" s="133">
        <f t="shared" ref="C20:D20" si="4">SUM(C21)</f>
        <v>10000</v>
      </c>
      <c r="D20" s="132">
        <f t="shared" si="4"/>
        <v>0</v>
      </c>
      <c r="E20" s="127">
        <f t="shared" si="0"/>
        <v>10000</v>
      </c>
    </row>
    <row r="21" spans="1:14" ht="30" customHeight="1">
      <c r="A21" s="125" t="s">
        <v>2451</v>
      </c>
      <c r="B21" s="131"/>
      <c r="C21" s="131">
        <v>10000</v>
      </c>
      <c r="D21" s="129"/>
      <c r="E21" s="128">
        <f t="shared" si="0"/>
        <v>10000</v>
      </c>
    </row>
    <row r="22" spans="1:14" ht="30" customHeight="1">
      <c r="A22" s="122" t="s">
        <v>2460</v>
      </c>
      <c r="B22" s="127"/>
      <c r="C22" s="127"/>
      <c r="D22" s="127"/>
      <c r="E22" s="121"/>
    </row>
    <row r="23" spans="1:14" ht="30" customHeight="1">
      <c r="A23" s="122" t="s">
        <v>2461</v>
      </c>
      <c r="B23" s="133">
        <f t="shared" ref="B23:D24" si="5">SUM(B24)</f>
        <v>480000</v>
      </c>
      <c r="C23" s="133">
        <f t="shared" si="5"/>
        <v>1285200</v>
      </c>
      <c r="D23" s="133">
        <f t="shared" si="5"/>
        <v>0</v>
      </c>
      <c r="E23" s="133">
        <f t="shared" si="0"/>
        <v>1765200</v>
      </c>
      <c r="I23" s="115" t="s">
        <v>2462</v>
      </c>
    </row>
    <row r="24" spans="1:14" s="113" customFormat="1" ht="37.5">
      <c r="A24" s="134" t="s">
        <v>2463</v>
      </c>
      <c r="B24" s="133">
        <f t="shared" si="5"/>
        <v>480000</v>
      </c>
      <c r="C24" s="133">
        <f t="shared" si="5"/>
        <v>1285200</v>
      </c>
      <c r="D24" s="133">
        <f t="shared" si="5"/>
        <v>0</v>
      </c>
      <c r="E24" s="133">
        <f t="shared" si="0"/>
        <v>1765200</v>
      </c>
    </row>
    <row r="25" spans="1:14" ht="30" customHeight="1">
      <c r="A25" s="125" t="s">
        <v>1724</v>
      </c>
      <c r="B25" s="131">
        <v>480000</v>
      </c>
      <c r="C25" s="131">
        <v>1285200</v>
      </c>
      <c r="D25" s="135"/>
      <c r="E25" s="131">
        <f t="shared" si="0"/>
        <v>1765200</v>
      </c>
    </row>
    <row r="26" spans="1:14" ht="30" customHeight="1">
      <c r="A26" s="136" t="s">
        <v>2464</v>
      </c>
      <c r="B26" s="127"/>
      <c r="C26" s="127"/>
      <c r="D26" s="127"/>
      <c r="E26" s="131"/>
    </row>
    <row r="27" spans="1:14" ht="30" customHeight="1">
      <c r="A27" s="136" t="s">
        <v>2465</v>
      </c>
      <c r="B27" s="133">
        <f>SUM(B28:B29)</f>
        <v>2860</v>
      </c>
      <c r="C27" s="133">
        <f t="shared" ref="C27:D27" si="6">SUM(C28:C29)</f>
        <v>46000</v>
      </c>
      <c r="D27" s="133">
        <f t="shared" si="6"/>
        <v>0</v>
      </c>
      <c r="E27" s="133">
        <f t="shared" si="0"/>
        <v>48860</v>
      </c>
      <c r="K27" s="115" t="s">
        <v>2466</v>
      </c>
    </row>
    <row r="28" spans="1:14" s="114" customFormat="1" ht="30" customHeight="1">
      <c r="A28" s="137" t="s">
        <v>2467</v>
      </c>
      <c r="B28" s="133"/>
      <c r="C28" s="133">
        <v>46000</v>
      </c>
      <c r="D28" s="133"/>
      <c r="E28" s="133">
        <f t="shared" si="0"/>
        <v>46000</v>
      </c>
      <c r="L28" s="146"/>
      <c r="N28" s="146"/>
    </row>
    <row r="29" spans="1:14" s="113" customFormat="1" ht="30" customHeight="1">
      <c r="A29" s="137" t="s">
        <v>2468</v>
      </c>
      <c r="B29" s="123">
        <f>SUM(B30:B32)</f>
        <v>2860</v>
      </c>
      <c r="C29" s="127"/>
      <c r="D29" s="127"/>
      <c r="E29" s="126">
        <f t="shared" si="0"/>
        <v>2860</v>
      </c>
    </row>
    <row r="30" spans="1:14" ht="30" customHeight="1">
      <c r="A30" s="138" t="s">
        <v>2469</v>
      </c>
      <c r="B30" s="126">
        <v>1471</v>
      </c>
      <c r="C30" s="128"/>
      <c r="D30" s="128"/>
      <c r="E30" s="126">
        <f t="shared" si="0"/>
        <v>1471</v>
      </c>
    </row>
    <row r="31" spans="1:14" ht="30" customHeight="1">
      <c r="A31" s="138" t="s">
        <v>2470</v>
      </c>
      <c r="B31" s="126">
        <v>268</v>
      </c>
      <c r="C31" s="128"/>
      <c r="D31" s="128"/>
      <c r="E31" s="126">
        <f t="shared" si="0"/>
        <v>268</v>
      </c>
    </row>
    <row r="32" spans="1:14" ht="37.5">
      <c r="A32" s="138" t="s">
        <v>2471</v>
      </c>
      <c r="B32" s="126">
        <f>1400-279</f>
        <v>1121</v>
      </c>
      <c r="C32" s="128"/>
      <c r="D32" s="128"/>
      <c r="E32" s="126">
        <f t="shared" si="0"/>
        <v>1121</v>
      </c>
    </row>
    <row r="33" spans="1:5" ht="30" customHeight="1">
      <c r="A33" s="136" t="s">
        <v>2472</v>
      </c>
      <c r="B33" s="127">
        <f>SUM(B34)</f>
        <v>18462</v>
      </c>
      <c r="C33" s="127">
        <f t="shared" ref="C33:D33" si="7">SUM(C34)</f>
        <v>0</v>
      </c>
      <c r="D33" s="127">
        <f t="shared" si="7"/>
        <v>19334</v>
      </c>
      <c r="E33" s="121">
        <f t="shared" si="0"/>
        <v>37796</v>
      </c>
    </row>
    <row r="34" spans="1:5" s="113" customFormat="1" ht="30" customHeight="1">
      <c r="A34" s="137" t="s">
        <v>2473</v>
      </c>
      <c r="B34" s="121">
        <f>SUM(B35:B38)</f>
        <v>18462</v>
      </c>
      <c r="C34" s="121"/>
      <c r="D34" s="121">
        <f>SUM(D35:D38)</f>
        <v>19334</v>
      </c>
      <c r="E34" s="121">
        <f t="shared" si="0"/>
        <v>37796</v>
      </c>
    </row>
    <row r="35" spans="1:5" ht="30" customHeight="1">
      <c r="A35" s="138" t="s">
        <v>2474</v>
      </c>
      <c r="B35" s="131">
        <v>5800</v>
      </c>
      <c r="C35" s="131"/>
      <c r="D35" s="131">
        <v>3538</v>
      </c>
      <c r="E35" s="131">
        <f t="shared" si="0"/>
        <v>9338</v>
      </c>
    </row>
    <row r="36" spans="1:5" ht="30" customHeight="1">
      <c r="A36" s="138" t="s">
        <v>2475</v>
      </c>
      <c r="B36" s="131">
        <v>9528</v>
      </c>
      <c r="C36" s="131"/>
      <c r="D36" s="131">
        <v>12716</v>
      </c>
      <c r="E36" s="131">
        <f t="shared" si="0"/>
        <v>22244</v>
      </c>
    </row>
    <row r="37" spans="1:5" ht="30" customHeight="1">
      <c r="A37" s="138" t="s">
        <v>2476</v>
      </c>
      <c r="B37" s="131">
        <v>1806</v>
      </c>
      <c r="C37" s="131"/>
      <c r="D37" s="131"/>
      <c r="E37" s="131">
        <f t="shared" si="0"/>
        <v>1806</v>
      </c>
    </row>
    <row r="38" spans="1:5" ht="37.5">
      <c r="A38" s="138" t="s">
        <v>2477</v>
      </c>
      <c r="B38" s="131">
        <v>1328</v>
      </c>
      <c r="C38" s="131"/>
      <c r="D38" s="131">
        <f>1328+590+1162</f>
        <v>3080</v>
      </c>
      <c r="E38" s="131">
        <f t="shared" si="0"/>
        <v>4408</v>
      </c>
    </row>
    <row r="39" spans="1:5" ht="30" customHeight="1">
      <c r="A39" s="136" t="s">
        <v>2478</v>
      </c>
      <c r="B39" s="127">
        <f t="shared" ref="B39:D39" si="8">SUM(B40:B41)</f>
        <v>480</v>
      </c>
      <c r="C39" s="127">
        <f t="shared" si="8"/>
        <v>0</v>
      </c>
      <c r="D39" s="127">
        <f t="shared" si="8"/>
        <v>2009</v>
      </c>
      <c r="E39" s="123">
        <f t="shared" si="0"/>
        <v>2489</v>
      </c>
    </row>
    <row r="40" spans="1:5" ht="37.5">
      <c r="A40" s="138" t="s">
        <v>2479</v>
      </c>
      <c r="B40" s="135">
        <v>480</v>
      </c>
      <c r="C40" s="128"/>
      <c r="D40" s="135">
        <f>1960</f>
        <v>1960</v>
      </c>
      <c r="E40" s="126">
        <f t="shared" si="0"/>
        <v>2440</v>
      </c>
    </row>
    <row r="41" spans="1:5" ht="37.5">
      <c r="A41" s="138" t="s">
        <v>2480</v>
      </c>
      <c r="B41" s="131"/>
      <c r="C41" s="128"/>
      <c r="D41" s="135">
        <f>6+43</f>
        <v>49</v>
      </c>
      <c r="E41" s="126">
        <f t="shared" si="0"/>
        <v>49</v>
      </c>
    </row>
    <row r="42" spans="1:5" ht="30" customHeight="1">
      <c r="A42" s="136" t="s">
        <v>2481</v>
      </c>
      <c r="B42" s="127"/>
      <c r="C42" s="121"/>
      <c r="D42" s="121">
        <f>SUM(D43:D44)</f>
        <v>21932</v>
      </c>
      <c r="E42" s="133">
        <f t="shared" si="0"/>
        <v>21932</v>
      </c>
    </row>
    <row r="43" spans="1:5" ht="30" customHeight="1">
      <c r="A43" s="139" t="s">
        <v>2482</v>
      </c>
      <c r="B43" s="128"/>
      <c r="C43" s="135"/>
      <c r="D43" s="135">
        <v>21691</v>
      </c>
      <c r="E43" s="131">
        <f t="shared" si="0"/>
        <v>21691</v>
      </c>
    </row>
    <row r="44" spans="1:5" ht="30" customHeight="1">
      <c r="A44" s="139" t="s">
        <v>2483</v>
      </c>
      <c r="B44" s="128"/>
      <c r="C44" s="135"/>
      <c r="D44" s="135">
        <v>241</v>
      </c>
      <c r="E44" s="131">
        <f t="shared" si="0"/>
        <v>241</v>
      </c>
    </row>
    <row r="45" spans="1:5" ht="30" customHeight="1">
      <c r="A45" s="140" t="s">
        <v>2484</v>
      </c>
      <c r="B45" s="141">
        <f>SUM(B5,B6,B9,B10,B22,B23,B26,B27,B33,B39,B42)</f>
        <v>562506</v>
      </c>
      <c r="C45" s="141">
        <f>SUM(C5,C6,C9,C10,C22,C23,C26,C27,C33,C39,C42)</f>
        <v>1341200</v>
      </c>
      <c r="D45" s="141">
        <f>SUM(D5,D6,D9,D10,D22,D23,D26,D27,D33,D39,D42)</f>
        <v>70022</v>
      </c>
      <c r="E45" s="121">
        <f t="shared" si="0"/>
        <v>1973728</v>
      </c>
    </row>
    <row r="46" spans="1:5" ht="30" customHeight="1">
      <c r="A46" s="140"/>
      <c r="B46" s="141"/>
      <c r="C46" s="141"/>
      <c r="D46" s="141"/>
      <c r="E46" s="121">
        <f t="shared" si="0"/>
        <v>0</v>
      </c>
    </row>
    <row r="47" spans="1:5" ht="30" customHeight="1">
      <c r="A47" s="140" t="s">
        <v>2485</v>
      </c>
      <c r="B47" s="141">
        <f>SUM(B48:B49)</f>
        <v>20000</v>
      </c>
      <c r="C47" s="141">
        <f t="shared" ref="C47:E47" si="9">SUM(C48:C49)</f>
        <v>190200</v>
      </c>
      <c r="D47" s="141">
        <f t="shared" si="9"/>
        <v>0</v>
      </c>
      <c r="E47" s="141">
        <f t="shared" si="9"/>
        <v>210200</v>
      </c>
    </row>
    <row r="48" spans="1:5" ht="30" customHeight="1">
      <c r="A48" s="142" t="s">
        <v>2486</v>
      </c>
      <c r="B48" s="155">
        <v>20000</v>
      </c>
      <c r="C48" s="155">
        <v>189300</v>
      </c>
      <c r="D48" s="155"/>
      <c r="E48" s="135">
        <f t="shared" si="0"/>
        <v>209300</v>
      </c>
    </row>
    <row r="49" spans="1:5" ht="30" customHeight="1">
      <c r="A49" s="142" t="s">
        <v>2626</v>
      </c>
      <c r="B49" s="155"/>
      <c r="C49" s="155">
        <v>900</v>
      </c>
      <c r="D49" s="155"/>
      <c r="E49" s="135">
        <f t="shared" si="0"/>
        <v>900</v>
      </c>
    </row>
    <row r="50" spans="1:5" ht="30" customHeight="1">
      <c r="A50" s="143" t="s">
        <v>2487</v>
      </c>
      <c r="B50" s="141"/>
      <c r="C50" s="121"/>
      <c r="D50" s="121">
        <v>68598</v>
      </c>
      <c r="E50" s="121">
        <f t="shared" si="0"/>
        <v>68598</v>
      </c>
    </row>
    <row r="51" spans="1:5" ht="30" customHeight="1">
      <c r="A51" s="143" t="s">
        <v>118</v>
      </c>
      <c r="B51" s="141">
        <v>26498</v>
      </c>
      <c r="C51" s="141"/>
      <c r="D51" s="127"/>
      <c r="E51" s="121">
        <f t="shared" si="0"/>
        <v>26498</v>
      </c>
    </row>
    <row r="52" spans="1:5" ht="30" customHeight="1">
      <c r="A52" s="143" t="s">
        <v>125</v>
      </c>
      <c r="B52" s="144"/>
      <c r="C52" s="144"/>
      <c r="D52" s="144">
        <f>43+3000</f>
        <v>3043</v>
      </c>
      <c r="E52" s="121">
        <f t="shared" si="0"/>
        <v>3043</v>
      </c>
    </row>
    <row r="53" spans="1:5" ht="30" customHeight="1">
      <c r="A53" s="143" t="s">
        <v>2488</v>
      </c>
      <c r="B53" s="144"/>
      <c r="C53" s="144"/>
      <c r="D53" s="144">
        <v>1149</v>
      </c>
      <c r="E53" s="121">
        <f t="shared" si="0"/>
        <v>1149</v>
      </c>
    </row>
    <row r="54" spans="1:5" ht="30" customHeight="1">
      <c r="A54" s="145" t="s">
        <v>128</v>
      </c>
      <c r="B54" s="141">
        <f>SUM(B47,B45,B51,B52,B53,B50)</f>
        <v>609004</v>
      </c>
      <c r="C54" s="141">
        <f t="shared" ref="C54:E54" si="10">SUM(C47,C45,C51,C52,C53,C50)</f>
        <v>1531400</v>
      </c>
      <c r="D54" s="141">
        <f t="shared" si="10"/>
        <v>142812</v>
      </c>
      <c r="E54" s="141">
        <f t="shared" si="10"/>
        <v>2283216</v>
      </c>
    </row>
  </sheetData>
  <mergeCells count="1">
    <mergeCell ref="A2:E2"/>
  </mergeCells>
  <phoneticPr fontId="100" type="noConversion"/>
  <conditionalFormatting sqref="A54 A45:A49">
    <cfRule type="expression" dxfId="1" priority="13" stopIfTrue="1">
      <formula>"len($A:$A)=3"</formula>
    </cfRule>
  </conditionalFormatting>
  <conditionalFormatting sqref="A49">
    <cfRule type="expression" dxfId="0" priority="1" stopIfTrue="1">
      <formula>"len($A:$A)=3"</formula>
    </cfRule>
  </conditionalFormatting>
  <printOptions horizontalCentered="1"/>
  <pageMargins left="0.70866141732283505" right="0.70866141732283505" top="0.74803149606299202" bottom="0.74803149606299202" header="0.31496062992126" footer="0.31496062992126"/>
  <pageSetup paperSize="9" scale="81" fitToHeight="0" orientation="portrait"/>
  <ignoredErrors>
    <ignoredError sqref="D3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I25"/>
  <sheetViews>
    <sheetView showGridLines="0" showZeros="0" topLeftCell="B1" workbookViewId="0">
      <pane xSplit="1" topLeftCell="C1" activePane="topRight" state="frozen"/>
      <selection pane="topRight" activeCell="I8" sqref="I8"/>
    </sheetView>
  </sheetViews>
  <sheetFormatPr defaultColWidth="9" defaultRowHeight="14.25" customHeight="1"/>
  <cols>
    <col min="1" max="1" width="9" style="84" hidden="1" customWidth="1"/>
    <col min="2" max="2" width="19.25" style="84" customWidth="1"/>
    <col min="3" max="3" width="11.5" style="84" customWidth="1"/>
    <col min="4" max="4" width="10.375" style="84" customWidth="1"/>
    <col min="5" max="5" width="10.625" style="84" customWidth="1"/>
    <col min="6" max="6" width="11.75" style="84" customWidth="1"/>
    <col min="7" max="7" width="9.125" style="84" customWidth="1"/>
    <col min="8" max="8" width="9.375" style="84" customWidth="1"/>
    <col min="9" max="9" width="11.375" style="84" customWidth="1"/>
    <col min="10" max="10" width="7.5" style="84" customWidth="1"/>
    <col min="11" max="11" width="9.5" style="84" customWidth="1"/>
    <col min="12" max="12" width="11.5" style="84" customWidth="1"/>
    <col min="13" max="13" width="7.125" style="84" customWidth="1"/>
    <col min="14" max="14" width="9.75" style="84" customWidth="1"/>
    <col min="15" max="15" width="11" style="84" customWidth="1"/>
    <col min="16" max="16" width="7.125" style="84" customWidth="1"/>
    <col min="17" max="17" width="9.875" style="84" customWidth="1"/>
    <col min="18" max="18" width="11" style="84" customWidth="1"/>
    <col min="19" max="19" width="8.5" style="84" customWidth="1"/>
    <col min="20" max="20" width="9.875" style="84" customWidth="1"/>
    <col min="21" max="21" width="11" style="84" customWidth="1"/>
    <col min="22" max="22" width="8.5" style="84" customWidth="1"/>
    <col min="23" max="23" width="9.5" style="84" customWidth="1"/>
    <col min="24" max="256" width="9" style="84"/>
    <col min="257" max="257" width="9" style="84" hidden="1" customWidth="1"/>
    <col min="258" max="258" width="24.875" style="84" customWidth="1"/>
    <col min="259" max="259" width="17.125" style="84" customWidth="1"/>
    <col min="260" max="260" width="15.125" style="84" customWidth="1"/>
    <col min="261" max="262" width="17.125" style="84" customWidth="1"/>
    <col min="263" max="263" width="15.125" style="84" customWidth="1"/>
    <col min="264" max="264" width="17.125" style="84" customWidth="1"/>
    <col min="265" max="265" width="18.75" style="84" customWidth="1"/>
    <col min="266" max="266" width="17.625" style="84" customWidth="1"/>
    <col min="267" max="267" width="18.75" style="84" customWidth="1"/>
    <col min="268" max="268" width="17.75" style="84" customWidth="1"/>
    <col min="269" max="269" width="14.125" style="84" customWidth="1"/>
    <col min="270" max="270" width="17.75" style="84" customWidth="1"/>
    <col min="271" max="271" width="19.375" style="84" customWidth="1"/>
    <col min="272" max="272" width="14.125" style="84" customWidth="1"/>
    <col min="273" max="273" width="17.75" style="84" customWidth="1"/>
    <col min="274" max="276" width="14.125" style="84" customWidth="1"/>
    <col min="277" max="277" width="17.25" style="84" customWidth="1"/>
    <col min="278" max="278" width="14.125" style="84" customWidth="1"/>
    <col min="279" max="279" width="15.125" style="84" customWidth="1"/>
    <col min="280" max="512" width="9" style="84"/>
    <col min="513" max="513" width="9" style="84" hidden="1" customWidth="1"/>
    <col min="514" max="514" width="24.875" style="84" customWidth="1"/>
    <col min="515" max="515" width="17.125" style="84" customWidth="1"/>
    <col min="516" max="516" width="15.125" style="84" customWidth="1"/>
    <col min="517" max="518" width="17.125" style="84" customWidth="1"/>
    <col min="519" max="519" width="15.125" style="84" customWidth="1"/>
    <col min="520" max="520" width="17.125" style="84" customWidth="1"/>
    <col min="521" max="521" width="18.75" style="84" customWidth="1"/>
    <col min="522" max="522" width="17.625" style="84" customWidth="1"/>
    <col min="523" max="523" width="18.75" style="84" customWidth="1"/>
    <col min="524" max="524" width="17.75" style="84" customWidth="1"/>
    <col min="525" max="525" width="14.125" style="84" customWidth="1"/>
    <col min="526" max="526" width="17.75" style="84" customWidth="1"/>
    <col min="527" max="527" width="19.375" style="84" customWidth="1"/>
    <col min="528" max="528" width="14.125" style="84" customWidth="1"/>
    <col min="529" max="529" width="17.75" style="84" customWidth="1"/>
    <col min="530" max="532" width="14.125" style="84" customWidth="1"/>
    <col min="533" max="533" width="17.25" style="84" customWidth="1"/>
    <col min="534" max="534" width="14.125" style="84" customWidth="1"/>
    <col min="535" max="535" width="15.125" style="84" customWidth="1"/>
    <col min="536" max="768" width="9" style="84"/>
    <col min="769" max="769" width="9" style="84" hidden="1" customWidth="1"/>
    <col min="770" max="770" width="24.875" style="84" customWidth="1"/>
    <col min="771" max="771" width="17.125" style="84" customWidth="1"/>
    <col min="772" max="772" width="15.125" style="84" customWidth="1"/>
    <col min="773" max="774" width="17.125" style="84" customWidth="1"/>
    <col min="775" max="775" width="15.125" style="84" customWidth="1"/>
    <col min="776" max="776" width="17.125" style="84" customWidth="1"/>
    <col min="777" max="777" width="18.75" style="84" customWidth="1"/>
    <col min="778" max="778" width="17.625" style="84" customWidth="1"/>
    <col min="779" max="779" width="18.75" style="84" customWidth="1"/>
    <col min="780" max="780" width="17.75" style="84" customWidth="1"/>
    <col min="781" max="781" width="14.125" style="84" customWidth="1"/>
    <col min="782" max="782" width="17.75" style="84" customWidth="1"/>
    <col min="783" max="783" width="19.375" style="84" customWidth="1"/>
    <col min="784" max="784" width="14.125" style="84" customWidth="1"/>
    <col min="785" max="785" width="17.75" style="84" customWidth="1"/>
    <col min="786" max="788" width="14.125" style="84" customWidth="1"/>
    <col min="789" max="789" width="17.25" style="84" customWidth="1"/>
    <col min="790" max="790" width="14.125" style="84" customWidth="1"/>
    <col min="791" max="791" width="15.125" style="84" customWidth="1"/>
    <col min="792" max="1024" width="9" style="84"/>
    <col min="1025" max="1025" width="9" style="84" hidden="1" customWidth="1"/>
    <col min="1026" max="1026" width="24.875" style="84" customWidth="1"/>
    <col min="1027" max="1027" width="17.125" style="84" customWidth="1"/>
    <col min="1028" max="1028" width="15.125" style="84" customWidth="1"/>
    <col min="1029" max="1030" width="17.125" style="84" customWidth="1"/>
    <col min="1031" max="1031" width="15.125" style="84" customWidth="1"/>
    <col min="1032" max="1032" width="17.125" style="84" customWidth="1"/>
    <col min="1033" max="1033" width="18.75" style="84" customWidth="1"/>
    <col min="1034" max="1034" width="17.625" style="84" customWidth="1"/>
    <col min="1035" max="1035" width="18.75" style="84" customWidth="1"/>
    <col min="1036" max="1036" width="17.75" style="84" customWidth="1"/>
    <col min="1037" max="1037" width="14.125" style="84" customWidth="1"/>
    <col min="1038" max="1038" width="17.75" style="84" customWidth="1"/>
    <col min="1039" max="1039" width="19.375" style="84" customWidth="1"/>
    <col min="1040" max="1040" width="14.125" style="84" customWidth="1"/>
    <col min="1041" max="1041" width="17.75" style="84" customWidth="1"/>
    <col min="1042" max="1044" width="14.125" style="84" customWidth="1"/>
    <col min="1045" max="1045" width="17.25" style="84" customWidth="1"/>
    <col min="1046" max="1046" width="14.125" style="84" customWidth="1"/>
    <col min="1047" max="1047" width="15.125" style="84" customWidth="1"/>
    <col min="1048" max="1280" width="9" style="84"/>
    <col min="1281" max="1281" width="9" style="84" hidden="1" customWidth="1"/>
    <col min="1282" max="1282" width="24.875" style="84" customWidth="1"/>
    <col min="1283" max="1283" width="17.125" style="84" customWidth="1"/>
    <col min="1284" max="1284" width="15.125" style="84" customWidth="1"/>
    <col min="1285" max="1286" width="17.125" style="84" customWidth="1"/>
    <col min="1287" max="1287" width="15.125" style="84" customWidth="1"/>
    <col min="1288" max="1288" width="17.125" style="84" customWidth="1"/>
    <col min="1289" max="1289" width="18.75" style="84" customWidth="1"/>
    <col min="1290" max="1290" width="17.625" style="84" customWidth="1"/>
    <col min="1291" max="1291" width="18.75" style="84" customWidth="1"/>
    <col min="1292" max="1292" width="17.75" style="84" customWidth="1"/>
    <col min="1293" max="1293" width="14.125" style="84" customWidth="1"/>
    <col min="1294" max="1294" width="17.75" style="84" customWidth="1"/>
    <col min="1295" max="1295" width="19.375" style="84" customWidth="1"/>
    <col min="1296" max="1296" width="14.125" style="84" customWidth="1"/>
    <col min="1297" max="1297" width="17.75" style="84" customWidth="1"/>
    <col min="1298" max="1300" width="14.125" style="84" customWidth="1"/>
    <col min="1301" max="1301" width="17.25" style="84" customWidth="1"/>
    <col min="1302" max="1302" width="14.125" style="84" customWidth="1"/>
    <col min="1303" max="1303" width="15.125" style="84" customWidth="1"/>
    <col min="1304" max="1536" width="9" style="84"/>
    <col min="1537" max="1537" width="9" style="84" hidden="1" customWidth="1"/>
    <col min="1538" max="1538" width="24.875" style="84" customWidth="1"/>
    <col min="1539" max="1539" width="17.125" style="84" customWidth="1"/>
    <col min="1540" max="1540" width="15.125" style="84" customWidth="1"/>
    <col min="1541" max="1542" width="17.125" style="84" customWidth="1"/>
    <col min="1543" max="1543" width="15.125" style="84" customWidth="1"/>
    <col min="1544" max="1544" width="17.125" style="84" customWidth="1"/>
    <col min="1545" max="1545" width="18.75" style="84" customWidth="1"/>
    <col min="1546" max="1546" width="17.625" style="84" customWidth="1"/>
    <col min="1547" max="1547" width="18.75" style="84" customWidth="1"/>
    <col min="1548" max="1548" width="17.75" style="84" customWidth="1"/>
    <col min="1549" max="1549" width="14.125" style="84" customWidth="1"/>
    <col min="1550" max="1550" width="17.75" style="84" customWidth="1"/>
    <col min="1551" max="1551" width="19.375" style="84" customWidth="1"/>
    <col min="1552" max="1552" width="14.125" style="84" customWidth="1"/>
    <col min="1553" max="1553" width="17.75" style="84" customWidth="1"/>
    <col min="1554" max="1556" width="14.125" style="84" customWidth="1"/>
    <col min="1557" max="1557" width="17.25" style="84" customWidth="1"/>
    <col min="1558" max="1558" width="14.125" style="84" customWidth="1"/>
    <col min="1559" max="1559" width="15.125" style="84" customWidth="1"/>
    <col min="1560" max="1792" width="9" style="84"/>
    <col min="1793" max="1793" width="9" style="84" hidden="1" customWidth="1"/>
    <col min="1794" max="1794" width="24.875" style="84" customWidth="1"/>
    <col min="1795" max="1795" width="17.125" style="84" customWidth="1"/>
    <col min="1796" max="1796" width="15.125" style="84" customWidth="1"/>
    <col min="1797" max="1798" width="17.125" style="84" customWidth="1"/>
    <col min="1799" max="1799" width="15.125" style="84" customWidth="1"/>
    <col min="1800" max="1800" width="17.125" style="84" customWidth="1"/>
    <col min="1801" max="1801" width="18.75" style="84" customWidth="1"/>
    <col min="1802" max="1802" width="17.625" style="84" customWidth="1"/>
    <col min="1803" max="1803" width="18.75" style="84" customWidth="1"/>
    <col min="1804" max="1804" width="17.75" style="84" customWidth="1"/>
    <col min="1805" max="1805" width="14.125" style="84" customWidth="1"/>
    <col min="1806" max="1806" width="17.75" style="84" customWidth="1"/>
    <col min="1807" max="1807" width="19.375" style="84" customWidth="1"/>
    <col min="1808" max="1808" width="14.125" style="84" customWidth="1"/>
    <col min="1809" max="1809" width="17.75" style="84" customWidth="1"/>
    <col min="1810" max="1812" width="14.125" style="84" customWidth="1"/>
    <col min="1813" max="1813" width="17.25" style="84" customWidth="1"/>
    <col min="1814" max="1814" width="14.125" style="84" customWidth="1"/>
    <col min="1815" max="1815" width="15.125" style="84" customWidth="1"/>
    <col min="1816" max="2048" width="9" style="84"/>
    <col min="2049" max="2049" width="9" style="84" hidden="1" customWidth="1"/>
    <col min="2050" max="2050" width="24.875" style="84" customWidth="1"/>
    <col min="2051" max="2051" width="17.125" style="84" customWidth="1"/>
    <col min="2052" max="2052" width="15.125" style="84" customWidth="1"/>
    <col min="2053" max="2054" width="17.125" style="84" customWidth="1"/>
    <col min="2055" max="2055" width="15.125" style="84" customWidth="1"/>
    <col min="2056" max="2056" width="17.125" style="84" customWidth="1"/>
    <col min="2057" max="2057" width="18.75" style="84" customWidth="1"/>
    <col min="2058" max="2058" width="17.625" style="84" customWidth="1"/>
    <col min="2059" max="2059" width="18.75" style="84" customWidth="1"/>
    <col min="2060" max="2060" width="17.75" style="84" customWidth="1"/>
    <col min="2061" max="2061" width="14.125" style="84" customWidth="1"/>
    <col min="2062" max="2062" width="17.75" style="84" customWidth="1"/>
    <col min="2063" max="2063" width="19.375" style="84" customWidth="1"/>
    <col min="2064" max="2064" width="14.125" style="84" customWidth="1"/>
    <col min="2065" max="2065" width="17.75" style="84" customWidth="1"/>
    <col min="2066" max="2068" width="14.125" style="84" customWidth="1"/>
    <col min="2069" max="2069" width="17.25" style="84" customWidth="1"/>
    <col min="2070" max="2070" width="14.125" style="84" customWidth="1"/>
    <col min="2071" max="2071" width="15.125" style="84" customWidth="1"/>
    <col min="2072" max="2304" width="9" style="84"/>
    <col min="2305" max="2305" width="9" style="84" hidden="1" customWidth="1"/>
    <col min="2306" max="2306" width="24.875" style="84" customWidth="1"/>
    <col min="2307" max="2307" width="17.125" style="84" customWidth="1"/>
    <col min="2308" max="2308" width="15.125" style="84" customWidth="1"/>
    <col min="2309" max="2310" width="17.125" style="84" customWidth="1"/>
    <col min="2311" max="2311" width="15.125" style="84" customWidth="1"/>
    <col min="2312" max="2312" width="17.125" style="84" customWidth="1"/>
    <col min="2313" max="2313" width="18.75" style="84" customWidth="1"/>
    <col min="2314" max="2314" width="17.625" style="84" customWidth="1"/>
    <col min="2315" max="2315" width="18.75" style="84" customWidth="1"/>
    <col min="2316" max="2316" width="17.75" style="84" customWidth="1"/>
    <col min="2317" max="2317" width="14.125" style="84" customWidth="1"/>
    <col min="2318" max="2318" width="17.75" style="84" customWidth="1"/>
    <col min="2319" max="2319" width="19.375" style="84" customWidth="1"/>
    <col min="2320" max="2320" width="14.125" style="84" customWidth="1"/>
    <col min="2321" max="2321" width="17.75" style="84" customWidth="1"/>
    <col min="2322" max="2324" width="14.125" style="84" customWidth="1"/>
    <col min="2325" max="2325" width="17.25" style="84" customWidth="1"/>
    <col min="2326" max="2326" width="14.125" style="84" customWidth="1"/>
    <col min="2327" max="2327" width="15.125" style="84" customWidth="1"/>
    <col min="2328" max="2560" width="9" style="84"/>
    <col min="2561" max="2561" width="9" style="84" hidden="1" customWidth="1"/>
    <col min="2562" max="2562" width="24.875" style="84" customWidth="1"/>
    <col min="2563" max="2563" width="17.125" style="84" customWidth="1"/>
    <col min="2564" max="2564" width="15.125" style="84" customWidth="1"/>
    <col min="2565" max="2566" width="17.125" style="84" customWidth="1"/>
    <col min="2567" max="2567" width="15.125" style="84" customWidth="1"/>
    <col min="2568" max="2568" width="17.125" style="84" customWidth="1"/>
    <col min="2569" max="2569" width="18.75" style="84" customWidth="1"/>
    <col min="2570" max="2570" width="17.625" style="84" customWidth="1"/>
    <col min="2571" max="2571" width="18.75" style="84" customWidth="1"/>
    <col min="2572" max="2572" width="17.75" style="84" customWidth="1"/>
    <col min="2573" max="2573" width="14.125" style="84" customWidth="1"/>
    <col min="2574" max="2574" width="17.75" style="84" customWidth="1"/>
    <col min="2575" max="2575" width="19.375" style="84" customWidth="1"/>
    <col min="2576" max="2576" width="14.125" style="84" customWidth="1"/>
    <col min="2577" max="2577" width="17.75" style="84" customWidth="1"/>
    <col min="2578" max="2580" width="14.125" style="84" customWidth="1"/>
    <col min="2581" max="2581" width="17.25" style="84" customWidth="1"/>
    <col min="2582" max="2582" width="14.125" style="84" customWidth="1"/>
    <col min="2583" max="2583" width="15.125" style="84" customWidth="1"/>
    <col min="2584" max="2816" width="9" style="84"/>
    <col min="2817" max="2817" width="9" style="84" hidden="1" customWidth="1"/>
    <col min="2818" max="2818" width="24.875" style="84" customWidth="1"/>
    <col min="2819" max="2819" width="17.125" style="84" customWidth="1"/>
    <col min="2820" max="2820" width="15.125" style="84" customWidth="1"/>
    <col min="2821" max="2822" width="17.125" style="84" customWidth="1"/>
    <col min="2823" max="2823" width="15.125" style="84" customWidth="1"/>
    <col min="2824" max="2824" width="17.125" style="84" customWidth="1"/>
    <col min="2825" max="2825" width="18.75" style="84" customWidth="1"/>
    <col min="2826" max="2826" width="17.625" style="84" customWidth="1"/>
    <col min="2827" max="2827" width="18.75" style="84" customWidth="1"/>
    <col min="2828" max="2828" width="17.75" style="84" customWidth="1"/>
    <col min="2829" max="2829" width="14.125" style="84" customWidth="1"/>
    <col min="2830" max="2830" width="17.75" style="84" customWidth="1"/>
    <col min="2831" max="2831" width="19.375" style="84" customWidth="1"/>
    <col min="2832" max="2832" width="14.125" style="84" customWidth="1"/>
    <col min="2833" max="2833" width="17.75" style="84" customWidth="1"/>
    <col min="2834" max="2836" width="14.125" style="84" customWidth="1"/>
    <col min="2837" max="2837" width="17.25" style="84" customWidth="1"/>
    <col min="2838" max="2838" width="14.125" style="84" customWidth="1"/>
    <col min="2839" max="2839" width="15.125" style="84" customWidth="1"/>
    <col min="2840" max="3072" width="9" style="84"/>
    <col min="3073" max="3073" width="9" style="84" hidden="1" customWidth="1"/>
    <col min="3074" max="3074" width="24.875" style="84" customWidth="1"/>
    <col min="3075" max="3075" width="17.125" style="84" customWidth="1"/>
    <col min="3076" max="3076" width="15.125" style="84" customWidth="1"/>
    <col min="3077" max="3078" width="17.125" style="84" customWidth="1"/>
    <col min="3079" max="3079" width="15.125" style="84" customWidth="1"/>
    <col min="3080" max="3080" width="17.125" style="84" customWidth="1"/>
    <col min="3081" max="3081" width="18.75" style="84" customWidth="1"/>
    <col min="3082" max="3082" width="17.625" style="84" customWidth="1"/>
    <col min="3083" max="3083" width="18.75" style="84" customWidth="1"/>
    <col min="3084" max="3084" width="17.75" style="84" customWidth="1"/>
    <col min="3085" max="3085" width="14.125" style="84" customWidth="1"/>
    <col min="3086" max="3086" width="17.75" style="84" customWidth="1"/>
    <col min="3087" max="3087" width="19.375" style="84" customWidth="1"/>
    <col min="3088" max="3088" width="14.125" style="84" customWidth="1"/>
    <col min="3089" max="3089" width="17.75" style="84" customWidth="1"/>
    <col min="3090" max="3092" width="14.125" style="84" customWidth="1"/>
    <col min="3093" max="3093" width="17.25" style="84" customWidth="1"/>
    <col min="3094" max="3094" width="14.125" style="84" customWidth="1"/>
    <col min="3095" max="3095" width="15.125" style="84" customWidth="1"/>
    <col min="3096" max="3328" width="9" style="84"/>
    <col min="3329" max="3329" width="9" style="84" hidden="1" customWidth="1"/>
    <col min="3330" max="3330" width="24.875" style="84" customWidth="1"/>
    <col min="3331" max="3331" width="17.125" style="84" customWidth="1"/>
    <col min="3332" max="3332" width="15.125" style="84" customWidth="1"/>
    <col min="3333" max="3334" width="17.125" style="84" customWidth="1"/>
    <col min="3335" max="3335" width="15.125" style="84" customWidth="1"/>
    <col min="3336" max="3336" width="17.125" style="84" customWidth="1"/>
    <col min="3337" max="3337" width="18.75" style="84" customWidth="1"/>
    <col min="3338" max="3338" width="17.625" style="84" customWidth="1"/>
    <col min="3339" max="3339" width="18.75" style="84" customWidth="1"/>
    <col min="3340" max="3340" width="17.75" style="84" customWidth="1"/>
    <col min="3341" max="3341" width="14.125" style="84" customWidth="1"/>
    <col min="3342" max="3342" width="17.75" style="84" customWidth="1"/>
    <col min="3343" max="3343" width="19.375" style="84" customWidth="1"/>
    <col min="3344" max="3344" width="14.125" style="84" customWidth="1"/>
    <col min="3345" max="3345" width="17.75" style="84" customWidth="1"/>
    <col min="3346" max="3348" width="14.125" style="84" customWidth="1"/>
    <col min="3349" max="3349" width="17.25" style="84" customWidth="1"/>
    <col min="3350" max="3350" width="14.125" style="84" customWidth="1"/>
    <col min="3351" max="3351" width="15.125" style="84" customWidth="1"/>
    <col min="3352" max="3584" width="9" style="84"/>
    <col min="3585" max="3585" width="9" style="84" hidden="1" customWidth="1"/>
    <col min="3586" max="3586" width="24.875" style="84" customWidth="1"/>
    <col min="3587" max="3587" width="17.125" style="84" customWidth="1"/>
    <col min="3588" max="3588" width="15.125" style="84" customWidth="1"/>
    <col min="3589" max="3590" width="17.125" style="84" customWidth="1"/>
    <col min="3591" max="3591" width="15.125" style="84" customWidth="1"/>
    <col min="3592" max="3592" width="17.125" style="84" customWidth="1"/>
    <col min="3593" max="3593" width="18.75" style="84" customWidth="1"/>
    <col min="3594" max="3594" width="17.625" style="84" customWidth="1"/>
    <col min="3595" max="3595" width="18.75" style="84" customWidth="1"/>
    <col min="3596" max="3596" width="17.75" style="84" customWidth="1"/>
    <col min="3597" max="3597" width="14.125" style="84" customWidth="1"/>
    <col min="3598" max="3598" width="17.75" style="84" customWidth="1"/>
    <col min="3599" max="3599" width="19.375" style="84" customWidth="1"/>
    <col min="3600" max="3600" width="14.125" style="84" customWidth="1"/>
    <col min="3601" max="3601" width="17.75" style="84" customWidth="1"/>
    <col min="3602" max="3604" width="14.125" style="84" customWidth="1"/>
    <col min="3605" max="3605" width="17.25" style="84" customWidth="1"/>
    <col min="3606" max="3606" width="14.125" style="84" customWidth="1"/>
    <col min="3607" max="3607" width="15.125" style="84" customWidth="1"/>
    <col min="3608" max="3840" width="9" style="84"/>
    <col min="3841" max="3841" width="9" style="84" hidden="1" customWidth="1"/>
    <col min="3842" max="3842" width="24.875" style="84" customWidth="1"/>
    <col min="3843" max="3843" width="17.125" style="84" customWidth="1"/>
    <col min="3844" max="3844" width="15.125" style="84" customWidth="1"/>
    <col min="3845" max="3846" width="17.125" style="84" customWidth="1"/>
    <col min="3847" max="3847" width="15.125" style="84" customWidth="1"/>
    <col min="3848" max="3848" width="17.125" style="84" customWidth="1"/>
    <col min="3849" max="3849" width="18.75" style="84" customWidth="1"/>
    <col min="3850" max="3850" width="17.625" style="84" customWidth="1"/>
    <col min="3851" max="3851" width="18.75" style="84" customWidth="1"/>
    <col min="3852" max="3852" width="17.75" style="84" customWidth="1"/>
    <col min="3853" max="3853" width="14.125" style="84" customWidth="1"/>
    <col min="3854" max="3854" width="17.75" style="84" customWidth="1"/>
    <col min="3855" max="3855" width="19.375" style="84" customWidth="1"/>
    <col min="3856" max="3856" width="14.125" style="84" customWidth="1"/>
    <col min="3857" max="3857" width="17.75" style="84" customWidth="1"/>
    <col min="3858" max="3860" width="14.125" style="84" customWidth="1"/>
    <col min="3861" max="3861" width="17.25" style="84" customWidth="1"/>
    <col min="3862" max="3862" width="14.125" style="84" customWidth="1"/>
    <col min="3863" max="3863" width="15.125" style="84" customWidth="1"/>
    <col min="3864" max="4096" width="9" style="84"/>
    <col min="4097" max="4097" width="9" style="84" hidden="1" customWidth="1"/>
    <col min="4098" max="4098" width="24.875" style="84" customWidth="1"/>
    <col min="4099" max="4099" width="17.125" style="84" customWidth="1"/>
    <col min="4100" max="4100" width="15.125" style="84" customWidth="1"/>
    <col min="4101" max="4102" width="17.125" style="84" customWidth="1"/>
    <col min="4103" max="4103" width="15.125" style="84" customWidth="1"/>
    <col min="4104" max="4104" width="17.125" style="84" customWidth="1"/>
    <col min="4105" max="4105" width="18.75" style="84" customWidth="1"/>
    <col min="4106" max="4106" width="17.625" style="84" customWidth="1"/>
    <col min="4107" max="4107" width="18.75" style="84" customWidth="1"/>
    <col min="4108" max="4108" width="17.75" style="84" customWidth="1"/>
    <col min="4109" max="4109" width="14.125" style="84" customWidth="1"/>
    <col min="4110" max="4110" width="17.75" style="84" customWidth="1"/>
    <col min="4111" max="4111" width="19.375" style="84" customWidth="1"/>
    <col min="4112" max="4112" width="14.125" style="84" customWidth="1"/>
    <col min="4113" max="4113" width="17.75" style="84" customWidth="1"/>
    <col min="4114" max="4116" width="14.125" style="84" customWidth="1"/>
    <col min="4117" max="4117" width="17.25" style="84" customWidth="1"/>
    <col min="4118" max="4118" width="14.125" style="84" customWidth="1"/>
    <col min="4119" max="4119" width="15.125" style="84" customWidth="1"/>
    <col min="4120" max="4352" width="9" style="84"/>
    <col min="4353" max="4353" width="9" style="84" hidden="1" customWidth="1"/>
    <col min="4354" max="4354" width="24.875" style="84" customWidth="1"/>
    <col min="4355" max="4355" width="17.125" style="84" customWidth="1"/>
    <col min="4356" max="4356" width="15.125" style="84" customWidth="1"/>
    <col min="4357" max="4358" width="17.125" style="84" customWidth="1"/>
    <col min="4359" max="4359" width="15.125" style="84" customWidth="1"/>
    <col min="4360" max="4360" width="17.125" style="84" customWidth="1"/>
    <col min="4361" max="4361" width="18.75" style="84" customWidth="1"/>
    <col min="4362" max="4362" width="17.625" style="84" customWidth="1"/>
    <col min="4363" max="4363" width="18.75" style="84" customWidth="1"/>
    <col min="4364" max="4364" width="17.75" style="84" customWidth="1"/>
    <col min="4365" max="4365" width="14.125" style="84" customWidth="1"/>
    <col min="4366" max="4366" width="17.75" style="84" customWidth="1"/>
    <col min="4367" max="4367" width="19.375" style="84" customWidth="1"/>
    <col min="4368" max="4368" width="14.125" style="84" customWidth="1"/>
    <col min="4369" max="4369" width="17.75" style="84" customWidth="1"/>
    <col min="4370" max="4372" width="14.125" style="84" customWidth="1"/>
    <col min="4373" max="4373" width="17.25" style="84" customWidth="1"/>
    <col min="4374" max="4374" width="14.125" style="84" customWidth="1"/>
    <col min="4375" max="4375" width="15.125" style="84" customWidth="1"/>
    <col min="4376" max="4608" width="9" style="84"/>
    <col min="4609" max="4609" width="9" style="84" hidden="1" customWidth="1"/>
    <col min="4610" max="4610" width="24.875" style="84" customWidth="1"/>
    <col min="4611" max="4611" width="17.125" style="84" customWidth="1"/>
    <col min="4612" max="4612" width="15.125" style="84" customWidth="1"/>
    <col min="4613" max="4614" width="17.125" style="84" customWidth="1"/>
    <col min="4615" max="4615" width="15.125" style="84" customWidth="1"/>
    <col min="4616" max="4616" width="17.125" style="84" customWidth="1"/>
    <col min="4617" max="4617" width="18.75" style="84" customWidth="1"/>
    <col min="4618" max="4618" width="17.625" style="84" customWidth="1"/>
    <col min="4619" max="4619" width="18.75" style="84" customWidth="1"/>
    <col min="4620" max="4620" width="17.75" style="84" customWidth="1"/>
    <col min="4621" max="4621" width="14.125" style="84" customWidth="1"/>
    <col min="4622" max="4622" width="17.75" style="84" customWidth="1"/>
    <col min="4623" max="4623" width="19.375" style="84" customWidth="1"/>
    <col min="4624" max="4624" width="14.125" style="84" customWidth="1"/>
    <col min="4625" max="4625" width="17.75" style="84" customWidth="1"/>
    <col min="4626" max="4628" width="14.125" style="84" customWidth="1"/>
    <col min="4629" max="4629" width="17.25" style="84" customWidth="1"/>
    <col min="4630" max="4630" width="14.125" style="84" customWidth="1"/>
    <col min="4631" max="4631" width="15.125" style="84" customWidth="1"/>
    <col min="4632" max="4864" width="9" style="84"/>
    <col min="4865" max="4865" width="9" style="84" hidden="1" customWidth="1"/>
    <col min="4866" max="4866" width="24.875" style="84" customWidth="1"/>
    <col min="4867" max="4867" width="17.125" style="84" customWidth="1"/>
    <col min="4868" max="4868" width="15.125" style="84" customWidth="1"/>
    <col min="4869" max="4870" width="17.125" style="84" customWidth="1"/>
    <col min="4871" max="4871" width="15.125" style="84" customWidth="1"/>
    <col min="4872" max="4872" width="17.125" style="84" customWidth="1"/>
    <col min="4873" max="4873" width="18.75" style="84" customWidth="1"/>
    <col min="4874" max="4874" width="17.625" style="84" customWidth="1"/>
    <col min="4875" max="4875" width="18.75" style="84" customWidth="1"/>
    <col min="4876" max="4876" width="17.75" style="84" customWidth="1"/>
    <col min="4877" max="4877" width="14.125" style="84" customWidth="1"/>
    <col min="4878" max="4878" width="17.75" style="84" customWidth="1"/>
    <col min="4879" max="4879" width="19.375" style="84" customWidth="1"/>
    <col min="4880" max="4880" width="14.125" style="84" customWidth="1"/>
    <col min="4881" max="4881" width="17.75" style="84" customWidth="1"/>
    <col min="4882" max="4884" width="14.125" style="84" customWidth="1"/>
    <col min="4885" max="4885" width="17.25" style="84" customWidth="1"/>
    <col min="4886" max="4886" width="14.125" style="84" customWidth="1"/>
    <col min="4887" max="4887" width="15.125" style="84" customWidth="1"/>
    <col min="4888" max="5120" width="9" style="84"/>
    <col min="5121" max="5121" width="9" style="84" hidden="1" customWidth="1"/>
    <col min="5122" max="5122" width="24.875" style="84" customWidth="1"/>
    <col min="5123" max="5123" width="17.125" style="84" customWidth="1"/>
    <col min="5124" max="5124" width="15.125" style="84" customWidth="1"/>
    <col min="5125" max="5126" width="17.125" style="84" customWidth="1"/>
    <col min="5127" max="5127" width="15.125" style="84" customWidth="1"/>
    <col min="5128" max="5128" width="17.125" style="84" customWidth="1"/>
    <col min="5129" max="5129" width="18.75" style="84" customWidth="1"/>
    <col min="5130" max="5130" width="17.625" style="84" customWidth="1"/>
    <col min="5131" max="5131" width="18.75" style="84" customWidth="1"/>
    <col min="5132" max="5132" width="17.75" style="84" customWidth="1"/>
    <col min="5133" max="5133" width="14.125" style="84" customWidth="1"/>
    <col min="5134" max="5134" width="17.75" style="84" customWidth="1"/>
    <col min="5135" max="5135" width="19.375" style="84" customWidth="1"/>
    <col min="5136" max="5136" width="14.125" style="84" customWidth="1"/>
    <col min="5137" max="5137" width="17.75" style="84" customWidth="1"/>
    <col min="5138" max="5140" width="14.125" style="84" customWidth="1"/>
    <col min="5141" max="5141" width="17.25" style="84" customWidth="1"/>
    <col min="5142" max="5142" width="14.125" style="84" customWidth="1"/>
    <col min="5143" max="5143" width="15.125" style="84" customWidth="1"/>
    <col min="5144" max="5376" width="9" style="84"/>
    <col min="5377" max="5377" width="9" style="84" hidden="1" customWidth="1"/>
    <col min="5378" max="5378" width="24.875" style="84" customWidth="1"/>
    <col min="5379" max="5379" width="17.125" style="84" customWidth="1"/>
    <col min="5380" max="5380" width="15.125" style="84" customWidth="1"/>
    <col min="5381" max="5382" width="17.125" style="84" customWidth="1"/>
    <col min="5383" max="5383" width="15.125" style="84" customWidth="1"/>
    <col min="5384" max="5384" width="17.125" style="84" customWidth="1"/>
    <col min="5385" max="5385" width="18.75" style="84" customWidth="1"/>
    <col min="5386" max="5386" width="17.625" style="84" customWidth="1"/>
    <col min="5387" max="5387" width="18.75" style="84" customWidth="1"/>
    <col min="5388" max="5388" width="17.75" style="84" customWidth="1"/>
    <col min="5389" max="5389" width="14.125" style="84" customWidth="1"/>
    <col min="5390" max="5390" width="17.75" style="84" customWidth="1"/>
    <col min="5391" max="5391" width="19.375" style="84" customWidth="1"/>
    <col min="5392" max="5392" width="14.125" style="84" customWidth="1"/>
    <col min="5393" max="5393" width="17.75" style="84" customWidth="1"/>
    <col min="5394" max="5396" width="14.125" style="84" customWidth="1"/>
    <col min="5397" max="5397" width="17.25" style="84" customWidth="1"/>
    <col min="5398" max="5398" width="14.125" style="84" customWidth="1"/>
    <col min="5399" max="5399" width="15.125" style="84" customWidth="1"/>
    <col min="5400" max="5632" width="9" style="84"/>
    <col min="5633" max="5633" width="9" style="84" hidden="1" customWidth="1"/>
    <col min="5634" max="5634" width="24.875" style="84" customWidth="1"/>
    <col min="5635" max="5635" width="17.125" style="84" customWidth="1"/>
    <col min="5636" max="5636" width="15.125" style="84" customWidth="1"/>
    <col min="5637" max="5638" width="17.125" style="84" customWidth="1"/>
    <col min="5639" max="5639" width="15.125" style="84" customWidth="1"/>
    <col min="5640" max="5640" width="17.125" style="84" customWidth="1"/>
    <col min="5641" max="5641" width="18.75" style="84" customWidth="1"/>
    <col min="5642" max="5642" width="17.625" style="84" customWidth="1"/>
    <col min="5643" max="5643" width="18.75" style="84" customWidth="1"/>
    <col min="5644" max="5644" width="17.75" style="84" customWidth="1"/>
    <col min="5645" max="5645" width="14.125" style="84" customWidth="1"/>
    <col min="5646" max="5646" width="17.75" style="84" customWidth="1"/>
    <col min="5647" max="5647" width="19.375" style="84" customWidth="1"/>
    <col min="5648" max="5648" width="14.125" style="84" customWidth="1"/>
    <col min="5649" max="5649" width="17.75" style="84" customWidth="1"/>
    <col min="5650" max="5652" width="14.125" style="84" customWidth="1"/>
    <col min="5653" max="5653" width="17.25" style="84" customWidth="1"/>
    <col min="5654" max="5654" width="14.125" style="84" customWidth="1"/>
    <col min="5655" max="5655" width="15.125" style="84" customWidth="1"/>
    <col min="5656" max="5888" width="9" style="84"/>
    <col min="5889" max="5889" width="9" style="84" hidden="1" customWidth="1"/>
    <col min="5890" max="5890" width="24.875" style="84" customWidth="1"/>
    <col min="5891" max="5891" width="17.125" style="84" customWidth="1"/>
    <col min="5892" max="5892" width="15.125" style="84" customWidth="1"/>
    <col min="5893" max="5894" width="17.125" style="84" customWidth="1"/>
    <col min="5895" max="5895" width="15.125" style="84" customWidth="1"/>
    <col min="5896" max="5896" width="17.125" style="84" customWidth="1"/>
    <col min="5897" max="5897" width="18.75" style="84" customWidth="1"/>
    <col min="5898" max="5898" width="17.625" style="84" customWidth="1"/>
    <col min="5899" max="5899" width="18.75" style="84" customWidth="1"/>
    <col min="5900" max="5900" width="17.75" style="84" customWidth="1"/>
    <col min="5901" max="5901" width="14.125" style="84" customWidth="1"/>
    <col min="5902" max="5902" width="17.75" style="84" customWidth="1"/>
    <col min="5903" max="5903" width="19.375" style="84" customWidth="1"/>
    <col min="5904" max="5904" width="14.125" style="84" customWidth="1"/>
    <col min="5905" max="5905" width="17.75" style="84" customWidth="1"/>
    <col min="5906" max="5908" width="14.125" style="84" customWidth="1"/>
    <col min="5909" max="5909" width="17.25" style="84" customWidth="1"/>
    <col min="5910" max="5910" width="14.125" style="84" customWidth="1"/>
    <col min="5911" max="5911" width="15.125" style="84" customWidth="1"/>
    <col min="5912" max="6144" width="9" style="84"/>
    <col min="6145" max="6145" width="9" style="84" hidden="1" customWidth="1"/>
    <col min="6146" max="6146" width="24.875" style="84" customWidth="1"/>
    <col min="6147" max="6147" width="17.125" style="84" customWidth="1"/>
    <col min="6148" max="6148" width="15.125" style="84" customWidth="1"/>
    <col min="6149" max="6150" width="17.125" style="84" customWidth="1"/>
    <col min="6151" max="6151" width="15.125" style="84" customWidth="1"/>
    <col min="6152" max="6152" width="17.125" style="84" customWidth="1"/>
    <col min="6153" max="6153" width="18.75" style="84" customWidth="1"/>
    <col min="6154" max="6154" width="17.625" style="84" customWidth="1"/>
    <col min="6155" max="6155" width="18.75" style="84" customWidth="1"/>
    <col min="6156" max="6156" width="17.75" style="84" customWidth="1"/>
    <col min="6157" max="6157" width="14.125" style="84" customWidth="1"/>
    <col min="6158" max="6158" width="17.75" style="84" customWidth="1"/>
    <col min="6159" max="6159" width="19.375" style="84" customWidth="1"/>
    <col min="6160" max="6160" width="14.125" style="84" customWidth="1"/>
    <col min="6161" max="6161" width="17.75" style="84" customWidth="1"/>
    <col min="6162" max="6164" width="14.125" style="84" customWidth="1"/>
    <col min="6165" max="6165" width="17.25" style="84" customWidth="1"/>
    <col min="6166" max="6166" width="14.125" style="84" customWidth="1"/>
    <col min="6167" max="6167" width="15.125" style="84" customWidth="1"/>
    <col min="6168" max="6400" width="9" style="84"/>
    <col min="6401" max="6401" width="9" style="84" hidden="1" customWidth="1"/>
    <col min="6402" max="6402" width="24.875" style="84" customWidth="1"/>
    <col min="6403" max="6403" width="17.125" style="84" customWidth="1"/>
    <col min="6404" max="6404" width="15.125" style="84" customWidth="1"/>
    <col min="6405" max="6406" width="17.125" style="84" customWidth="1"/>
    <col min="6407" max="6407" width="15.125" style="84" customWidth="1"/>
    <col min="6408" max="6408" width="17.125" style="84" customWidth="1"/>
    <col min="6409" max="6409" width="18.75" style="84" customWidth="1"/>
    <col min="6410" max="6410" width="17.625" style="84" customWidth="1"/>
    <col min="6411" max="6411" width="18.75" style="84" customWidth="1"/>
    <col min="6412" max="6412" width="17.75" style="84" customWidth="1"/>
    <col min="6413" max="6413" width="14.125" style="84" customWidth="1"/>
    <col min="6414" max="6414" width="17.75" style="84" customWidth="1"/>
    <col min="6415" max="6415" width="19.375" style="84" customWidth="1"/>
    <col min="6416" max="6416" width="14.125" style="84" customWidth="1"/>
    <col min="6417" max="6417" width="17.75" style="84" customWidth="1"/>
    <col min="6418" max="6420" width="14.125" style="84" customWidth="1"/>
    <col min="6421" max="6421" width="17.25" style="84" customWidth="1"/>
    <col min="6422" max="6422" width="14.125" style="84" customWidth="1"/>
    <col min="6423" max="6423" width="15.125" style="84" customWidth="1"/>
    <col min="6424" max="6656" width="9" style="84"/>
    <col min="6657" max="6657" width="9" style="84" hidden="1" customWidth="1"/>
    <col min="6658" max="6658" width="24.875" style="84" customWidth="1"/>
    <col min="6659" max="6659" width="17.125" style="84" customWidth="1"/>
    <col min="6660" max="6660" width="15.125" style="84" customWidth="1"/>
    <col min="6661" max="6662" width="17.125" style="84" customWidth="1"/>
    <col min="6663" max="6663" width="15.125" style="84" customWidth="1"/>
    <col min="6664" max="6664" width="17.125" style="84" customWidth="1"/>
    <col min="6665" max="6665" width="18.75" style="84" customWidth="1"/>
    <col min="6666" max="6666" width="17.625" style="84" customWidth="1"/>
    <col min="6667" max="6667" width="18.75" style="84" customWidth="1"/>
    <col min="6668" max="6668" width="17.75" style="84" customWidth="1"/>
    <col min="6669" max="6669" width="14.125" style="84" customWidth="1"/>
    <col min="6670" max="6670" width="17.75" style="84" customWidth="1"/>
    <col min="6671" max="6671" width="19.375" style="84" customWidth="1"/>
    <col min="6672" max="6672" width="14.125" style="84" customWidth="1"/>
    <col min="6673" max="6673" width="17.75" style="84" customWidth="1"/>
    <col min="6674" max="6676" width="14.125" style="84" customWidth="1"/>
    <col min="6677" max="6677" width="17.25" style="84" customWidth="1"/>
    <col min="6678" max="6678" width="14.125" style="84" customWidth="1"/>
    <col min="6679" max="6679" width="15.125" style="84" customWidth="1"/>
    <col min="6680" max="6912" width="9" style="84"/>
    <col min="6913" max="6913" width="9" style="84" hidden="1" customWidth="1"/>
    <col min="6914" max="6914" width="24.875" style="84" customWidth="1"/>
    <col min="6915" max="6915" width="17.125" style="84" customWidth="1"/>
    <col min="6916" max="6916" width="15.125" style="84" customWidth="1"/>
    <col min="6917" max="6918" width="17.125" style="84" customWidth="1"/>
    <col min="6919" max="6919" width="15.125" style="84" customWidth="1"/>
    <col min="6920" max="6920" width="17.125" style="84" customWidth="1"/>
    <col min="6921" max="6921" width="18.75" style="84" customWidth="1"/>
    <col min="6922" max="6922" width="17.625" style="84" customWidth="1"/>
    <col min="6923" max="6923" width="18.75" style="84" customWidth="1"/>
    <col min="6924" max="6924" width="17.75" style="84" customWidth="1"/>
    <col min="6925" max="6925" width="14.125" style="84" customWidth="1"/>
    <col min="6926" max="6926" width="17.75" style="84" customWidth="1"/>
    <col min="6927" max="6927" width="19.375" style="84" customWidth="1"/>
    <col min="6928" max="6928" width="14.125" style="84" customWidth="1"/>
    <col min="6929" max="6929" width="17.75" style="84" customWidth="1"/>
    <col min="6930" max="6932" width="14.125" style="84" customWidth="1"/>
    <col min="6933" max="6933" width="17.25" style="84" customWidth="1"/>
    <col min="6934" max="6934" width="14.125" style="84" customWidth="1"/>
    <col min="6935" max="6935" width="15.125" style="84" customWidth="1"/>
    <col min="6936" max="7168" width="9" style="84"/>
    <col min="7169" max="7169" width="9" style="84" hidden="1" customWidth="1"/>
    <col min="7170" max="7170" width="24.875" style="84" customWidth="1"/>
    <col min="7171" max="7171" width="17.125" style="84" customWidth="1"/>
    <col min="7172" max="7172" width="15.125" style="84" customWidth="1"/>
    <col min="7173" max="7174" width="17.125" style="84" customWidth="1"/>
    <col min="7175" max="7175" width="15.125" style="84" customWidth="1"/>
    <col min="7176" max="7176" width="17.125" style="84" customWidth="1"/>
    <col min="7177" max="7177" width="18.75" style="84" customWidth="1"/>
    <col min="7178" max="7178" width="17.625" style="84" customWidth="1"/>
    <col min="7179" max="7179" width="18.75" style="84" customWidth="1"/>
    <col min="7180" max="7180" width="17.75" style="84" customWidth="1"/>
    <col min="7181" max="7181" width="14.125" style="84" customWidth="1"/>
    <col min="7182" max="7182" width="17.75" style="84" customWidth="1"/>
    <col min="7183" max="7183" width="19.375" style="84" customWidth="1"/>
    <col min="7184" max="7184" width="14.125" style="84" customWidth="1"/>
    <col min="7185" max="7185" width="17.75" style="84" customWidth="1"/>
    <col min="7186" max="7188" width="14.125" style="84" customWidth="1"/>
    <col min="7189" max="7189" width="17.25" style="84" customWidth="1"/>
    <col min="7190" max="7190" width="14.125" style="84" customWidth="1"/>
    <col min="7191" max="7191" width="15.125" style="84" customWidth="1"/>
    <col min="7192" max="7424" width="9" style="84"/>
    <col min="7425" max="7425" width="9" style="84" hidden="1" customWidth="1"/>
    <col min="7426" max="7426" width="24.875" style="84" customWidth="1"/>
    <col min="7427" max="7427" width="17.125" style="84" customWidth="1"/>
    <col min="7428" max="7428" width="15.125" style="84" customWidth="1"/>
    <col min="7429" max="7430" width="17.125" style="84" customWidth="1"/>
    <col min="7431" max="7431" width="15.125" style="84" customWidth="1"/>
    <col min="7432" max="7432" width="17.125" style="84" customWidth="1"/>
    <col min="7433" max="7433" width="18.75" style="84" customWidth="1"/>
    <col min="7434" max="7434" width="17.625" style="84" customWidth="1"/>
    <col min="7435" max="7435" width="18.75" style="84" customWidth="1"/>
    <col min="7436" max="7436" width="17.75" style="84" customWidth="1"/>
    <col min="7437" max="7437" width="14.125" style="84" customWidth="1"/>
    <col min="7438" max="7438" width="17.75" style="84" customWidth="1"/>
    <col min="7439" max="7439" width="19.375" style="84" customWidth="1"/>
    <col min="7440" max="7440" width="14.125" style="84" customWidth="1"/>
    <col min="7441" max="7441" width="17.75" style="84" customWidth="1"/>
    <col min="7442" max="7444" width="14.125" style="84" customWidth="1"/>
    <col min="7445" max="7445" width="17.25" style="84" customWidth="1"/>
    <col min="7446" max="7446" width="14.125" style="84" customWidth="1"/>
    <col min="7447" max="7447" width="15.125" style="84" customWidth="1"/>
    <col min="7448" max="7680" width="9" style="84"/>
    <col min="7681" max="7681" width="9" style="84" hidden="1" customWidth="1"/>
    <col min="7682" max="7682" width="24.875" style="84" customWidth="1"/>
    <col min="7683" max="7683" width="17.125" style="84" customWidth="1"/>
    <col min="7684" max="7684" width="15.125" style="84" customWidth="1"/>
    <col min="7685" max="7686" width="17.125" style="84" customWidth="1"/>
    <col min="7687" max="7687" width="15.125" style="84" customWidth="1"/>
    <col min="7688" max="7688" width="17.125" style="84" customWidth="1"/>
    <col min="7689" max="7689" width="18.75" style="84" customWidth="1"/>
    <col min="7690" max="7690" width="17.625" style="84" customWidth="1"/>
    <col min="7691" max="7691" width="18.75" style="84" customWidth="1"/>
    <col min="7692" max="7692" width="17.75" style="84" customWidth="1"/>
    <col min="7693" max="7693" width="14.125" style="84" customWidth="1"/>
    <col min="7694" max="7694" width="17.75" style="84" customWidth="1"/>
    <col min="7695" max="7695" width="19.375" style="84" customWidth="1"/>
    <col min="7696" max="7696" width="14.125" style="84" customWidth="1"/>
    <col min="7697" max="7697" width="17.75" style="84" customWidth="1"/>
    <col min="7698" max="7700" width="14.125" style="84" customWidth="1"/>
    <col min="7701" max="7701" width="17.25" style="84" customWidth="1"/>
    <col min="7702" max="7702" width="14.125" style="84" customWidth="1"/>
    <col min="7703" max="7703" width="15.125" style="84" customWidth="1"/>
    <col min="7704" max="7936" width="9" style="84"/>
    <col min="7937" max="7937" width="9" style="84" hidden="1" customWidth="1"/>
    <col min="7938" max="7938" width="24.875" style="84" customWidth="1"/>
    <col min="7939" max="7939" width="17.125" style="84" customWidth="1"/>
    <col min="7940" max="7940" width="15.125" style="84" customWidth="1"/>
    <col min="7941" max="7942" width="17.125" style="84" customWidth="1"/>
    <col min="7943" max="7943" width="15.125" style="84" customWidth="1"/>
    <col min="7944" max="7944" width="17.125" style="84" customWidth="1"/>
    <col min="7945" max="7945" width="18.75" style="84" customWidth="1"/>
    <col min="7946" max="7946" width="17.625" style="84" customWidth="1"/>
    <col min="7947" max="7947" width="18.75" style="84" customWidth="1"/>
    <col min="7948" max="7948" width="17.75" style="84" customWidth="1"/>
    <col min="7949" max="7949" width="14.125" style="84" customWidth="1"/>
    <col min="7950" max="7950" width="17.75" style="84" customWidth="1"/>
    <col min="7951" max="7951" width="19.375" style="84" customWidth="1"/>
    <col min="7952" max="7952" width="14.125" style="84" customWidth="1"/>
    <col min="7953" max="7953" width="17.75" style="84" customWidth="1"/>
    <col min="7954" max="7956" width="14.125" style="84" customWidth="1"/>
    <col min="7957" max="7957" width="17.25" style="84" customWidth="1"/>
    <col min="7958" max="7958" width="14.125" style="84" customWidth="1"/>
    <col min="7959" max="7959" width="15.125" style="84" customWidth="1"/>
    <col min="7960" max="8192" width="9" style="84"/>
    <col min="8193" max="8193" width="9" style="84" hidden="1" customWidth="1"/>
    <col min="8194" max="8194" width="24.875" style="84" customWidth="1"/>
    <col min="8195" max="8195" width="17.125" style="84" customWidth="1"/>
    <col min="8196" max="8196" width="15.125" style="84" customWidth="1"/>
    <col min="8197" max="8198" width="17.125" style="84" customWidth="1"/>
    <col min="8199" max="8199" width="15.125" style="84" customWidth="1"/>
    <col min="8200" max="8200" width="17.125" style="84" customWidth="1"/>
    <col min="8201" max="8201" width="18.75" style="84" customWidth="1"/>
    <col min="8202" max="8202" width="17.625" style="84" customWidth="1"/>
    <col min="8203" max="8203" width="18.75" style="84" customWidth="1"/>
    <col min="8204" max="8204" width="17.75" style="84" customWidth="1"/>
    <col min="8205" max="8205" width="14.125" style="84" customWidth="1"/>
    <col min="8206" max="8206" width="17.75" style="84" customWidth="1"/>
    <col min="8207" max="8207" width="19.375" style="84" customWidth="1"/>
    <col min="8208" max="8208" width="14.125" style="84" customWidth="1"/>
    <col min="8209" max="8209" width="17.75" style="84" customWidth="1"/>
    <col min="8210" max="8212" width="14.125" style="84" customWidth="1"/>
    <col min="8213" max="8213" width="17.25" style="84" customWidth="1"/>
    <col min="8214" max="8214" width="14.125" style="84" customWidth="1"/>
    <col min="8215" max="8215" width="15.125" style="84" customWidth="1"/>
    <col min="8216" max="8448" width="9" style="84"/>
    <col min="8449" max="8449" width="9" style="84" hidden="1" customWidth="1"/>
    <col min="8450" max="8450" width="24.875" style="84" customWidth="1"/>
    <col min="8451" max="8451" width="17.125" style="84" customWidth="1"/>
    <col min="8452" max="8452" width="15.125" style="84" customWidth="1"/>
    <col min="8453" max="8454" width="17.125" style="84" customWidth="1"/>
    <col min="8455" max="8455" width="15.125" style="84" customWidth="1"/>
    <col min="8456" max="8456" width="17.125" style="84" customWidth="1"/>
    <col min="8457" max="8457" width="18.75" style="84" customWidth="1"/>
    <col min="8458" max="8458" width="17.625" style="84" customWidth="1"/>
    <col min="8459" max="8459" width="18.75" style="84" customWidth="1"/>
    <col min="8460" max="8460" width="17.75" style="84" customWidth="1"/>
    <col min="8461" max="8461" width="14.125" style="84" customWidth="1"/>
    <col min="8462" max="8462" width="17.75" style="84" customWidth="1"/>
    <col min="8463" max="8463" width="19.375" style="84" customWidth="1"/>
    <col min="8464" max="8464" width="14.125" style="84" customWidth="1"/>
    <col min="8465" max="8465" width="17.75" style="84" customWidth="1"/>
    <col min="8466" max="8468" width="14.125" style="84" customWidth="1"/>
    <col min="8469" max="8469" width="17.25" style="84" customWidth="1"/>
    <col min="8470" max="8470" width="14.125" style="84" customWidth="1"/>
    <col min="8471" max="8471" width="15.125" style="84" customWidth="1"/>
    <col min="8472" max="8704" width="9" style="84"/>
    <col min="8705" max="8705" width="9" style="84" hidden="1" customWidth="1"/>
    <col min="8706" max="8706" width="24.875" style="84" customWidth="1"/>
    <col min="8707" max="8707" width="17.125" style="84" customWidth="1"/>
    <col min="8708" max="8708" width="15.125" style="84" customWidth="1"/>
    <col min="8709" max="8710" width="17.125" style="84" customWidth="1"/>
    <col min="8711" max="8711" width="15.125" style="84" customWidth="1"/>
    <col min="8712" max="8712" width="17.125" style="84" customWidth="1"/>
    <col min="8713" max="8713" width="18.75" style="84" customWidth="1"/>
    <col min="8714" max="8714" width="17.625" style="84" customWidth="1"/>
    <col min="8715" max="8715" width="18.75" style="84" customWidth="1"/>
    <col min="8716" max="8716" width="17.75" style="84" customWidth="1"/>
    <col min="8717" max="8717" width="14.125" style="84" customWidth="1"/>
    <col min="8718" max="8718" width="17.75" style="84" customWidth="1"/>
    <col min="8719" max="8719" width="19.375" style="84" customWidth="1"/>
    <col min="8720" max="8720" width="14.125" style="84" customWidth="1"/>
    <col min="8721" max="8721" width="17.75" style="84" customWidth="1"/>
    <col min="8722" max="8724" width="14.125" style="84" customWidth="1"/>
    <col min="8725" max="8725" width="17.25" style="84" customWidth="1"/>
    <col min="8726" max="8726" width="14.125" style="84" customWidth="1"/>
    <col min="8727" max="8727" width="15.125" style="84" customWidth="1"/>
    <col min="8728" max="8960" width="9" style="84"/>
    <col min="8961" max="8961" width="9" style="84" hidden="1" customWidth="1"/>
    <col min="8962" max="8962" width="24.875" style="84" customWidth="1"/>
    <col min="8963" max="8963" width="17.125" style="84" customWidth="1"/>
    <col min="8964" max="8964" width="15.125" style="84" customWidth="1"/>
    <col min="8965" max="8966" width="17.125" style="84" customWidth="1"/>
    <col min="8967" max="8967" width="15.125" style="84" customWidth="1"/>
    <col min="8968" max="8968" width="17.125" style="84" customWidth="1"/>
    <col min="8969" max="8969" width="18.75" style="84" customWidth="1"/>
    <col min="8970" max="8970" width="17.625" style="84" customWidth="1"/>
    <col min="8971" max="8971" width="18.75" style="84" customWidth="1"/>
    <col min="8972" max="8972" width="17.75" style="84" customWidth="1"/>
    <col min="8973" max="8973" width="14.125" style="84" customWidth="1"/>
    <col min="8974" max="8974" width="17.75" style="84" customWidth="1"/>
    <col min="8975" max="8975" width="19.375" style="84" customWidth="1"/>
    <col min="8976" max="8976" width="14.125" style="84" customWidth="1"/>
    <col min="8977" max="8977" width="17.75" style="84" customWidth="1"/>
    <col min="8978" max="8980" width="14.125" style="84" customWidth="1"/>
    <col min="8981" max="8981" width="17.25" style="84" customWidth="1"/>
    <col min="8982" max="8982" width="14.125" style="84" customWidth="1"/>
    <col min="8983" max="8983" width="15.125" style="84" customWidth="1"/>
    <col min="8984" max="9216" width="9" style="84"/>
    <col min="9217" max="9217" width="9" style="84" hidden="1" customWidth="1"/>
    <col min="9218" max="9218" width="24.875" style="84" customWidth="1"/>
    <col min="9219" max="9219" width="17.125" style="84" customWidth="1"/>
    <col min="9220" max="9220" width="15.125" style="84" customWidth="1"/>
    <col min="9221" max="9222" width="17.125" style="84" customWidth="1"/>
    <col min="9223" max="9223" width="15.125" style="84" customWidth="1"/>
    <col min="9224" max="9224" width="17.125" style="84" customWidth="1"/>
    <col min="9225" max="9225" width="18.75" style="84" customWidth="1"/>
    <col min="9226" max="9226" width="17.625" style="84" customWidth="1"/>
    <col min="9227" max="9227" width="18.75" style="84" customWidth="1"/>
    <col min="9228" max="9228" width="17.75" style="84" customWidth="1"/>
    <col min="9229" max="9229" width="14.125" style="84" customWidth="1"/>
    <col min="9230" max="9230" width="17.75" style="84" customWidth="1"/>
    <col min="9231" max="9231" width="19.375" style="84" customWidth="1"/>
    <col min="9232" max="9232" width="14.125" style="84" customWidth="1"/>
    <col min="9233" max="9233" width="17.75" style="84" customWidth="1"/>
    <col min="9234" max="9236" width="14.125" style="84" customWidth="1"/>
    <col min="9237" max="9237" width="17.25" style="84" customWidth="1"/>
    <col min="9238" max="9238" width="14.125" style="84" customWidth="1"/>
    <col min="9239" max="9239" width="15.125" style="84" customWidth="1"/>
    <col min="9240" max="9472" width="9" style="84"/>
    <col min="9473" max="9473" width="9" style="84" hidden="1" customWidth="1"/>
    <col min="9474" max="9474" width="24.875" style="84" customWidth="1"/>
    <col min="9475" max="9475" width="17.125" style="84" customWidth="1"/>
    <col min="9476" max="9476" width="15.125" style="84" customWidth="1"/>
    <col min="9477" max="9478" width="17.125" style="84" customWidth="1"/>
    <col min="9479" max="9479" width="15.125" style="84" customWidth="1"/>
    <col min="9480" max="9480" width="17.125" style="84" customWidth="1"/>
    <col min="9481" max="9481" width="18.75" style="84" customWidth="1"/>
    <col min="9482" max="9482" width="17.625" style="84" customWidth="1"/>
    <col min="9483" max="9483" width="18.75" style="84" customWidth="1"/>
    <col min="9484" max="9484" width="17.75" style="84" customWidth="1"/>
    <col min="9485" max="9485" width="14.125" style="84" customWidth="1"/>
    <col min="9486" max="9486" width="17.75" style="84" customWidth="1"/>
    <col min="9487" max="9487" width="19.375" style="84" customWidth="1"/>
    <col min="9488" max="9488" width="14.125" style="84" customWidth="1"/>
    <col min="9489" max="9489" width="17.75" style="84" customWidth="1"/>
    <col min="9490" max="9492" width="14.125" style="84" customWidth="1"/>
    <col min="9493" max="9493" width="17.25" style="84" customWidth="1"/>
    <col min="9494" max="9494" width="14.125" style="84" customWidth="1"/>
    <col min="9495" max="9495" width="15.125" style="84" customWidth="1"/>
    <col min="9496" max="9728" width="9" style="84"/>
    <col min="9729" max="9729" width="9" style="84" hidden="1" customWidth="1"/>
    <col min="9730" max="9730" width="24.875" style="84" customWidth="1"/>
    <col min="9731" max="9731" width="17.125" style="84" customWidth="1"/>
    <col min="9732" max="9732" width="15.125" style="84" customWidth="1"/>
    <col min="9733" max="9734" width="17.125" style="84" customWidth="1"/>
    <col min="9735" max="9735" width="15.125" style="84" customWidth="1"/>
    <col min="9736" max="9736" width="17.125" style="84" customWidth="1"/>
    <col min="9737" max="9737" width="18.75" style="84" customWidth="1"/>
    <col min="9738" max="9738" width="17.625" style="84" customWidth="1"/>
    <col min="9739" max="9739" width="18.75" style="84" customWidth="1"/>
    <col min="9740" max="9740" width="17.75" style="84" customWidth="1"/>
    <col min="9741" max="9741" width="14.125" style="84" customWidth="1"/>
    <col min="9742" max="9742" width="17.75" style="84" customWidth="1"/>
    <col min="9743" max="9743" width="19.375" style="84" customWidth="1"/>
    <col min="9744" max="9744" width="14.125" style="84" customWidth="1"/>
    <col min="9745" max="9745" width="17.75" style="84" customWidth="1"/>
    <col min="9746" max="9748" width="14.125" style="84" customWidth="1"/>
    <col min="9749" max="9749" width="17.25" style="84" customWidth="1"/>
    <col min="9750" max="9750" width="14.125" style="84" customWidth="1"/>
    <col min="9751" max="9751" width="15.125" style="84" customWidth="1"/>
    <col min="9752" max="9984" width="9" style="84"/>
    <col min="9985" max="9985" width="9" style="84" hidden="1" customWidth="1"/>
    <col min="9986" max="9986" width="24.875" style="84" customWidth="1"/>
    <col min="9987" max="9987" width="17.125" style="84" customWidth="1"/>
    <col min="9988" max="9988" width="15.125" style="84" customWidth="1"/>
    <col min="9989" max="9990" width="17.125" style="84" customWidth="1"/>
    <col min="9991" max="9991" width="15.125" style="84" customWidth="1"/>
    <col min="9992" max="9992" width="17.125" style="84" customWidth="1"/>
    <col min="9993" max="9993" width="18.75" style="84" customWidth="1"/>
    <col min="9994" max="9994" width="17.625" style="84" customWidth="1"/>
    <col min="9995" max="9995" width="18.75" style="84" customWidth="1"/>
    <col min="9996" max="9996" width="17.75" style="84" customWidth="1"/>
    <col min="9997" max="9997" width="14.125" style="84" customWidth="1"/>
    <col min="9998" max="9998" width="17.75" style="84" customWidth="1"/>
    <col min="9999" max="9999" width="19.375" style="84" customWidth="1"/>
    <col min="10000" max="10000" width="14.125" style="84" customWidth="1"/>
    <col min="10001" max="10001" width="17.75" style="84" customWidth="1"/>
    <col min="10002" max="10004" width="14.125" style="84" customWidth="1"/>
    <col min="10005" max="10005" width="17.25" style="84" customWidth="1"/>
    <col min="10006" max="10006" width="14.125" style="84" customWidth="1"/>
    <col min="10007" max="10007" width="15.125" style="84" customWidth="1"/>
    <col min="10008" max="10240" width="9" style="84"/>
    <col min="10241" max="10241" width="9" style="84" hidden="1" customWidth="1"/>
    <col min="10242" max="10242" width="24.875" style="84" customWidth="1"/>
    <col min="10243" max="10243" width="17.125" style="84" customWidth="1"/>
    <col min="10244" max="10244" width="15.125" style="84" customWidth="1"/>
    <col min="10245" max="10246" width="17.125" style="84" customWidth="1"/>
    <col min="10247" max="10247" width="15.125" style="84" customWidth="1"/>
    <col min="10248" max="10248" width="17.125" style="84" customWidth="1"/>
    <col min="10249" max="10249" width="18.75" style="84" customWidth="1"/>
    <col min="10250" max="10250" width="17.625" style="84" customWidth="1"/>
    <col min="10251" max="10251" width="18.75" style="84" customWidth="1"/>
    <col min="10252" max="10252" width="17.75" style="84" customWidth="1"/>
    <col min="10253" max="10253" width="14.125" style="84" customWidth="1"/>
    <col min="10254" max="10254" width="17.75" style="84" customWidth="1"/>
    <col min="10255" max="10255" width="19.375" style="84" customWidth="1"/>
    <col min="10256" max="10256" width="14.125" style="84" customWidth="1"/>
    <col min="10257" max="10257" width="17.75" style="84" customWidth="1"/>
    <col min="10258" max="10260" width="14.125" style="84" customWidth="1"/>
    <col min="10261" max="10261" width="17.25" style="84" customWidth="1"/>
    <col min="10262" max="10262" width="14.125" style="84" customWidth="1"/>
    <col min="10263" max="10263" width="15.125" style="84" customWidth="1"/>
    <col min="10264" max="10496" width="9" style="84"/>
    <col min="10497" max="10497" width="9" style="84" hidden="1" customWidth="1"/>
    <col min="10498" max="10498" width="24.875" style="84" customWidth="1"/>
    <col min="10499" max="10499" width="17.125" style="84" customWidth="1"/>
    <col min="10500" max="10500" width="15.125" style="84" customWidth="1"/>
    <col min="10501" max="10502" width="17.125" style="84" customWidth="1"/>
    <col min="10503" max="10503" width="15.125" style="84" customWidth="1"/>
    <col min="10504" max="10504" width="17.125" style="84" customWidth="1"/>
    <col min="10505" max="10505" width="18.75" style="84" customWidth="1"/>
    <col min="10506" max="10506" width="17.625" style="84" customWidth="1"/>
    <col min="10507" max="10507" width="18.75" style="84" customWidth="1"/>
    <col min="10508" max="10508" width="17.75" style="84" customWidth="1"/>
    <col min="10509" max="10509" width="14.125" style="84" customWidth="1"/>
    <col min="10510" max="10510" width="17.75" style="84" customWidth="1"/>
    <col min="10511" max="10511" width="19.375" style="84" customWidth="1"/>
    <col min="10512" max="10512" width="14.125" style="84" customWidth="1"/>
    <col min="10513" max="10513" width="17.75" style="84" customWidth="1"/>
    <col min="10514" max="10516" width="14.125" style="84" customWidth="1"/>
    <col min="10517" max="10517" width="17.25" style="84" customWidth="1"/>
    <col min="10518" max="10518" width="14.125" style="84" customWidth="1"/>
    <col min="10519" max="10519" width="15.125" style="84" customWidth="1"/>
    <col min="10520" max="10752" width="9" style="84"/>
    <col min="10753" max="10753" width="9" style="84" hidden="1" customWidth="1"/>
    <col min="10754" max="10754" width="24.875" style="84" customWidth="1"/>
    <col min="10755" max="10755" width="17.125" style="84" customWidth="1"/>
    <col min="10756" max="10756" width="15.125" style="84" customWidth="1"/>
    <col min="10757" max="10758" width="17.125" style="84" customWidth="1"/>
    <col min="10759" max="10759" width="15.125" style="84" customWidth="1"/>
    <col min="10760" max="10760" width="17.125" style="84" customWidth="1"/>
    <col min="10761" max="10761" width="18.75" style="84" customWidth="1"/>
    <col min="10762" max="10762" width="17.625" style="84" customWidth="1"/>
    <col min="10763" max="10763" width="18.75" style="84" customWidth="1"/>
    <col min="10764" max="10764" width="17.75" style="84" customWidth="1"/>
    <col min="10765" max="10765" width="14.125" style="84" customWidth="1"/>
    <col min="10766" max="10766" width="17.75" style="84" customWidth="1"/>
    <col min="10767" max="10767" width="19.375" style="84" customWidth="1"/>
    <col min="10768" max="10768" width="14.125" style="84" customWidth="1"/>
    <col min="10769" max="10769" width="17.75" style="84" customWidth="1"/>
    <col min="10770" max="10772" width="14.125" style="84" customWidth="1"/>
    <col min="10773" max="10773" width="17.25" style="84" customWidth="1"/>
    <col min="10774" max="10774" width="14.125" style="84" customWidth="1"/>
    <col min="10775" max="10775" width="15.125" style="84" customWidth="1"/>
    <col min="10776" max="11008" width="9" style="84"/>
    <col min="11009" max="11009" width="9" style="84" hidden="1" customWidth="1"/>
    <col min="11010" max="11010" width="24.875" style="84" customWidth="1"/>
    <col min="11011" max="11011" width="17.125" style="84" customWidth="1"/>
    <col min="11012" max="11012" width="15.125" style="84" customWidth="1"/>
    <col min="11013" max="11014" width="17.125" style="84" customWidth="1"/>
    <col min="11015" max="11015" width="15.125" style="84" customWidth="1"/>
    <col min="11016" max="11016" width="17.125" style="84" customWidth="1"/>
    <col min="11017" max="11017" width="18.75" style="84" customWidth="1"/>
    <col min="11018" max="11018" width="17.625" style="84" customWidth="1"/>
    <col min="11019" max="11019" width="18.75" style="84" customWidth="1"/>
    <col min="11020" max="11020" width="17.75" style="84" customWidth="1"/>
    <col min="11021" max="11021" width="14.125" style="84" customWidth="1"/>
    <col min="11022" max="11022" width="17.75" style="84" customWidth="1"/>
    <col min="11023" max="11023" width="19.375" style="84" customWidth="1"/>
    <col min="11024" max="11024" width="14.125" style="84" customWidth="1"/>
    <col min="11025" max="11025" width="17.75" style="84" customWidth="1"/>
    <col min="11026" max="11028" width="14.125" style="84" customWidth="1"/>
    <col min="11029" max="11029" width="17.25" style="84" customWidth="1"/>
    <col min="11030" max="11030" width="14.125" style="84" customWidth="1"/>
    <col min="11031" max="11031" width="15.125" style="84" customWidth="1"/>
    <col min="11032" max="11264" width="9" style="84"/>
    <col min="11265" max="11265" width="9" style="84" hidden="1" customWidth="1"/>
    <col min="11266" max="11266" width="24.875" style="84" customWidth="1"/>
    <col min="11267" max="11267" width="17.125" style="84" customWidth="1"/>
    <col min="11268" max="11268" width="15.125" style="84" customWidth="1"/>
    <col min="11269" max="11270" width="17.125" style="84" customWidth="1"/>
    <col min="11271" max="11271" width="15.125" style="84" customWidth="1"/>
    <col min="11272" max="11272" width="17.125" style="84" customWidth="1"/>
    <col min="11273" max="11273" width="18.75" style="84" customWidth="1"/>
    <col min="11274" max="11274" width="17.625" style="84" customWidth="1"/>
    <col min="11275" max="11275" width="18.75" style="84" customWidth="1"/>
    <col min="11276" max="11276" width="17.75" style="84" customWidth="1"/>
    <col min="11277" max="11277" width="14.125" style="84" customWidth="1"/>
    <col min="11278" max="11278" width="17.75" style="84" customWidth="1"/>
    <col min="11279" max="11279" width="19.375" style="84" customWidth="1"/>
    <col min="11280" max="11280" width="14.125" style="84" customWidth="1"/>
    <col min="11281" max="11281" width="17.75" style="84" customWidth="1"/>
    <col min="11282" max="11284" width="14.125" style="84" customWidth="1"/>
    <col min="11285" max="11285" width="17.25" style="84" customWidth="1"/>
    <col min="11286" max="11286" width="14.125" style="84" customWidth="1"/>
    <col min="11287" max="11287" width="15.125" style="84" customWidth="1"/>
    <col min="11288" max="11520" width="9" style="84"/>
    <col min="11521" max="11521" width="9" style="84" hidden="1" customWidth="1"/>
    <col min="11522" max="11522" width="24.875" style="84" customWidth="1"/>
    <col min="11523" max="11523" width="17.125" style="84" customWidth="1"/>
    <col min="11524" max="11524" width="15.125" style="84" customWidth="1"/>
    <col min="11525" max="11526" width="17.125" style="84" customWidth="1"/>
    <col min="11527" max="11527" width="15.125" style="84" customWidth="1"/>
    <col min="11528" max="11528" width="17.125" style="84" customWidth="1"/>
    <col min="11529" max="11529" width="18.75" style="84" customWidth="1"/>
    <col min="11530" max="11530" width="17.625" style="84" customWidth="1"/>
    <col min="11531" max="11531" width="18.75" style="84" customWidth="1"/>
    <col min="11532" max="11532" width="17.75" style="84" customWidth="1"/>
    <col min="11533" max="11533" width="14.125" style="84" customWidth="1"/>
    <col min="11534" max="11534" width="17.75" style="84" customWidth="1"/>
    <col min="11535" max="11535" width="19.375" style="84" customWidth="1"/>
    <col min="11536" max="11536" width="14.125" style="84" customWidth="1"/>
    <col min="11537" max="11537" width="17.75" style="84" customWidth="1"/>
    <col min="11538" max="11540" width="14.125" style="84" customWidth="1"/>
    <col min="11541" max="11541" width="17.25" style="84" customWidth="1"/>
    <col min="11542" max="11542" width="14.125" style="84" customWidth="1"/>
    <col min="11543" max="11543" width="15.125" style="84" customWidth="1"/>
    <col min="11544" max="11776" width="9" style="84"/>
    <col min="11777" max="11777" width="9" style="84" hidden="1" customWidth="1"/>
    <col min="11778" max="11778" width="24.875" style="84" customWidth="1"/>
    <col min="11779" max="11779" width="17.125" style="84" customWidth="1"/>
    <col min="11780" max="11780" width="15.125" style="84" customWidth="1"/>
    <col min="11781" max="11782" width="17.125" style="84" customWidth="1"/>
    <col min="11783" max="11783" width="15.125" style="84" customWidth="1"/>
    <col min="11784" max="11784" width="17.125" style="84" customWidth="1"/>
    <col min="11785" max="11785" width="18.75" style="84" customWidth="1"/>
    <col min="11786" max="11786" width="17.625" style="84" customWidth="1"/>
    <col min="11787" max="11787" width="18.75" style="84" customWidth="1"/>
    <col min="11788" max="11788" width="17.75" style="84" customWidth="1"/>
    <col min="11789" max="11789" width="14.125" style="84" customWidth="1"/>
    <col min="11790" max="11790" width="17.75" style="84" customWidth="1"/>
    <col min="11791" max="11791" width="19.375" style="84" customWidth="1"/>
    <col min="11792" max="11792" width="14.125" style="84" customWidth="1"/>
    <col min="11793" max="11793" width="17.75" style="84" customWidth="1"/>
    <col min="11794" max="11796" width="14.125" style="84" customWidth="1"/>
    <col min="11797" max="11797" width="17.25" style="84" customWidth="1"/>
    <col min="11798" max="11798" width="14.125" style="84" customWidth="1"/>
    <col min="11799" max="11799" width="15.125" style="84" customWidth="1"/>
    <col min="11800" max="12032" width="9" style="84"/>
    <col min="12033" max="12033" width="9" style="84" hidden="1" customWidth="1"/>
    <col min="12034" max="12034" width="24.875" style="84" customWidth="1"/>
    <col min="12035" max="12035" width="17.125" style="84" customWidth="1"/>
    <col min="12036" max="12036" width="15.125" style="84" customWidth="1"/>
    <col min="12037" max="12038" width="17.125" style="84" customWidth="1"/>
    <col min="12039" max="12039" width="15.125" style="84" customWidth="1"/>
    <col min="12040" max="12040" width="17.125" style="84" customWidth="1"/>
    <col min="12041" max="12041" width="18.75" style="84" customWidth="1"/>
    <col min="12042" max="12042" width="17.625" style="84" customWidth="1"/>
    <col min="12043" max="12043" width="18.75" style="84" customWidth="1"/>
    <col min="12044" max="12044" width="17.75" style="84" customWidth="1"/>
    <col min="12045" max="12045" width="14.125" style="84" customWidth="1"/>
    <col min="12046" max="12046" width="17.75" style="84" customWidth="1"/>
    <col min="12047" max="12047" width="19.375" style="84" customWidth="1"/>
    <col min="12048" max="12048" width="14.125" style="84" customWidth="1"/>
    <col min="12049" max="12049" width="17.75" style="84" customWidth="1"/>
    <col min="12050" max="12052" width="14.125" style="84" customWidth="1"/>
    <col min="12053" max="12053" width="17.25" style="84" customWidth="1"/>
    <col min="12054" max="12054" width="14.125" style="84" customWidth="1"/>
    <col min="12055" max="12055" width="15.125" style="84" customWidth="1"/>
    <col min="12056" max="12288" width="9" style="84"/>
    <col min="12289" max="12289" width="9" style="84" hidden="1" customWidth="1"/>
    <col min="12290" max="12290" width="24.875" style="84" customWidth="1"/>
    <col min="12291" max="12291" width="17.125" style="84" customWidth="1"/>
    <col min="12292" max="12292" width="15.125" style="84" customWidth="1"/>
    <col min="12293" max="12294" width="17.125" style="84" customWidth="1"/>
    <col min="12295" max="12295" width="15.125" style="84" customWidth="1"/>
    <col min="12296" max="12296" width="17.125" style="84" customWidth="1"/>
    <col min="12297" max="12297" width="18.75" style="84" customWidth="1"/>
    <col min="12298" max="12298" width="17.625" style="84" customWidth="1"/>
    <col min="12299" max="12299" width="18.75" style="84" customWidth="1"/>
    <col min="12300" max="12300" width="17.75" style="84" customWidth="1"/>
    <col min="12301" max="12301" width="14.125" style="84" customWidth="1"/>
    <col min="12302" max="12302" width="17.75" style="84" customWidth="1"/>
    <col min="12303" max="12303" width="19.375" style="84" customWidth="1"/>
    <col min="12304" max="12304" width="14.125" style="84" customWidth="1"/>
    <col min="12305" max="12305" width="17.75" style="84" customWidth="1"/>
    <col min="12306" max="12308" width="14.125" style="84" customWidth="1"/>
    <col min="12309" max="12309" width="17.25" style="84" customWidth="1"/>
    <col min="12310" max="12310" width="14.125" style="84" customWidth="1"/>
    <col min="12311" max="12311" width="15.125" style="84" customWidth="1"/>
    <col min="12312" max="12544" width="9" style="84"/>
    <col min="12545" max="12545" width="9" style="84" hidden="1" customWidth="1"/>
    <col min="12546" max="12546" width="24.875" style="84" customWidth="1"/>
    <col min="12547" max="12547" width="17.125" style="84" customWidth="1"/>
    <col min="12548" max="12548" width="15.125" style="84" customWidth="1"/>
    <col min="12549" max="12550" width="17.125" style="84" customWidth="1"/>
    <col min="12551" max="12551" width="15.125" style="84" customWidth="1"/>
    <col min="12552" max="12552" width="17.125" style="84" customWidth="1"/>
    <col min="12553" max="12553" width="18.75" style="84" customWidth="1"/>
    <col min="12554" max="12554" width="17.625" style="84" customWidth="1"/>
    <col min="12555" max="12555" width="18.75" style="84" customWidth="1"/>
    <col min="12556" max="12556" width="17.75" style="84" customWidth="1"/>
    <col min="12557" max="12557" width="14.125" style="84" customWidth="1"/>
    <col min="12558" max="12558" width="17.75" style="84" customWidth="1"/>
    <col min="12559" max="12559" width="19.375" style="84" customWidth="1"/>
    <col min="12560" max="12560" width="14.125" style="84" customWidth="1"/>
    <col min="12561" max="12561" width="17.75" style="84" customWidth="1"/>
    <col min="12562" max="12564" width="14.125" style="84" customWidth="1"/>
    <col min="12565" max="12565" width="17.25" style="84" customWidth="1"/>
    <col min="12566" max="12566" width="14.125" style="84" customWidth="1"/>
    <col min="12567" max="12567" width="15.125" style="84" customWidth="1"/>
    <col min="12568" max="12800" width="9" style="84"/>
    <col min="12801" max="12801" width="9" style="84" hidden="1" customWidth="1"/>
    <col min="12802" max="12802" width="24.875" style="84" customWidth="1"/>
    <col min="12803" max="12803" width="17.125" style="84" customWidth="1"/>
    <col min="12804" max="12804" width="15.125" style="84" customWidth="1"/>
    <col min="12805" max="12806" width="17.125" style="84" customWidth="1"/>
    <col min="12807" max="12807" width="15.125" style="84" customWidth="1"/>
    <col min="12808" max="12808" width="17.125" style="84" customWidth="1"/>
    <col min="12809" max="12809" width="18.75" style="84" customWidth="1"/>
    <col min="12810" max="12810" width="17.625" style="84" customWidth="1"/>
    <col min="12811" max="12811" width="18.75" style="84" customWidth="1"/>
    <col min="12812" max="12812" width="17.75" style="84" customWidth="1"/>
    <col min="12813" max="12813" width="14.125" style="84" customWidth="1"/>
    <col min="12814" max="12814" width="17.75" style="84" customWidth="1"/>
    <col min="12815" max="12815" width="19.375" style="84" customWidth="1"/>
    <col min="12816" max="12816" width="14.125" style="84" customWidth="1"/>
    <col min="12817" max="12817" width="17.75" style="84" customWidth="1"/>
    <col min="12818" max="12820" width="14.125" style="84" customWidth="1"/>
    <col min="12821" max="12821" width="17.25" style="84" customWidth="1"/>
    <col min="12822" max="12822" width="14.125" style="84" customWidth="1"/>
    <col min="12823" max="12823" width="15.125" style="84" customWidth="1"/>
    <col min="12824" max="13056" width="9" style="84"/>
    <col min="13057" max="13057" width="9" style="84" hidden="1" customWidth="1"/>
    <col min="13058" max="13058" width="24.875" style="84" customWidth="1"/>
    <col min="13059" max="13059" width="17.125" style="84" customWidth="1"/>
    <col min="13060" max="13060" width="15.125" style="84" customWidth="1"/>
    <col min="13061" max="13062" width="17.125" style="84" customWidth="1"/>
    <col min="13063" max="13063" width="15.125" style="84" customWidth="1"/>
    <col min="13064" max="13064" width="17.125" style="84" customWidth="1"/>
    <col min="13065" max="13065" width="18.75" style="84" customWidth="1"/>
    <col min="13066" max="13066" width="17.625" style="84" customWidth="1"/>
    <col min="13067" max="13067" width="18.75" style="84" customWidth="1"/>
    <col min="13068" max="13068" width="17.75" style="84" customWidth="1"/>
    <col min="13069" max="13069" width="14.125" style="84" customWidth="1"/>
    <col min="13070" max="13070" width="17.75" style="84" customWidth="1"/>
    <col min="13071" max="13071" width="19.375" style="84" customWidth="1"/>
    <col min="13072" max="13072" width="14.125" style="84" customWidth="1"/>
    <col min="13073" max="13073" width="17.75" style="84" customWidth="1"/>
    <col min="13074" max="13076" width="14.125" style="84" customWidth="1"/>
    <col min="13077" max="13077" width="17.25" style="84" customWidth="1"/>
    <col min="13078" max="13078" width="14.125" style="84" customWidth="1"/>
    <col min="13079" max="13079" width="15.125" style="84" customWidth="1"/>
    <col min="13080" max="13312" width="9" style="84"/>
    <col min="13313" max="13313" width="9" style="84" hidden="1" customWidth="1"/>
    <col min="13314" max="13314" width="24.875" style="84" customWidth="1"/>
    <col min="13315" max="13315" width="17.125" style="84" customWidth="1"/>
    <col min="13316" max="13316" width="15.125" style="84" customWidth="1"/>
    <col min="13317" max="13318" width="17.125" style="84" customWidth="1"/>
    <col min="13319" max="13319" width="15.125" style="84" customWidth="1"/>
    <col min="13320" max="13320" width="17.125" style="84" customWidth="1"/>
    <col min="13321" max="13321" width="18.75" style="84" customWidth="1"/>
    <col min="13322" max="13322" width="17.625" style="84" customWidth="1"/>
    <col min="13323" max="13323" width="18.75" style="84" customWidth="1"/>
    <col min="13324" max="13324" width="17.75" style="84" customWidth="1"/>
    <col min="13325" max="13325" width="14.125" style="84" customWidth="1"/>
    <col min="13326" max="13326" width="17.75" style="84" customWidth="1"/>
    <col min="13327" max="13327" width="19.375" style="84" customWidth="1"/>
    <col min="13328" max="13328" width="14.125" style="84" customWidth="1"/>
    <col min="13329" max="13329" width="17.75" style="84" customWidth="1"/>
    <col min="13330" max="13332" width="14.125" style="84" customWidth="1"/>
    <col min="13333" max="13333" width="17.25" style="84" customWidth="1"/>
    <col min="13334" max="13334" width="14.125" style="84" customWidth="1"/>
    <col min="13335" max="13335" width="15.125" style="84" customWidth="1"/>
    <col min="13336" max="13568" width="9" style="84"/>
    <col min="13569" max="13569" width="9" style="84" hidden="1" customWidth="1"/>
    <col min="13570" max="13570" width="24.875" style="84" customWidth="1"/>
    <col min="13571" max="13571" width="17.125" style="84" customWidth="1"/>
    <col min="13572" max="13572" width="15.125" style="84" customWidth="1"/>
    <col min="13573" max="13574" width="17.125" style="84" customWidth="1"/>
    <col min="13575" max="13575" width="15.125" style="84" customWidth="1"/>
    <col min="13576" max="13576" width="17.125" style="84" customWidth="1"/>
    <col min="13577" max="13577" width="18.75" style="84" customWidth="1"/>
    <col min="13578" max="13578" width="17.625" style="84" customWidth="1"/>
    <col min="13579" max="13579" width="18.75" style="84" customWidth="1"/>
    <col min="13580" max="13580" width="17.75" style="84" customWidth="1"/>
    <col min="13581" max="13581" width="14.125" style="84" customWidth="1"/>
    <col min="13582" max="13582" width="17.75" style="84" customWidth="1"/>
    <col min="13583" max="13583" width="19.375" style="84" customWidth="1"/>
    <col min="13584" max="13584" width="14.125" style="84" customWidth="1"/>
    <col min="13585" max="13585" width="17.75" style="84" customWidth="1"/>
    <col min="13586" max="13588" width="14.125" style="84" customWidth="1"/>
    <col min="13589" max="13589" width="17.25" style="84" customWidth="1"/>
    <col min="13590" max="13590" width="14.125" style="84" customWidth="1"/>
    <col min="13591" max="13591" width="15.125" style="84" customWidth="1"/>
    <col min="13592" max="13824" width="9" style="84"/>
    <col min="13825" max="13825" width="9" style="84" hidden="1" customWidth="1"/>
    <col min="13826" max="13826" width="24.875" style="84" customWidth="1"/>
    <col min="13827" max="13827" width="17.125" style="84" customWidth="1"/>
    <col min="13828" max="13828" width="15.125" style="84" customWidth="1"/>
    <col min="13829" max="13830" width="17.125" style="84" customWidth="1"/>
    <col min="13831" max="13831" width="15.125" style="84" customWidth="1"/>
    <col min="13832" max="13832" width="17.125" style="84" customWidth="1"/>
    <col min="13833" max="13833" width="18.75" style="84" customWidth="1"/>
    <col min="13834" max="13834" width="17.625" style="84" customWidth="1"/>
    <col min="13835" max="13835" width="18.75" style="84" customWidth="1"/>
    <col min="13836" max="13836" width="17.75" style="84" customWidth="1"/>
    <col min="13837" max="13837" width="14.125" style="84" customWidth="1"/>
    <col min="13838" max="13838" width="17.75" style="84" customWidth="1"/>
    <col min="13839" max="13839" width="19.375" style="84" customWidth="1"/>
    <col min="13840" max="13840" width="14.125" style="84" customWidth="1"/>
    <col min="13841" max="13841" width="17.75" style="84" customWidth="1"/>
    <col min="13842" max="13844" width="14.125" style="84" customWidth="1"/>
    <col min="13845" max="13845" width="17.25" style="84" customWidth="1"/>
    <col min="13846" max="13846" width="14.125" style="84" customWidth="1"/>
    <col min="13847" max="13847" width="15.125" style="84" customWidth="1"/>
    <col min="13848" max="14080" width="9" style="84"/>
    <col min="14081" max="14081" width="9" style="84" hidden="1" customWidth="1"/>
    <col min="14082" max="14082" width="24.875" style="84" customWidth="1"/>
    <col min="14083" max="14083" width="17.125" style="84" customWidth="1"/>
    <col min="14084" max="14084" width="15.125" style="84" customWidth="1"/>
    <col min="14085" max="14086" width="17.125" style="84" customWidth="1"/>
    <col min="14087" max="14087" width="15.125" style="84" customWidth="1"/>
    <col min="14088" max="14088" width="17.125" style="84" customWidth="1"/>
    <col min="14089" max="14089" width="18.75" style="84" customWidth="1"/>
    <col min="14090" max="14090" width="17.625" style="84" customWidth="1"/>
    <col min="14091" max="14091" width="18.75" style="84" customWidth="1"/>
    <col min="14092" max="14092" width="17.75" style="84" customWidth="1"/>
    <col min="14093" max="14093" width="14.125" style="84" customWidth="1"/>
    <col min="14094" max="14094" width="17.75" style="84" customWidth="1"/>
    <col min="14095" max="14095" width="19.375" style="84" customWidth="1"/>
    <col min="14096" max="14096" width="14.125" style="84" customWidth="1"/>
    <col min="14097" max="14097" width="17.75" style="84" customWidth="1"/>
    <col min="14098" max="14100" width="14.125" style="84" customWidth="1"/>
    <col min="14101" max="14101" width="17.25" style="84" customWidth="1"/>
    <col min="14102" max="14102" width="14.125" style="84" customWidth="1"/>
    <col min="14103" max="14103" width="15.125" style="84" customWidth="1"/>
    <col min="14104" max="14336" width="9" style="84"/>
    <col min="14337" max="14337" width="9" style="84" hidden="1" customWidth="1"/>
    <col min="14338" max="14338" width="24.875" style="84" customWidth="1"/>
    <col min="14339" max="14339" width="17.125" style="84" customWidth="1"/>
    <col min="14340" max="14340" width="15.125" style="84" customWidth="1"/>
    <col min="14341" max="14342" width="17.125" style="84" customWidth="1"/>
    <col min="14343" max="14343" width="15.125" style="84" customWidth="1"/>
    <col min="14344" max="14344" width="17.125" style="84" customWidth="1"/>
    <col min="14345" max="14345" width="18.75" style="84" customWidth="1"/>
    <col min="14346" max="14346" width="17.625" style="84" customWidth="1"/>
    <col min="14347" max="14347" width="18.75" style="84" customWidth="1"/>
    <col min="14348" max="14348" width="17.75" style="84" customWidth="1"/>
    <col min="14349" max="14349" width="14.125" style="84" customWidth="1"/>
    <col min="14350" max="14350" width="17.75" style="84" customWidth="1"/>
    <col min="14351" max="14351" width="19.375" style="84" customWidth="1"/>
    <col min="14352" max="14352" width="14.125" style="84" customWidth="1"/>
    <col min="14353" max="14353" width="17.75" style="84" customWidth="1"/>
    <col min="14354" max="14356" width="14.125" style="84" customWidth="1"/>
    <col min="14357" max="14357" width="17.25" style="84" customWidth="1"/>
    <col min="14358" max="14358" width="14.125" style="84" customWidth="1"/>
    <col min="14359" max="14359" width="15.125" style="84" customWidth="1"/>
    <col min="14360" max="14592" width="9" style="84"/>
    <col min="14593" max="14593" width="9" style="84" hidden="1" customWidth="1"/>
    <col min="14594" max="14594" width="24.875" style="84" customWidth="1"/>
    <col min="14595" max="14595" width="17.125" style="84" customWidth="1"/>
    <col min="14596" max="14596" width="15.125" style="84" customWidth="1"/>
    <col min="14597" max="14598" width="17.125" style="84" customWidth="1"/>
    <col min="14599" max="14599" width="15.125" style="84" customWidth="1"/>
    <col min="14600" max="14600" width="17.125" style="84" customWidth="1"/>
    <col min="14601" max="14601" width="18.75" style="84" customWidth="1"/>
    <col min="14602" max="14602" width="17.625" style="84" customWidth="1"/>
    <col min="14603" max="14603" width="18.75" style="84" customWidth="1"/>
    <col min="14604" max="14604" width="17.75" style="84" customWidth="1"/>
    <col min="14605" max="14605" width="14.125" style="84" customWidth="1"/>
    <col min="14606" max="14606" width="17.75" style="84" customWidth="1"/>
    <col min="14607" max="14607" width="19.375" style="84" customWidth="1"/>
    <col min="14608" max="14608" width="14.125" style="84" customWidth="1"/>
    <col min="14609" max="14609" width="17.75" style="84" customWidth="1"/>
    <col min="14610" max="14612" width="14.125" style="84" customWidth="1"/>
    <col min="14613" max="14613" width="17.25" style="84" customWidth="1"/>
    <col min="14614" max="14614" width="14.125" style="84" customWidth="1"/>
    <col min="14615" max="14615" width="15.125" style="84" customWidth="1"/>
    <col min="14616" max="14848" width="9" style="84"/>
    <col min="14849" max="14849" width="9" style="84" hidden="1" customWidth="1"/>
    <col min="14850" max="14850" width="24.875" style="84" customWidth="1"/>
    <col min="14851" max="14851" width="17.125" style="84" customWidth="1"/>
    <col min="14852" max="14852" width="15.125" style="84" customWidth="1"/>
    <col min="14853" max="14854" width="17.125" style="84" customWidth="1"/>
    <col min="14855" max="14855" width="15.125" style="84" customWidth="1"/>
    <col min="14856" max="14856" width="17.125" style="84" customWidth="1"/>
    <col min="14857" max="14857" width="18.75" style="84" customWidth="1"/>
    <col min="14858" max="14858" width="17.625" style="84" customWidth="1"/>
    <col min="14859" max="14859" width="18.75" style="84" customWidth="1"/>
    <col min="14860" max="14860" width="17.75" style="84" customWidth="1"/>
    <col min="14861" max="14861" width="14.125" style="84" customWidth="1"/>
    <col min="14862" max="14862" width="17.75" style="84" customWidth="1"/>
    <col min="14863" max="14863" width="19.375" style="84" customWidth="1"/>
    <col min="14864" max="14864" width="14.125" style="84" customWidth="1"/>
    <col min="14865" max="14865" width="17.75" style="84" customWidth="1"/>
    <col min="14866" max="14868" width="14.125" style="84" customWidth="1"/>
    <col min="14869" max="14869" width="17.25" style="84" customWidth="1"/>
    <col min="14870" max="14870" width="14.125" style="84" customWidth="1"/>
    <col min="14871" max="14871" width="15.125" style="84" customWidth="1"/>
    <col min="14872" max="15104" width="9" style="84"/>
    <col min="15105" max="15105" width="9" style="84" hidden="1" customWidth="1"/>
    <col min="15106" max="15106" width="24.875" style="84" customWidth="1"/>
    <col min="15107" max="15107" width="17.125" style="84" customWidth="1"/>
    <col min="15108" max="15108" width="15.125" style="84" customWidth="1"/>
    <col min="15109" max="15110" width="17.125" style="84" customWidth="1"/>
    <col min="15111" max="15111" width="15.125" style="84" customWidth="1"/>
    <col min="15112" max="15112" width="17.125" style="84" customWidth="1"/>
    <col min="15113" max="15113" width="18.75" style="84" customWidth="1"/>
    <col min="15114" max="15114" width="17.625" style="84" customWidth="1"/>
    <col min="15115" max="15115" width="18.75" style="84" customWidth="1"/>
    <col min="15116" max="15116" width="17.75" style="84" customWidth="1"/>
    <col min="15117" max="15117" width="14.125" style="84" customWidth="1"/>
    <col min="15118" max="15118" width="17.75" style="84" customWidth="1"/>
    <col min="15119" max="15119" width="19.375" style="84" customWidth="1"/>
    <col min="15120" max="15120" width="14.125" style="84" customWidth="1"/>
    <col min="15121" max="15121" width="17.75" style="84" customWidth="1"/>
    <col min="15122" max="15124" width="14.125" style="84" customWidth="1"/>
    <col min="15125" max="15125" width="17.25" style="84" customWidth="1"/>
    <col min="15126" max="15126" width="14.125" style="84" customWidth="1"/>
    <col min="15127" max="15127" width="15.125" style="84" customWidth="1"/>
    <col min="15128" max="15360" width="9" style="84"/>
    <col min="15361" max="15361" width="9" style="84" hidden="1" customWidth="1"/>
    <col min="15362" max="15362" width="24.875" style="84" customWidth="1"/>
    <col min="15363" max="15363" width="17.125" style="84" customWidth="1"/>
    <col min="15364" max="15364" width="15.125" style="84" customWidth="1"/>
    <col min="15365" max="15366" width="17.125" style="84" customWidth="1"/>
    <col min="15367" max="15367" width="15.125" style="84" customWidth="1"/>
    <col min="15368" max="15368" width="17.125" style="84" customWidth="1"/>
    <col min="15369" max="15369" width="18.75" style="84" customWidth="1"/>
    <col min="15370" max="15370" width="17.625" style="84" customWidth="1"/>
    <col min="15371" max="15371" width="18.75" style="84" customWidth="1"/>
    <col min="15372" max="15372" width="17.75" style="84" customWidth="1"/>
    <col min="15373" max="15373" width="14.125" style="84" customWidth="1"/>
    <col min="15374" max="15374" width="17.75" style="84" customWidth="1"/>
    <col min="15375" max="15375" width="19.375" style="84" customWidth="1"/>
    <col min="15376" max="15376" width="14.125" style="84" customWidth="1"/>
    <col min="15377" max="15377" width="17.75" style="84" customWidth="1"/>
    <col min="15378" max="15380" width="14.125" style="84" customWidth="1"/>
    <col min="15381" max="15381" width="17.25" style="84" customWidth="1"/>
    <col min="15382" max="15382" width="14.125" style="84" customWidth="1"/>
    <col min="15383" max="15383" width="15.125" style="84" customWidth="1"/>
    <col min="15384" max="15616" width="9" style="84"/>
    <col min="15617" max="15617" width="9" style="84" hidden="1" customWidth="1"/>
    <col min="15618" max="15618" width="24.875" style="84" customWidth="1"/>
    <col min="15619" max="15619" width="17.125" style="84" customWidth="1"/>
    <col min="15620" max="15620" width="15.125" style="84" customWidth="1"/>
    <col min="15621" max="15622" width="17.125" style="84" customWidth="1"/>
    <col min="15623" max="15623" width="15.125" style="84" customWidth="1"/>
    <col min="15624" max="15624" width="17.125" style="84" customWidth="1"/>
    <col min="15625" max="15625" width="18.75" style="84" customWidth="1"/>
    <col min="15626" max="15626" width="17.625" style="84" customWidth="1"/>
    <col min="15627" max="15627" width="18.75" style="84" customWidth="1"/>
    <col min="15628" max="15628" width="17.75" style="84" customWidth="1"/>
    <col min="15629" max="15629" width="14.125" style="84" customWidth="1"/>
    <col min="15630" max="15630" width="17.75" style="84" customWidth="1"/>
    <col min="15631" max="15631" width="19.375" style="84" customWidth="1"/>
    <col min="15632" max="15632" width="14.125" style="84" customWidth="1"/>
    <col min="15633" max="15633" width="17.75" style="84" customWidth="1"/>
    <col min="15634" max="15636" width="14.125" style="84" customWidth="1"/>
    <col min="15637" max="15637" width="17.25" style="84" customWidth="1"/>
    <col min="15638" max="15638" width="14.125" style="84" customWidth="1"/>
    <col min="15639" max="15639" width="15.125" style="84" customWidth="1"/>
    <col min="15640" max="15872" width="9" style="84"/>
    <col min="15873" max="15873" width="9" style="84" hidden="1" customWidth="1"/>
    <col min="15874" max="15874" width="24.875" style="84" customWidth="1"/>
    <col min="15875" max="15875" width="17.125" style="84" customWidth="1"/>
    <col min="15876" max="15876" width="15.125" style="84" customWidth="1"/>
    <col min="15877" max="15878" width="17.125" style="84" customWidth="1"/>
    <col min="15879" max="15879" width="15.125" style="84" customWidth="1"/>
    <col min="15880" max="15880" width="17.125" style="84" customWidth="1"/>
    <col min="15881" max="15881" width="18.75" style="84" customWidth="1"/>
    <col min="15882" max="15882" width="17.625" style="84" customWidth="1"/>
    <col min="15883" max="15883" width="18.75" style="84" customWidth="1"/>
    <col min="15884" max="15884" width="17.75" style="84" customWidth="1"/>
    <col min="15885" max="15885" width="14.125" style="84" customWidth="1"/>
    <col min="15886" max="15886" width="17.75" style="84" customWidth="1"/>
    <col min="15887" max="15887" width="19.375" style="84" customWidth="1"/>
    <col min="15888" max="15888" width="14.125" style="84" customWidth="1"/>
    <col min="15889" max="15889" width="17.75" style="84" customWidth="1"/>
    <col min="15890" max="15892" width="14.125" style="84" customWidth="1"/>
    <col min="15893" max="15893" width="17.25" style="84" customWidth="1"/>
    <col min="15894" max="15894" width="14.125" style="84" customWidth="1"/>
    <col min="15895" max="15895" width="15.125" style="84" customWidth="1"/>
    <col min="15896" max="16128" width="9" style="84"/>
    <col min="16129" max="16129" width="9" style="84" hidden="1" customWidth="1"/>
    <col min="16130" max="16130" width="24.875" style="84" customWidth="1"/>
    <col min="16131" max="16131" width="17.125" style="84" customWidth="1"/>
    <col min="16132" max="16132" width="15.125" style="84" customWidth="1"/>
    <col min="16133" max="16134" width="17.125" style="84" customWidth="1"/>
    <col min="16135" max="16135" width="15.125" style="84" customWidth="1"/>
    <col min="16136" max="16136" width="17.125" style="84" customWidth="1"/>
    <col min="16137" max="16137" width="18.75" style="84" customWidth="1"/>
    <col min="16138" max="16138" width="17.625" style="84" customWidth="1"/>
    <col min="16139" max="16139" width="18.75" style="84" customWidth="1"/>
    <col min="16140" max="16140" width="17.75" style="84" customWidth="1"/>
    <col min="16141" max="16141" width="14.125" style="84" customWidth="1"/>
    <col min="16142" max="16142" width="17.75" style="84" customWidth="1"/>
    <col min="16143" max="16143" width="19.375" style="84" customWidth="1"/>
    <col min="16144" max="16144" width="14.125" style="84" customWidth="1"/>
    <col min="16145" max="16145" width="17.75" style="84" customWidth="1"/>
    <col min="16146" max="16148" width="14.125" style="84" customWidth="1"/>
    <col min="16149" max="16149" width="17.25" style="84" customWidth="1"/>
    <col min="16150" max="16150" width="14.125" style="84" customWidth="1"/>
    <col min="16151" max="16151" width="15.125" style="84" customWidth="1"/>
    <col min="16152" max="16384" width="9" style="84"/>
  </cols>
  <sheetData>
    <row r="1" spans="1:23" ht="14.25" customHeight="1">
      <c r="B1" s="84" t="s">
        <v>2489</v>
      </c>
    </row>
    <row r="2" spans="1:23" ht="15" customHeight="1">
      <c r="A2" s="332" t="s">
        <v>2490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</row>
    <row r="3" spans="1:23" ht="30" customHeight="1">
      <c r="A3" s="332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</row>
    <row r="4" spans="1:23" ht="13.5">
      <c r="A4" s="85"/>
      <c r="B4" s="85"/>
      <c r="C4" s="86"/>
      <c r="D4" s="86"/>
      <c r="E4" s="85"/>
      <c r="F4" s="86"/>
      <c r="G4" s="86"/>
      <c r="H4" s="87"/>
      <c r="I4" s="106"/>
      <c r="J4" s="106"/>
      <c r="K4" s="87"/>
      <c r="L4" s="86"/>
      <c r="M4" s="86"/>
      <c r="N4" s="106"/>
      <c r="O4" s="86"/>
      <c r="P4" s="86"/>
      <c r="Q4" s="87"/>
      <c r="R4" s="86"/>
      <c r="S4" s="86"/>
      <c r="T4" s="106"/>
      <c r="U4" s="87"/>
      <c r="V4" s="87"/>
      <c r="W4" s="87"/>
    </row>
    <row r="5" spans="1:23" ht="13.5">
      <c r="A5" s="85"/>
      <c r="B5" s="88"/>
      <c r="C5" s="89"/>
      <c r="D5" s="89"/>
      <c r="E5" s="90"/>
      <c r="F5" s="89"/>
      <c r="G5" s="91"/>
      <c r="H5" s="90"/>
      <c r="I5" s="107"/>
      <c r="J5" s="108"/>
      <c r="K5" s="109"/>
      <c r="L5" s="89"/>
      <c r="M5" s="110"/>
      <c r="N5" s="110"/>
      <c r="O5" s="89"/>
      <c r="P5" s="91"/>
      <c r="Q5" s="90"/>
      <c r="R5" s="112"/>
      <c r="S5" s="110"/>
      <c r="T5" s="110"/>
      <c r="U5" s="90"/>
      <c r="V5" s="91"/>
      <c r="W5" s="91" t="s">
        <v>14</v>
      </c>
    </row>
    <row r="6" spans="1:23" ht="24.75" customHeight="1">
      <c r="A6" s="92"/>
      <c r="B6" s="331" t="s">
        <v>2491</v>
      </c>
      <c r="C6" s="333" t="s">
        <v>2492</v>
      </c>
      <c r="D6" s="329"/>
      <c r="E6" s="329"/>
      <c r="F6" s="329" t="s">
        <v>2493</v>
      </c>
      <c r="G6" s="329"/>
      <c r="H6" s="330"/>
      <c r="I6" s="331" t="s">
        <v>2494</v>
      </c>
      <c r="J6" s="331"/>
      <c r="K6" s="331"/>
      <c r="L6" s="334" t="s">
        <v>2495</v>
      </c>
      <c r="M6" s="335"/>
      <c r="N6" s="336"/>
      <c r="O6" s="334" t="s">
        <v>2496</v>
      </c>
      <c r="P6" s="335"/>
      <c r="Q6" s="337"/>
      <c r="R6" s="329" t="s">
        <v>2497</v>
      </c>
      <c r="S6" s="329" t="s">
        <v>2498</v>
      </c>
      <c r="T6" s="329"/>
      <c r="U6" s="329" t="s">
        <v>2499</v>
      </c>
      <c r="V6" s="329"/>
      <c r="W6" s="330"/>
    </row>
    <row r="7" spans="1:23" ht="72" customHeight="1">
      <c r="A7" s="97"/>
      <c r="B7" s="331"/>
      <c r="C7" s="94" t="s">
        <v>2500</v>
      </c>
      <c r="D7" s="95" t="s">
        <v>2501</v>
      </c>
      <c r="E7" s="95" t="s">
        <v>62</v>
      </c>
      <c r="F7" s="95" t="s">
        <v>2500</v>
      </c>
      <c r="G7" s="95" t="s">
        <v>2501</v>
      </c>
      <c r="H7" s="96" t="s">
        <v>62</v>
      </c>
      <c r="I7" s="93" t="s">
        <v>2500</v>
      </c>
      <c r="J7" s="93" t="s">
        <v>2501</v>
      </c>
      <c r="K7" s="93" t="s">
        <v>62</v>
      </c>
      <c r="L7" s="94" t="s">
        <v>2500</v>
      </c>
      <c r="M7" s="95" t="s">
        <v>2501</v>
      </c>
      <c r="N7" s="95" t="s">
        <v>62</v>
      </c>
      <c r="O7" s="95" t="s">
        <v>2500</v>
      </c>
      <c r="P7" s="95" t="s">
        <v>2501</v>
      </c>
      <c r="Q7" s="95" t="s">
        <v>62</v>
      </c>
      <c r="R7" s="95" t="s">
        <v>2500</v>
      </c>
      <c r="S7" s="95" t="s">
        <v>2501</v>
      </c>
      <c r="T7" s="95" t="s">
        <v>62</v>
      </c>
      <c r="U7" s="95" t="s">
        <v>2500</v>
      </c>
      <c r="V7" s="95" t="s">
        <v>2501</v>
      </c>
      <c r="W7" s="96" t="s">
        <v>62</v>
      </c>
    </row>
    <row r="8" spans="1:23" s="83" customFormat="1" ht="42" customHeight="1">
      <c r="A8" s="98"/>
      <c r="B8" s="99" t="s">
        <v>2502</v>
      </c>
      <c r="C8" s="100">
        <f>F8+I8+L8+O8+R8+U8</f>
        <v>374965</v>
      </c>
      <c r="D8" s="100">
        <f>G8+S8+P8+V8+M8+J8</f>
        <v>29939</v>
      </c>
      <c r="E8" s="100">
        <f>H8+T8+Q8+W8+N8+K8</f>
        <v>404904</v>
      </c>
      <c r="F8" s="100">
        <f t="shared" ref="F8:W8" si="0">SUM(F9:F16)</f>
        <v>79996</v>
      </c>
      <c r="G8" s="100">
        <f t="shared" si="0"/>
        <v>28332</v>
      </c>
      <c r="H8" s="100">
        <f t="shared" si="0"/>
        <v>108328</v>
      </c>
      <c r="I8" s="100">
        <f t="shared" si="0"/>
        <v>16108</v>
      </c>
      <c r="J8" s="100">
        <f t="shared" si="0"/>
        <v>2078</v>
      </c>
      <c r="K8" s="100">
        <f t="shared" si="0"/>
        <v>18186</v>
      </c>
      <c r="L8" s="100">
        <f t="shared" si="0"/>
        <v>85661</v>
      </c>
      <c r="M8" s="100">
        <f t="shared" si="0"/>
        <v>0</v>
      </c>
      <c r="N8" s="100">
        <f t="shared" si="0"/>
        <v>85661</v>
      </c>
      <c r="O8" s="100">
        <f t="shared" si="0"/>
        <v>182400</v>
      </c>
      <c r="P8" s="100">
        <f t="shared" si="0"/>
        <v>0</v>
      </c>
      <c r="Q8" s="100">
        <f t="shared" si="0"/>
        <v>182400</v>
      </c>
      <c r="R8" s="100">
        <f t="shared" si="0"/>
        <v>3307</v>
      </c>
      <c r="S8" s="100">
        <f t="shared" si="0"/>
        <v>-471</v>
      </c>
      <c r="T8" s="100">
        <f t="shared" si="0"/>
        <v>2836</v>
      </c>
      <c r="U8" s="100">
        <f t="shared" si="0"/>
        <v>7493</v>
      </c>
      <c r="V8" s="100">
        <f t="shared" si="0"/>
        <v>0</v>
      </c>
      <c r="W8" s="100">
        <f t="shared" si="0"/>
        <v>7493</v>
      </c>
    </row>
    <row r="9" spans="1:23" s="83" customFormat="1" ht="42" customHeight="1">
      <c r="A9" s="98"/>
      <c r="B9" s="101" t="s">
        <v>2503</v>
      </c>
      <c r="C9" s="100">
        <f t="shared" ref="C9:C16" si="1">F9+R9+O9+U9+L9+I9</f>
        <v>37933</v>
      </c>
      <c r="D9" s="100">
        <f t="shared" ref="D9:D18" si="2">G9+S9+P9+V9+M9+J9</f>
        <v>1829</v>
      </c>
      <c r="E9" s="100">
        <f>H9+T9+Q9+W9+N9+K9</f>
        <v>39762</v>
      </c>
      <c r="F9" s="100">
        <v>0</v>
      </c>
      <c r="G9" s="100"/>
      <c r="H9" s="100">
        <f>F9+G9</f>
        <v>0</v>
      </c>
      <c r="I9" s="100">
        <v>14911</v>
      </c>
      <c r="J9" s="100">
        <v>1703</v>
      </c>
      <c r="K9" s="100">
        <f>I9+J9</f>
        <v>16614</v>
      </c>
      <c r="L9" s="100">
        <v>22622</v>
      </c>
      <c r="M9" s="100">
        <v>0</v>
      </c>
      <c r="N9" s="100">
        <f>L9+M9</f>
        <v>22622</v>
      </c>
      <c r="O9" s="100">
        <v>400</v>
      </c>
      <c r="P9" s="100">
        <v>0</v>
      </c>
      <c r="Q9" s="100">
        <f>O9+P9</f>
        <v>400</v>
      </c>
      <c r="R9" s="100">
        <v>0</v>
      </c>
      <c r="S9" s="100">
        <v>126</v>
      </c>
      <c r="T9" s="100">
        <f>R9+S9</f>
        <v>126</v>
      </c>
      <c r="U9" s="100">
        <v>0</v>
      </c>
      <c r="V9" s="100">
        <v>0</v>
      </c>
      <c r="W9" s="100">
        <f>U9+V9</f>
        <v>0</v>
      </c>
    </row>
    <row r="10" spans="1:23" s="83" customFormat="1" ht="42" customHeight="1">
      <c r="A10" s="98"/>
      <c r="B10" s="101" t="s">
        <v>2504</v>
      </c>
      <c r="C10" s="100">
        <f t="shared" si="1"/>
        <v>3472</v>
      </c>
      <c r="D10" s="100">
        <f t="shared" si="2"/>
        <v>114</v>
      </c>
      <c r="E10" s="100">
        <f t="shared" ref="E10:E16" si="3">H10+T10+Q10+W10+N10+K10</f>
        <v>3586</v>
      </c>
      <c r="F10" s="100">
        <v>362</v>
      </c>
      <c r="G10" s="100">
        <v>-24</v>
      </c>
      <c r="H10" s="100">
        <f t="shared" ref="H10:H25" si="4">F10+G10</f>
        <v>338</v>
      </c>
      <c r="I10" s="100">
        <v>92</v>
      </c>
      <c r="J10" s="100">
        <v>85</v>
      </c>
      <c r="K10" s="100">
        <f t="shared" ref="K10:K16" si="5">I10+J10</f>
        <v>177</v>
      </c>
      <c r="L10" s="100">
        <v>126</v>
      </c>
      <c r="M10" s="100">
        <v>0</v>
      </c>
      <c r="N10" s="100">
        <f t="shared" ref="N10:N16" si="6">L10+M10</f>
        <v>126</v>
      </c>
      <c r="O10" s="100">
        <v>811</v>
      </c>
      <c r="P10" s="100">
        <v>0</v>
      </c>
      <c r="Q10" s="100">
        <f t="shared" ref="Q10:Q16" si="7">O10+P10</f>
        <v>811</v>
      </c>
      <c r="R10" s="100">
        <v>68</v>
      </c>
      <c r="S10" s="100">
        <v>53</v>
      </c>
      <c r="T10" s="100">
        <f t="shared" ref="T10:T16" si="8">R10+S10</f>
        <v>121</v>
      </c>
      <c r="U10" s="100">
        <v>2013</v>
      </c>
      <c r="V10" s="100">
        <v>0</v>
      </c>
      <c r="W10" s="100">
        <f t="shared" ref="W10:W16" si="9">U10+V10</f>
        <v>2013</v>
      </c>
    </row>
    <row r="11" spans="1:23" s="83" customFormat="1" ht="42" customHeight="1">
      <c r="A11" s="98"/>
      <c r="B11" s="101" t="s">
        <v>2505</v>
      </c>
      <c r="C11" s="100">
        <f t="shared" si="1"/>
        <v>118938</v>
      </c>
      <c r="D11" s="100">
        <f t="shared" si="2"/>
        <v>280</v>
      </c>
      <c r="E11" s="100">
        <f t="shared" si="3"/>
        <v>119218</v>
      </c>
      <c r="F11" s="100">
        <v>0</v>
      </c>
      <c r="G11" s="100"/>
      <c r="H11" s="100">
        <f t="shared" si="4"/>
        <v>0</v>
      </c>
      <c r="I11" s="100">
        <v>979</v>
      </c>
      <c r="J11" s="100">
        <v>280</v>
      </c>
      <c r="K11" s="100">
        <f t="shared" si="5"/>
        <v>1259</v>
      </c>
      <c r="L11" s="100">
        <v>0</v>
      </c>
      <c r="M11" s="100">
        <v>0</v>
      </c>
      <c r="N11" s="100">
        <f t="shared" si="6"/>
        <v>0</v>
      </c>
      <c r="O11" s="100">
        <v>117959</v>
      </c>
      <c r="P11" s="100">
        <v>0</v>
      </c>
      <c r="Q11" s="100">
        <f t="shared" si="7"/>
        <v>117959</v>
      </c>
      <c r="R11" s="100">
        <v>0</v>
      </c>
      <c r="S11" s="100">
        <v>0</v>
      </c>
      <c r="T11" s="100">
        <f t="shared" si="8"/>
        <v>0</v>
      </c>
      <c r="U11" s="100">
        <v>0</v>
      </c>
      <c r="V11" s="100">
        <v>0</v>
      </c>
      <c r="W11" s="100">
        <f t="shared" si="9"/>
        <v>0</v>
      </c>
    </row>
    <row r="12" spans="1:23" s="83" customFormat="1" ht="42" customHeight="1">
      <c r="A12" s="102"/>
      <c r="B12" s="103" t="s">
        <v>2506</v>
      </c>
      <c r="C12" s="100">
        <f t="shared" si="1"/>
        <v>0</v>
      </c>
      <c r="D12" s="100">
        <f t="shared" si="2"/>
        <v>0</v>
      </c>
      <c r="E12" s="100">
        <f t="shared" si="3"/>
        <v>0</v>
      </c>
      <c r="F12" s="100">
        <v>0</v>
      </c>
      <c r="G12" s="100"/>
      <c r="H12" s="100">
        <f t="shared" si="4"/>
        <v>0</v>
      </c>
      <c r="I12" s="100">
        <v>0</v>
      </c>
      <c r="J12" s="100">
        <v>0</v>
      </c>
      <c r="K12" s="100">
        <f t="shared" si="5"/>
        <v>0</v>
      </c>
      <c r="L12" s="100">
        <v>0</v>
      </c>
      <c r="M12" s="100">
        <v>0</v>
      </c>
      <c r="N12" s="100">
        <f t="shared" si="6"/>
        <v>0</v>
      </c>
      <c r="O12" s="100">
        <v>0</v>
      </c>
      <c r="P12" s="100">
        <v>0</v>
      </c>
      <c r="Q12" s="100">
        <f t="shared" si="7"/>
        <v>0</v>
      </c>
      <c r="R12" s="100">
        <v>0</v>
      </c>
      <c r="S12" s="100">
        <v>0</v>
      </c>
      <c r="T12" s="100">
        <f t="shared" si="8"/>
        <v>0</v>
      </c>
      <c r="U12" s="100">
        <v>0</v>
      </c>
      <c r="V12" s="100">
        <v>0</v>
      </c>
      <c r="W12" s="100">
        <f t="shared" si="9"/>
        <v>0</v>
      </c>
    </row>
    <row r="13" spans="1:23" s="83" customFormat="1" ht="42" customHeight="1">
      <c r="A13" s="104"/>
      <c r="B13" s="105" t="s">
        <v>2507</v>
      </c>
      <c r="C13" s="100">
        <f t="shared" si="1"/>
        <v>0</v>
      </c>
      <c r="D13" s="100">
        <f t="shared" si="2"/>
        <v>0</v>
      </c>
      <c r="E13" s="100">
        <f t="shared" si="3"/>
        <v>0</v>
      </c>
      <c r="F13" s="100">
        <v>0</v>
      </c>
      <c r="G13" s="100"/>
      <c r="H13" s="100">
        <f t="shared" si="4"/>
        <v>0</v>
      </c>
      <c r="I13" s="100">
        <v>0</v>
      </c>
      <c r="J13" s="100">
        <v>0</v>
      </c>
      <c r="K13" s="100">
        <f t="shared" si="5"/>
        <v>0</v>
      </c>
      <c r="L13" s="100">
        <v>0</v>
      </c>
      <c r="M13" s="100">
        <v>0</v>
      </c>
      <c r="N13" s="100">
        <f t="shared" si="6"/>
        <v>0</v>
      </c>
      <c r="O13" s="100">
        <v>0</v>
      </c>
      <c r="P13" s="100">
        <v>0</v>
      </c>
      <c r="Q13" s="100">
        <f t="shared" si="7"/>
        <v>0</v>
      </c>
      <c r="R13" s="100">
        <v>0</v>
      </c>
      <c r="S13" s="100">
        <v>0</v>
      </c>
      <c r="T13" s="100">
        <f t="shared" si="8"/>
        <v>0</v>
      </c>
      <c r="U13" s="100">
        <v>0</v>
      </c>
      <c r="V13" s="100">
        <v>0</v>
      </c>
      <c r="W13" s="100">
        <f t="shared" si="9"/>
        <v>0</v>
      </c>
    </row>
    <row r="14" spans="1:23" s="83" customFormat="1" ht="42" customHeight="1">
      <c r="A14" s="98"/>
      <c r="B14" s="101" t="s">
        <v>2508</v>
      </c>
      <c r="C14" s="100">
        <f t="shared" si="1"/>
        <v>170</v>
      </c>
      <c r="D14" s="100">
        <f t="shared" si="2"/>
        <v>10</v>
      </c>
      <c r="E14" s="100">
        <f t="shared" si="3"/>
        <v>180</v>
      </c>
      <c r="F14" s="100">
        <v>0</v>
      </c>
      <c r="G14" s="100"/>
      <c r="H14" s="100">
        <f t="shared" si="4"/>
        <v>0</v>
      </c>
      <c r="I14" s="100">
        <v>126</v>
      </c>
      <c r="J14" s="100">
        <v>10</v>
      </c>
      <c r="K14" s="100">
        <f t="shared" si="5"/>
        <v>136</v>
      </c>
      <c r="L14" s="100">
        <v>44</v>
      </c>
      <c r="M14" s="100">
        <v>0</v>
      </c>
      <c r="N14" s="100">
        <f t="shared" si="6"/>
        <v>44</v>
      </c>
      <c r="O14" s="100">
        <v>0</v>
      </c>
      <c r="P14" s="100">
        <v>0</v>
      </c>
      <c r="Q14" s="100">
        <f t="shared" si="7"/>
        <v>0</v>
      </c>
      <c r="R14" s="100">
        <v>0</v>
      </c>
      <c r="S14" s="100">
        <v>0</v>
      </c>
      <c r="T14" s="100">
        <f t="shared" si="8"/>
        <v>0</v>
      </c>
      <c r="U14" s="100">
        <v>0</v>
      </c>
      <c r="V14" s="100">
        <v>0</v>
      </c>
      <c r="W14" s="100">
        <f t="shared" si="9"/>
        <v>0</v>
      </c>
    </row>
    <row r="15" spans="1:23" s="83" customFormat="1" ht="42" customHeight="1">
      <c r="A15" s="102"/>
      <c r="B15" s="101" t="s">
        <v>48</v>
      </c>
      <c r="C15" s="100">
        <f t="shared" si="1"/>
        <v>0</v>
      </c>
      <c r="D15" s="100">
        <f t="shared" si="2"/>
        <v>60602</v>
      </c>
      <c r="E15" s="100">
        <f t="shared" si="3"/>
        <v>60602</v>
      </c>
      <c r="F15" s="100">
        <v>0</v>
      </c>
      <c r="G15" s="100">
        <v>59872</v>
      </c>
      <c r="H15" s="100">
        <f t="shared" si="4"/>
        <v>59872</v>
      </c>
      <c r="I15" s="100">
        <v>0</v>
      </c>
      <c r="J15" s="100">
        <v>0</v>
      </c>
      <c r="K15" s="100">
        <f t="shared" si="5"/>
        <v>0</v>
      </c>
      <c r="L15" s="100">
        <v>0</v>
      </c>
      <c r="M15" s="100">
        <v>0</v>
      </c>
      <c r="N15" s="100">
        <f t="shared" si="6"/>
        <v>0</v>
      </c>
      <c r="O15" s="100">
        <v>0</v>
      </c>
      <c r="P15" s="100">
        <v>0</v>
      </c>
      <c r="Q15" s="100">
        <f t="shared" si="7"/>
        <v>0</v>
      </c>
      <c r="R15" s="100">
        <v>0</v>
      </c>
      <c r="S15" s="100">
        <v>730</v>
      </c>
      <c r="T15" s="100">
        <f t="shared" si="8"/>
        <v>730</v>
      </c>
      <c r="U15" s="100">
        <v>0</v>
      </c>
      <c r="V15" s="100">
        <v>0</v>
      </c>
      <c r="W15" s="100">
        <f t="shared" si="9"/>
        <v>0</v>
      </c>
    </row>
    <row r="16" spans="1:23" s="83" customFormat="1" ht="42" customHeight="1">
      <c r="A16" s="102"/>
      <c r="B16" s="101" t="s">
        <v>54</v>
      </c>
      <c r="C16" s="100">
        <f t="shared" si="1"/>
        <v>214452</v>
      </c>
      <c r="D16" s="100">
        <f t="shared" si="2"/>
        <v>-32896</v>
      </c>
      <c r="E16" s="100">
        <f t="shared" si="3"/>
        <v>181556</v>
      </c>
      <c r="F16" s="100">
        <v>79634</v>
      </c>
      <c r="G16" s="100">
        <v>-31516</v>
      </c>
      <c r="H16" s="100">
        <f t="shared" si="4"/>
        <v>48118</v>
      </c>
      <c r="I16" s="100">
        <v>0</v>
      </c>
      <c r="J16" s="100">
        <v>0</v>
      </c>
      <c r="K16" s="100">
        <f t="shared" si="5"/>
        <v>0</v>
      </c>
      <c r="L16" s="100">
        <v>62869</v>
      </c>
      <c r="M16" s="100">
        <v>0</v>
      </c>
      <c r="N16" s="100">
        <f t="shared" si="6"/>
        <v>62869</v>
      </c>
      <c r="O16" s="100">
        <v>63230</v>
      </c>
      <c r="P16" s="100">
        <v>0</v>
      </c>
      <c r="Q16" s="100">
        <f t="shared" si="7"/>
        <v>63230</v>
      </c>
      <c r="R16" s="100">
        <v>3239</v>
      </c>
      <c r="S16" s="100">
        <v>-1380</v>
      </c>
      <c r="T16" s="100">
        <f t="shared" si="8"/>
        <v>1859</v>
      </c>
      <c r="U16" s="100">
        <v>5480</v>
      </c>
      <c r="V16" s="100">
        <v>0</v>
      </c>
      <c r="W16" s="100">
        <f t="shared" si="9"/>
        <v>5480</v>
      </c>
    </row>
    <row r="17" spans="1:23" s="83" customFormat="1" ht="42" customHeight="1">
      <c r="A17" s="98"/>
      <c r="B17" s="101" t="s">
        <v>2509</v>
      </c>
      <c r="C17" s="100">
        <f t="shared" ref="C17:C25" si="10">F17+R17+O17+U17+L17+I17</f>
        <v>369551</v>
      </c>
      <c r="D17" s="100">
        <f t="shared" si="2"/>
        <v>9338</v>
      </c>
      <c r="E17" s="100">
        <f t="shared" ref="E17:E25" si="11">H17+T17+Q17+W17+N17+K17</f>
        <v>378889</v>
      </c>
      <c r="F17" s="100">
        <f>SUM(F18:F23)</f>
        <v>117062</v>
      </c>
      <c r="G17" s="100">
        <f>SUM(G18:G23)</f>
        <v>4284</v>
      </c>
      <c r="H17" s="100">
        <f t="shared" si="4"/>
        <v>121346</v>
      </c>
      <c r="I17" s="100">
        <f t="shared" ref="I17:W17" si="12">SUM(I18:I23)</f>
        <v>15292</v>
      </c>
      <c r="J17" s="100">
        <f t="shared" si="12"/>
        <v>0</v>
      </c>
      <c r="K17" s="100">
        <f t="shared" si="12"/>
        <v>15292</v>
      </c>
      <c r="L17" s="100">
        <f t="shared" si="12"/>
        <v>55603</v>
      </c>
      <c r="M17" s="100">
        <f t="shared" si="12"/>
        <v>0</v>
      </c>
      <c r="N17" s="100">
        <f t="shared" si="12"/>
        <v>55603</v>
      </c>
      <c r="O17" s="100">
        <f t="shared" si="12"/>
        <v>174248</v>
      </c>
      <c r="P17" s="100">
        <f t="shared" si="12"/>
        <v>0</v>
      </c>
      <c r="Q17" s="100">
        <f t="shared" si="12"/>
        <v>174248</v>
      </c>
      <c r="R17" s="100">
        <f t="shared" si="12"/>
        <v>4138</v>
      </c>
      <c r="S17" s="100">
        <f t="shared" si="12"/>
        <v>986</v>
      </c>
      <c r="T17" s="100">
        <f t="shared" si="12"/>
        <v>5124</v>
      </c>
      <c r="U17" s="100">
        <f t="shared" si="12"/>
        <v>3208</v>
      </c>
      <c r="V17" s="100">
        <f t="shared" si="12"/>
        <v>4068</v>
      </c>
      <c r="W17" s="100">
        <f t="shared" si="12"/>
        <v>7276</v>
      </c>
    </row>
    <row r="18" spans="1:23" s="83" customFormat="1" ht="42" customHeight="1">
      <c r="A18" s="98"/>
      <c r="B18" s="101" t="s">
        <v>2510</v>
      </c>
      <c r="C18" s="100">
        <f t="shared" si="10"/>
        <v>74454</v>
      </c>
      <c r="D18" s="100">
        <f t="shared" si="2"/>
        <v>59</v>
      </c>
      <c r="E18" s="100">
        <f t="shared" si="11"/>
        <v>74513</v>
      </c>
      <c r="F18" s="100">
        <v>0</v>
      </c>
      <c r="G18" s="100"/>
      <c r="H18" s="100">
        <f t="shared" si="4"/>
        <v>0</v>
      </c>
      <c r="I18" s="100">
        <v>15103</v>
      </c>
      <c r="J18" s="100">
        <v>0</v>
      </c>
      <c r="K18" s="100">
        <f t="shared" ref="K18:K25" si="13">I18+J18</f>
        <v>15103</v>
      </c>
      <c r="L18" s="100">
        <v>25098</v>
      </c>
      <c r="M18" s="100">
        <v>0</v>
      </c>
      <c r="N18" s="100">
        <f>L18+M18</f>
        <v>25098</v>
      </c>
      <c r="O18" s="100">
        <v>34253</v>
      </c>
      <c r="P18" s="100">
        <v>0</v>
      </c>
      <c r="Q18" s="100">
        <f>O18+P18</f>
        <v>34253</v>
      </c>
      <c r="R18" s="100">
        <v>0</v>
      </c>
      <c r="S18" s="100">
        <v>59</v>
      </c>
      <c r="T18" s="100">
        <f>R18+S18</f>
        <v>59</v>
      </c>
      <c r="U18" s="100">
        <v>0</v>
      </c>
      <c r="V18" s="100">
        <v>0</v>
      </c>
      <c r="W18" s="100">
        <f>U18+V18</f>
        <v>0</v>
      </c>
    </row>
    <row r="19" spans="1:23" s="83" customFormat="1" ht="42" customHeight="1">
      <c r="A19" s="98"/>
      <c r="B19" s="101" t="s">
        <v>2511</v>
      </c>
      <c r="C19" s="100">
        <f t="shared" si="10"/>
        <v>18185</v>
      </c>
      <c r="D19" s="100"/>
      <c r="E19" s="100">
        <f t="shared" si="11"/>
        <v>18185</v>
      </c>
      <c r="F19" s="100"/>
      <c r="G19" s="100"/>
      <c r="H19" s="100">
        <f t="shared" si="4"/>
        <v>0</v>
      </c>
      <c r="I19" s="100">
        <v>0</v>
      </c>
      <c r="J19" s="100">
        <v>0</v>
      </c>
      <c r="K19" s="100">
        <f t="shared" si="13"/>
        <v>0</v>
      </c>
      <c r="L19" s="100">
        <v>0</v>
      </c>
      <c r="M19" s="100">
        <v>0</v>
      </c>
      <c r="N19" s="100">
        <f t="shared" ref="N19:N25" si="14">L19+M19</f>
        <v>0</v>
      </c>
      <c r="O19" s="100">
        <v>18185</v>
      </c>
      <c r="P19" s="100">
        <v>0</v>
      </c>
      <c r="Q19" s="100">
        <f t="shared" ref="Q19:Q25" si="15">O19+P19</f>
        <v>18185</v>
      </c>
      <c r="R19" s="100">
        <v>0</v>
      </c>
      <c r="S19" s="100">
        <v>0</v>
      </c>
      <c r="T19" s="100">
        <f t="shared" ref="T19:T25" si="16">R19+S19</f>
        <v>0</v>
      </c>
      <c r="U19" s="100">
        <v>0</v>
      </c>
      <c r="V19" s="100">
        <v>0</v>
      </c>
      <c r="W19" s="100">
        <f t="shared" ref="W19:W25" si="17">U19+V19</f>
        <v>0</v>
      </c>
    </row>
    <row r="20" spans="1:23" s="83" customFormat="1" ht="42" customHeight="1">
      <c r="A20" s="98"/>
      <c r="B20" s="101" t="s">
        <v>2512</v>
      </c>
      <c r="C20" s="100">
        <f t="shared" si="10"/>
        <v>0</v>
      </c>
      <c r="D20" s="100">
        <f t="shared" ref="D20:D25" si="18">G20+S20+P20+V20+M20+J20</f>
        <v>0</v>
      </c>
      <c r="E20" s="100">
        <f t="shared" si="11"/>
        <v>0</v>
      </c>
      <c r="F20" s="100">
        <v>0</v>
      </c>
      <c r="G20" s="100"/>
      <c r="H20" s="100">
        <f t="shared" si="4"/>
        <v>0</v>
      </c>
      <c r="I20" s="100">
        <v>0</v>
      </c>
      <c r="J20" s="100">
        <v>0</v>
      </c>
      <c r="K20" s="100">
        <f t="shared" si="13"/>
        <v>0</v>
      </c>
      <c r="L20" s="100">
        <v>0</v>
      </c>
      <c r="M20" s="100">
        <v>0</v>
      </c>
      <c r="N20" s="100">
        <f t="shared" si="14"/>
        <v>0</v>
      </c>
      <c r="O20" s="100">
        <v>0</v>
      </c>
      <c r="P20" s="100">
        <v>0</v>
      </c>
      <c r="Q20" s="100">
        <f t="shared" si="15"/>
        <v>0</v>
      </c>
      <c r="R20" s="100">
        <v>0</v>
      </c>
      <c r="S20" s="100">
        <v>0</v>
      </c>
      <c r="T20" s="100">
        <f t="shared" si="16"/>
        <v>0</v>
      </c>
      <c r="U20" s="100">
        <v>0</v>
      </c>
      <c r="V20" s="100">
        <v>0</v>
      </c>
      <c r="W20" s="100">
        <f t="shared" si="17"/>
        <v>0</v>
      </c>
    </row>
    <row r="21" spans="1:23" s="83" customFormat="1" ht="42" customHeight="1">
      <c r="A21" s="98"/>
      <c r="B21" s="101" t="s">
        <v>2513</v>
      </c>
      <c r="C21" s="100">
        <f t="shared" si="10"/>
        <v>208</v>
      </c>
      <c r="D21" s="100">
        <f t="shared" si="18"/>
        <v>0</v>
      </c>
      <c r="E21" s="100">
        <f t="shared" si="11"/>
        <v>208</v>
      </c>
      <c r="F21" s="100">
        <v>0</v>
      </c>
      <c r="G21" s="100"/>
      <c r="H21" s="100">
        <f t="shared" si="4"/>
        <v>0</v>
      </c>
      <c r="I21" s="100">
        <v>189</v>
      </c>
      <c r="J21" s="100">
        <v>0</v>
      </c>
      <c r="K21" s="100">
        <f t="shared" si="13"/>
        <v>189</v>
      </c>
      <c r="L21" s="100">
        <v>19</v>
      </c>
      <c r="M21" s="100">
        <v>0</v>
      </c>
      <c r="N21" s="100">
        <f t="shared" si="14"/>
        <v>19</v>
      </c>
      <c r="O21" s="100">
        <v>0</v>
      </c>
      <c r="P21" s="100">
        <v>0</v>
      </c>
      <c r="Q21" s="100">
        <f t="shared" si="15"/>
        <v>0</v>
      </c>
      <c r="R21" s="100">
        <v>0</v>
      </c>
      <c r="S21" s="100">
        <v>0</v>
      </c>
      <c r="T21" s="100">
        <f t="shared" si="16"/>
        <v>0</v>
      </c>
      <c r="U21" s="100">
        <v>0</v>
      </c>
      <c r="V21" s="100">
        <v>0</v>
      </c>
      <c r="W21" s="100">
        <f t="shared" si="17"/>
        <v>0</v>
      </c>
    </row>
    <row r="22" spans="1:23" s="83" customFormat="1" ht="42" customHeight="1">
      <c r="A22" s="102"/>
      <c r="B22" s="95" t="s">
        <v>118</v>
      </c>
      <c r="C22" s="100">
        <f t="shared" si="10"/>
        <v>275384</v>
      </c>
      <c r="D22" s="100">
        <f t="shared" si="18"/>
        <v>-27609</v>
      </c>
      <c r="E22" s="100">
        <f t="shared" si="11"/>
        <v>247775</v>
      </c>
      <c r="F22" s="100">
        <v>116700</v>
      </c>
      <c r="G22" s="100">
        <v>-31828</v>
      </c>
      <c r="H22" s="100">
        <f t="shared" si="4"/>
        <v>84872</v>
      </c>
      <c r="I22" s="100">
        <v>0</v>
      </c>
      <c r="J22" s="100">
        <v>0</v>
      </c>
      <c r="K22" s="100">
        <f t="shared" si="13"/>
        <v>0</v>
      </c>
      <c r="L22" s="100">
        <v>30486</v>
      </c>
      <c r="M22" s="100">
        <v>0</v>
      </c>
      <c r="N22" s="100">
        <f t="shared" si="14"/>
        <v>30486</v>
      </c>
      <c r="O22" s="100">
        <v>121810</v>
      </c>
      <c r="P22" s="100">
        <v>0</v>
      </c>
      <c r="Q22" s="100">
        <f t="shared" si="15"/>
        <v>121810</v>
      </c>
      <c r="R22" s="100">
        <v>3976</v>
      </c>
      <c r="S22" s="100">
        <v>151</v>
      </c>
      <c r="T22" s="100">
        <f t="shared" si="16"/>
        <v>4127</v>
      </c>
      <c r="U22" s="100">
        <v>2412</v>
      </c>
      <c r="V22" s="100">
        <v>4068</v>
      </c>
      <c r="W22" s="100">
        <f t="shared" si="17"/>
        <v>6480</v>
      </c>
    </row>
    <row r="23" spans="1:23" s="83" customFormat="1" ht="42" customHeight="1">
      <c r="A23" s="102"/>
      <c r="B23" s="101" t="s">
        <v>2514</v>
      </c>
      <c r="C23" s="100">
        <f t="shared" si="10"/>
        <v>1320</v>
      </c>
      <c r="D23" s="100">
        <f t="shared" si="18"/>
        <v>36888</v>
      </c>
      <c r="E23" s="100">
        <f t="shared" si="11"/>
        <v>38208</v>
      </c>
      <c r="F23" s="100">
        <v>362</v>
      </c>
      <c r="G23" s="100">
        <v>36112</v>
      </c>
      <c r="H23" s="100">
        <f t="shared" si="4"/>
        <v>36474</v>
      </c>
      <c r="I23" s="100">
        <v>0</v>
      </c>
      <c r="J23" s="100">
        <v>0</v>
      </c>
      <c r="K23" s="100">
        <f t="shared" si="13"/>
        <v>0</v>
      </c>
      <c r="L23" s="100">
        <v>0</v>
      </c>
      <c r="M23" s="100">
        <v>0</v>
      </c>
      <c r="N23" s="100">
        <f t="shared" si="14"/>
        <v>0</v>
      </c>
      <c r="O23" s="100">
        <v>0</v>
      </c>
      <c r="P23" s="100">
        <v>0</v>
      </c>
      <c r="Q23" s="100">
        <f t="shared" si="15"/>
        <v>0</v>
      </c>
      <c r="R23" s="100">
        <v>162</v>
      </c>
      <c r="S23" s="100">
        <v>776</v>
      </c>
      <c r="T23" s="100">
        <f t="shared" si="16"/>
        <v>938</v>
      </c>
      <c r="U23" s="100">
        <v>796</v>
      </c>
      <c r="V23" s="100">
        <v>0</v>
      </c>
      <c r="W23" s="100">
        <f t="shared" si="17"/>
        <v>796</v>
      </c>
    </row>
    <row r="24" spans="1:23" s="83" customFormat="1" ht="42" customHeight="1">
      <c r="A24" s="98"/>
      <c r="B24" s="101" t="s">
        <v>2515</v>
      </c>
      <c r="C24" s="100">
        <f t="shared" si="10"/>
        <v>5414</v>
      </c>
      <c r="D24" s="100">
        <f t="shared" si="18"/>
        <v>20601</v>
      </c>
      <c r="E24" s="100">
        <f t="shared" si="11"/>
        <v>26015</v>
      </c>
      <c r="F24" s="100">
        <f>F8-F17</f>
        <v>-37066</v>
      </c>
      <c r="G24" s="100">
        <f>G8-G17</f>
        <v>24048</v>
      </c>
      <c r="H24" s="100">
        <f t="shared" si="4"/>
        <v>-13018</v>
      </c>
      <c r="I24" s="100">
        <f>I8-I17</f>
        <v>816</v>
      </c>
      <c r="J24" s="100">
        <f>J8-J17</f>
        <v>2078</v>
      </c>
      <c r="K24" s="100">
        <f t="shared" si="13"/>
        <v>2894</v>
      </c>
      <c r="L24" s="100">
        <f>L8-L17</f>
        <v>30058</v>
      </c>
      <c r="M24" s="100">
        <f>M8-M17</f>
        <v>0</v>
      </c>
      <c r="N24" s="100">
        <f t="shared" si="14"/>
        <v>30058</v>
      </c>
      <c r="O24" s="100">
        <f>O8-O17</f>
        <v>8152</v>
      </c>
      <c r="P24" s="100">
        <f>P8-P17</f>
        <v>0</v>
      </c>
      <c r="Q24" s="100">
        <f>Q8-Q17</f>
        <v>8152</v>
      </c>
      <c r="R24" s="100">
        <f>R8-R17</f>
        <v>-831</v>
      </c>
      <c r="S24" s="100">
        <f>S8-S17</f>
        <v>-1457</v>
      </c>
      <c r="T24" s="100">
        <f t="shared" si="16"/>
        <v>-2288</v>
      </c>
      <c r="U24" s="100">
        <f>U8-U17</f>
        <v>4285</v>
      </c>
      <c r="V24" s="100">
        <f>V8-V17</f>
        <v>-4068</v>
      </c>
      <c r="W24" s="100">
        <f t="shared" si="17"/>
        <v>217</v>
      </c>
    </row>
    <row r="25" spans="1:23" s="83" customFormat="1" ht="42" customHeight="1">
      <c r="A25" s="98"/>
      <c r="B25" s="101" t="s">
        <v>2516</v>
      </c>
      <c r="C25" s="100">
        <f t="shared" si="10"/>
        <v>286096</v>
      </c>
      <c r="D25" s="100">
        <f t="shared" si="18"/>
        <v>20601</v>
      </c>
      <c r="E25" s="100">
        <f t="shared" si="11"/>
        <v>306697</v>
      </c>
      <c r="F25" s="100">
        <v>18298</v>
      </c>
      <c r="G25" s="100">
        <v>24048</v>
      </c>
      <c r="H25" s="100">
        <f t="shared" si="4"/>
        <v>42346</v>
      </c>
      <c r="I25" s="111">
        <v>13164</v>
      </c>
      <c r="J25" s="111">
        <v>2078</v>
      </c>
      <c r="K25" s="100">
        <f t="shared" si="13"/>
        <v>15242</v>
      </c>
      <c r="L25" s="100">
        <v>78586</v>
      </c>
      <c r="M25" s="100"/>
      <c r="N25" s="100">
        <f t="shared" si="14"/>
        <v>78586</v>
      </c>
      <c r="O25" s="100">
        <v>135210</v>
      </c>
      <c r="P25" s="100"/>
      <c r="Q25" s="100">
        <f t="shared" si="15"/>
        <v>135210</v>
      </c>
      <c r="R25" s="100">
        <v>2760</v>
      </c>
      <c r="S25" s="100">
        <v>-1457</v>
      </c>
      <c r="T25" s="100">
        <f t="shared" si="16"/>
        <v>1303</v>
      </c>
      <c r="U25" s="100">
        <v>38078</v>
      </c>
      <c r="V25" s="100">
        <v>-4068</v>
      </c>
      <c r="W25" s="100">
        <f t="shared" si="17"/>
        <v>34010</v>
      </c>
    </row>
  </sheetData>
  <mergeCells count="9">
    <mergeCell ref="R6:T6"/>
    <mergeCell ref="U6:W6"/>
    <mergeCell ref="B6:B7"/>
    <mergeCell ref="A2:W3"/>
    <mergeCell ref="C6:E6"/>
    <mergeCell ref="F6:H6"/>
    <mergeCell ref="I6:K6"/>
    <mergeCell ref="L6:N6"/>
    <mergeCell ref="O6:Q6"/>
  </mergeCells>
  <phoneticPr fontId="100" type="noConversion"/>
  <printOptions horizontalCentered="1"/>
  <pageMargins left="0.23622047244094499" right="0.23622047244094499" top="0.74803149606299202" bottom="0.74803149606299202" header="0.31496062992126" footer="0.31496062992126"/>
  <pageSetup paperSize="8" scale="51" orientation="landscape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15</vt:i4>
      </vt:variant>
    </vt:vector>
  </HeadingPairs>
  <TitlesOfParts>
    <vt:vector size="29" baseType="lpstr">
      <vt:lpstr>封面</vt:lpstr>
      <vt:lpstr>目录</vt:lpstr>
      <vt:lpstr>收入表</vt:lpstr>
      <vt:lpstr>支出总表</vt:lpstr>
      <vt:lpstr>市级支出明细</vt:lpstr>
      <vt:lpstr>市级对下补助明细</vt:lpstr>
      <vt:lpstr>市级政府性基金收入</vt:lpstr>
      <vt:lpstr>市级政府性基金支出总表</vt:lpstr>
      <vt:lpstr>社保基金预算调整总表</vt:lpstr>
      <vt:lpstr>企业养老收支调整表</vt:lpstr>
      <vt:lpstr>机关养老收支调整表</vt:lpstr>
      <vt:lpstr>工伤收支调整表</vt:lpstr>
      <vt:lpstr>失业收支调整表</vt:lpstr>
      <vt:lpstr>Sheet1</vt:lpstr>
      <vt:lpstr>工伤收支调整表!Print_Area</vt:lpstr>
      <vt:lpstr>机关养老收支调整表!Print_Area</vt:lpstr>
      <vt:lpstr>企业养老收支调整表!Print_Area</vt:lpstr>
      <vt:lpstr>失业收支调整表!Print_Area</vt:lpstr>
      <vt:lpstr>市级对下补助明细!Print_Area</vt:lpstr>
      <vt:lpstr>市级政府性基金收入!Print_Area</vt:lpstr>
      <vt:lpstr>市级政府性基金支出总表!Print_Area</vt:lpstr>
      <vt:lpstr>市级支出明细!Print_Area</vt:lpstr>
      <vt:lpstr>收入表!Print_Area</vt:lpstr>
      <vt:lpstr>支出总表!Print_Area</vt:lpstr>
      <vt:lpstr>市级对下补助明细!Print_Titles</vt:lpstr>
      <vt:lpstr>市级政府性基金支出总表!Print_Titles</vt:lpstr>
      <vt:lpstr>市级支出明细!Print_Titles</vt:lpstr>
      <vt:lpstr>收入表!Print_Titles</vt:lpstr>
      <vt:lpstr>支出总表!Print_Titles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王昱延</dc:creator>
  <cp:lastModifiedBy>王昱延</cp:lastModifiedBy>
  <cp:lastPrinted>2020-10-21T13:16:00Z</cp:lastPrinted>
  <dcterms:created xsi:type="dcterms:W3CDTF">2019-10-10T07:54:00Z</dcterms:created>
  <dcterms:modified xsi:type="dcterms:W3CDTF">2020-10-26T10:55:03Z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