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858" firstSheet="28" activeTab="32"/>
  </bookViews>
  <sheets>
    <sheet name="1-1临沧市一般公共预算收入情况表" sheetId="1" r:id="rId1"/>
    <sheet name="1-2临沧市一般公共预算支出情况表" sheetId="2" r:id="rId2"/>
    <sheet name="1-3市级一般公共预算收入情况表" sheetId="3" r:id="rId3"/>
    <sheet name="1-4市级一般公共预算支出情况表（公开到项级）" sheetId="4" r:id="rId4"/>
    <sheet name="1-5市级一般公共预算基本支出情况表（公开到款级）" sheetId="5" r:id="rId5"/>
    <sheet name="1-6市级一般公共预算支出表（州、市对下转移支付项目）" sheetId="6" r:id="rId6"/>
    <sheet name="1-7临沧市分地区税收返还和转移支付预算表" sheetId="7" r:id="rId7"/>
    <sheet name="1-8临沧市市级“三公”经费预算财政拨款情况统计表" sheetId="8" r:id="rId8"/>
    <sheet name="2-1临沧市政府性基金预算收入情况表" sheetId="9" r:id="rId9"/>
    <sheet name="2-2临沧市政府性基金预算支出情况表" sheetId="10" r:id="rId10"/>
    <sheet name="2-4本级政府性基金预算支出情况表（公开到项级）" sheetId="11" r:id="rId11"/>
    <sheet name="2-3本级政府性基金预算收入情况表" sheetId="12" r:id="rId12"/>
    <sheet name="2-5本级政府性基金支出表（州、市对下转移支付）" sheetId="13" r:id="rId13"/>
    <sheet name="3-1临沧市国有资本经营收入预算情况表" sheetId="14" r:id="rId14"/>
    <sheet name="3-2临沧市国有资本经营支出预算情况表" sheetId="15" r:id="rId15"/>
    <sheet name="3-3本级国有资本经营收入预算情况表" sheetId="16" r:id="rId16"/>
    <sheet name="3-4本级国有资本经营支出预算情况表（公开到项级）" sheetId="17" r:id="rId17"/>
    <sheet name="3-5 临沧市国有资本经营预算转移支付表 （分地区）" sheetId="18" r:id="rId18"/>
    <sheet name="3-6 国有资本经营预算转移支付表（分项目）" sheetId="19" r:id="rId19"/>
    <sheet name="4-1临沧市社会保险基金收入预算情况表" sheetId="20" r:id="rId20"/>
    <sheet name="4-2临沧市社会保险基金支出预算情况表" sheetId="21" r:id="rId21"/>
    <sheet name="4-3本级社会保险基金收入预算情况表" sheetId="22" r:id="rId22"/>
    <sheet name="4-4本级社会保险基金支出预算情况表" sheetId="23" r:id="rId23"/>
    <sheet name="5-12019年地方政府债务限额及余额预算情况表" sheetId="24" r:id="rId24"/>
    <sheet name="5-22019年地方政府一般债务余额情况表" sheetId="25" r:id="rId25"/>
    <sheet name="5-3本级2019年地方政府一般债务余额情况表" sheetId="26" r:id="rId26"/>
    <sheet name="5-4 2019年地方政府专项债务余额情况表" sheetId="27" r:id="rId27"/>
    <sheet name="5-5 本级2019年地方政府专项债务余额情况表（本级）" sheetId="28" r:id="rId28"/>
    <sheet name="5-6 地方政府债券发行及还本付息情况表" sheetId="29" r:id="rId29"/>
    <sheet name="2020年本级政府专项债务限额和余额情况表" sheetId="30" r:id="rId30"/>
    <sheet name="5-8 2020年年初新增地方政府债券资金安排表" sheetId="31" r:id="rId31"/>
    <sheet name="6-1重大政策和重点项目绩效目标表" sheetId="32" r:id="rId32"/>
    <sheet name="6-2重点工作情况解释说明汇总表" sheetId="33" r:id="rId33"/>
    <sheet name="7-1空表说明" sheetId="34" r:id="rId34"/>
  </sheets>
  <externalReferences>
    <externalReference r:id="rId35"/>
    <externalReference r:id="rId36"/>
  </externalReferences>
  <definedNames>
    <definedName name="_xlnm._FilterDatabase" localSheetId="0" hidden="1">'1-1临沧市一般公共预算收入情况表'!$A$4:$G$40</definedName>
    <definedName name="_xlnm._FilterDatabase" localSheetId="1" hidden="1">'1-2临沧市一般公共预算支出情况表'!$A$3:$H$38</definedName>
    <definedName name="_xlnm._FilterDatabase" localSheetId="2" hidden="1">'1-3市级一般公共预算收入情况表'!$A$3:$F$38</definedName>
    <definedName name="_xlnm._FilterDatabase" localSheetId="3" hidden="1">'1-4市级一般公共预算支出情况表（公开到项级）'!$A$3:$G$1302</definedName>
    <definedName name="_xlnm._FilterDatabase" localSheetId="4" hidden="1">'1-5市级一般公共预算基本支出情况表（公开到款级）'!$A$3:$B$32</definedName>
    <definedName name="_xlnm._FilterDatabase" localSheetId="5" hidden="1">'1-6市级一般公共预算支出表（州、市对下转移支付项目）'!$A$3:$B$16</definedName>
    <definedName name="_xlnm._FilterDatabase" localSheetId="8" hidden="1">'2-1临沧市政府性基金预算收入情况表'!$A$3:$F$32</definedName>
    <definedName name="_xlnm._FilterDatabase" localSheetId="9" hidden="1">'2-2临沧市政府性基金预算支出情况表'!$A$3:$F$47</definedName>
    <definedName name="_xlnm._FilterDatabase" localSheetId="10" hidden="1">'2-4本级政府性基金预算支出情况表（公开到项级）'!$A$3:$F$71</definedName>
    <definedName name="_xlnm._FilterDatabase" localSheetId="11" hidden="1">'2-3本级政府性基金预算收入情况表'!$A$3:$F$32</definedName>
    <definedName name="_xlnm._FilterDatabase" localSheetId="12" hidden="1">'2-5本级政府性基金支出表（州、市对下转移支付）'!$A$3:$D$14</definedName>
    <definedName name="_xlnm._FilterDatabase" localSheetId="13" hidden="1">'3-1临沧市国有资本经营收入预算情况表'!$A$3:$F$37</definedName>
    <definedName name="_xlnm._FilterDatabase" localSheetId="14" hidden="1">'3-2临沧市国有资本经营支出预算情况表'!$A$3:$F$24</definedName>
    <definedName name="_xlnm._FilterDatabase" localSheetId="15" hidden="1">'3-3本级国有资本经营收入预算情况表'!$A$3:$D$37</definedName>
    <definedName name="_xlnm._FilterDatabase" localSheetId="16" hidden="1">'3-4本级国有资本经营支出预算情况表（公开到项级）'!$A$3:$D$24</definedName>
    <definedName name="_xlnm._FilterDatabase" localSheetId="19" hidden="1">'4-1临沧市社会保险基金收入预算情况表'!$A$3:$F$41</definedName>
    <definedName name="_xlnm._FilterDatabase" localSheetId="20" hidden="1">'4-2临沧市社会保险基金支出预算情况表'!$A$3:$F$24</definedName>
    <definedName name="_xlnm._FilterDatabase" localSheetId="21" hidden="1">'4-3本级社会保险基金收入预算情况表'!$A$3:$F$34</definedName>
    <definedName name="_xlnm._FilterDatabase" localSheetId="22" hidden="1">'4-4本级社会保险基金支出预算情况表'!$A$3:$F$20</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1">'1-2临沧市一般公共预算支出情况表'!$A$1:$F$38</definedName>
    <definedName name="_xlnm.Print_Area" localSheetId="2">'1-3市级一般公共预算收入情况表'!$A$1:$F$38</definedName>
    <definedName name="_xlnm.Print_Area" localSheetId="3">'1-4市级一般公共预算支出情况表（公开到项级）'!$A$1:$F$1302</definedName>
    <definedName name="_xlnm.Print_Area" localSheetId="4">'1-5市级一般公共预算基本支出情况表（公开到款级）'!$A$1:$B$32</definedName>
    <definedName name="_xlnm.Print_Area" localSheetId="5">'1-6市级一般公共预算支出表（州、市对下转移支付项目）'!$A$1:$B$16</definedName>
    <definedName name="_xlnm.Print_Area" localSheetId="6">'1-7临沧市分地区税收返还和转移支付预算表'!$A$1:$E$14</definedName>
    <definedName name="_xlnm.Print_Area" localSheetId="8">'2-1临沧市政府性基金预算收入情况表'!$A$1:$F$32</definedName>
    <definedName name="_xlnm.Print_Area" localSheetId="9">'2-2临沧市政府性基金预算支出情况表'!$A$1:$F$47</definedName>
    <definedName name="_xlnm.Print_Area" localSheetId="11">'2-3本级政府性基金预算收入情况表'!$A$1:$F$32</definedName>
    <definedName name="_xlnm.Print_Area" localSheetId="10">'2-4本级政府性基金预算支出情况表（公开到项级）'!$A$1:$F$71</definedName>
    <definedName name="_xlnm.Print_Area" localSheetId="12">'2-5本级政府性基金支出表（州、市对下转移支付）'!$A$1:$D$14</definedName>
    <definedName name="_xlnm.Print_Area" localSheetId="13">'3-1临沧市国有资本经营收入预算情况表'!$A$1:$F$37</definedName>
    <definedName name="_xlnm.Print_Area" localSheetId="14">'3-2临沧市国有资本经营支出预算情况表'!$A$1:$F$24</definedName>
    <definedName name="_xlnm.Print_Area" localSheetId="15">'3-3本级国有资本经营收入预算情况表'!$A$1:$F$37</definedName>
    <definedName name="_xlnm.Print_Area" localSheetId="16">'3-4本级国有资本经营支出预算情况表（公开到项级）'!$A$1:$F$24</definedName>
    <definedName name="_xlnm.Print_Area" localSheetId="19">'4-1临沧市社会保险基金收入预算情况表'!$A$1:$F$41</definedName>
    <definedName name="_xlnm.Print_Area" localSheetId="20">'4-2临沧市社会保险基金支出预算情况表'!$A$1:$F$24</definedName>
    <definedName name="_xlnm.Print_Area" localSheetId="21">'4-3本级社会保险基金收入预算情况表'!$A$1:$F$34</definedName>
    <definedName name="_xlnm.Print_Area" localSheetId="22">'4-4本级社会保险基金支出预算情况表'!$A$1:$F$20</definedName>
    <definedName name="_xlnm.Print_Area" localSheetId="31">'6-1重大政策和重点项目绩效目标表'!#REF!</definedName>
    <definedName name="_xlnm.Print_Titles" localSheetId="0">'1-1临沧市一般公共预算收入情况表'!$2:$4</definedName>
    <definedName name="_xlnm.Print_Titles" localSheetId="1">'1-2临沧市一般公共预算支出情况表'!$1:$3</definedName>
    <definedName name="_xlnm.Print_Titles" localSheetId="2">'1-3市级一般公共预算收入情况表'!$1:$3</definedName>
    <definedName name="_xlnm.Print_Titles" localSheetId="3">'1-4市级一般公共预算支出情况表（公开到项级）'!$1:$3</definedName>
    <definedName name="_xlnm.Print_Titles" localSheetId="4">'1-5市级一般公共预算基本支出情况表（公开到款级）'!$1:$3</definedName>
    <definedName name="_xlnm.Print_Titles" localSheetId="5">'1-6市级一般公共预算支出表（州、市对下转移支付项目）'!$1:$3</definedName>
    <definedName name="_xlnm.Print_Titles" localSheetId="6">'1-7临沧市分地区税收返还和转移支付预算表'!$1:$3</definedName>
    <definedName name="_xlnm.Print_Titles" localSheetId="8">'2-1临沧市政府性基金预算收入情况表'!$1:$3</definedName>
    <definedName name="_xlnm.Print_Titles" localSheetId="9">'2-2临沧市政府性基金预算支出情况表'!$1:$3</definedName>
    <definedName name="_xlnm.Print_Titles" localSheetId="11">'2-3本级政府性基金预算收入情况表'!$1:$3</definedName>
    <definedName name="_xlnm.Print_Titles" localSheetId="10">'2-4本级政府性基金预算支出情况表（公开到项级）'!$1:$3</definedName>
    <definedName name="_xlnm.Print_Titles" localSheetId="12">'2-5本级政府性基金支出表（州、市对下转移支付）'!$1:$3</definedName>
    <definedName name="_xlnm.Print_Titles" localSheetId="13">'3-1临沧市国有资本经营收入预算情况表'!$1:$3</definedName>
    <definedName name="_xlnm.Print_Titles" localSheetId="14">'3-2临沧市国有资本经营支出预算情况表'!$1:$3</definedName>
    <definedName name="_xlnm.Print_Titles" localSheetId="15">'3-3本级国有资本经营收入预算情况表'!$1:$3</definedName>
    <definedName name="_xlnm.Print_Titles" localSheetId="19">'4-1临沧市社会保险基金收入预算情况表'!$1:$3</definedName>
    <definedName name="_xlnm.Print_Titles" localSheetId="21">'4-3本级社会保险基金收入预算情况表'!$1:$3</definedName>
    <definedName name="专项收入年初预算数" localSheetId="1">#REF!</definedName>
    <definedName name="专项收入年初预算数" localSheetId="7">#REF!</definedName>
    <definedName name="专项收入年初预算数" localSheetId="29">#REF!</definedName>
    <definedName name="专项收入年初预算数" localSheetId="12">#REF!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7">#REF!</definedName>
    <definedName name="专项收入全年预计数" localSheetId="29">#REF!</definedName>
    <definedName name="专项收入全年预计数" localSheetId="12">#REF!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44525" concurrentCalc="0"/>
</workbook>
</file>

<file path=xl/sharedStrings.xml><?xml version="1.0" encoding="utf-8"?>
<sst xmlns="http://schemas.openxmlformats.org/spreadsheetml/2006/main" count="1640">
  <si>
    <t>附件1</t>
  </si>
  <si>
    <t>1-1  2020年临沧市一般公共预算收入情况表</t>
  </si>
  <si>
    <t>单位：万元</t>
  </si>
  <si>
    <t>项目</t>
  </si>
  <si>
    <t>2019年预算数</t>
  </si>
  <si>
    <t>2019年执行数</t>
  </si>
  <si>
    <t>2020年预算数</t>
  </si>
  <si>
    <t>比上年预算数增长%</t>
  </si>
  <si>
    <t>比上年执行数增长%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</si>
  <si>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</si>
  <si>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</si>
  <si>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</si>
  <si>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</si>
  <si>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</si>
  <si>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</si>
  <si>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</si>
  <si>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</si>
  <si>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</si>
  <si>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</si>
  <si>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</si>
  <si>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</si>
  <si>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</si>
  <si>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</si>
  <si>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</si>
  <si>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</si>
  <si>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</si>
  <si>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</si>
  <si>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</si>
  <si>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</si>
  <si>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</si>
  <si>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</si>
  <si>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</si>
  <si>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</si>
  <si>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</si>
  <si>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全市一般公共预算收入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</si>
  <si>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</si>
  <si>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</si>
  <si>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</si>
  <si>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</si>
  <si>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</si>
  <si>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</si>
  <si>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</si>
  <si>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</si>
  <si>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</si>
  <si>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2020年临沧市一般公共预算支出情况表</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</si>
  <si>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</si>
  <si>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</si>
  <si>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</si>
  <si>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</si>
  <si>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</si>
  <si>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</si>
  <si>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</si>
  <si>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</si>
  <si>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</si>
  <si>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</si>
  <si>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</si>
  <si>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</si>
  <si>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</si>
  <si>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</si>
  <si>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</si>
  <si>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</si>
  <si>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</si>
  <si>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</si>
  <si>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</si>
  <si>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</si>
  <si>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</si>
  <si>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</si>
  <si>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</si>
  <si>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</si>
  <si>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</si>
  <si>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全市一般公共预算支出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</si>
  <si>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</si>
  <si>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</si>
  <si>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</si>
  <si>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</si>
  <si>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</si>
  <si>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</si>
  <si>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</si>
  <si>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</si>
  <si>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2020年临沧市市级一般公共预算收入情况表</t>
  </si>
  <si>
    <t>临沧市市级一般公共预算收入</t>
  </si>
  <si>
    <t xml:space="preserve">  返还性收入</t>
  </si>
  <si>
    <t xml:space="preserve">  转移支付收入</t>
  </si>
  <si>
    <t xml:space="preserve">  上解收入</t>
  </si>
  <si>
    <t xml:space="preserve">  上年结余收入</t>
  </si>
  <si>
    <t xml:space="preserve">  调入资金</t>
  </si>
  <si>
    <t xml:space="preserve">  动用预算稳定调节基金</t>
  </si>
  <si>
    <t>1-4  2020年临沧市市级一般公共预算支出情况表</t>
  </si>
  <si>
    <t>类</t>
  </si>
  <si>
    <t xml:space="preserve">   人大事务</t>
  </si>
  <si>
    <t>款</t>
  </si>
  <si>
    <t xml:space="preserve">     行政运行</t>
  </si>
  <si>
    <t>项</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</si>
  <si>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</si>
  <si>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</si>
  <si>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</si>
  <si>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</si>
  <si>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</si>
  <si>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</si>
  <si>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</si>
  <si>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</si>
  <si>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</si>
  <si>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</si>
  <si>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</si>
  <si>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</si>
  <si>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</si>
  <si>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</si>
  <si>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</si>
  <si>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</si>
  <si>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</si>
  <si>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</si>
  <si>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</si>
  <si>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</si>
  <si>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</si>
  <si>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</si>
  <si>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</si>
  <si>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</si>
  <si>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</si>
  <si>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</si>
  <si>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</si>
  <si>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</si>
  <si>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</si>
  <si>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</si>
  <si>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</si>
  <si>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</si>
  <si>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</si>
  <si>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</si>
  <si>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</si>
  <si>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</si>
  <si>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</si>
  <si>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</si>
  <si>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</si>
  <si>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</si>
  <si>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</si>
  <si>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</si>
  <si>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</si>
  <si>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</si>
  <si>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</si>
  <si>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</si>
  <si>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</si>
  <si>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</si>
  <si>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</si>
  <si>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</si>
  <si>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</si>
  <si>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</si>
  <si>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</si>
  <si>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</si>
  <si>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</si>
  <si>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</si>
  <si>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</si>
  <si>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</si>
  <si>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</si>
  <si>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</si>
  <si>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</si>
  <si>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</si>
  <si>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</si>
  <si>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</si>
  <si>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</si>
  <si>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</si>
  <si>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</si>
  <si>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</si>
  <si>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</si>
  <si>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</si>
  <si>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</si>
  <si>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</si>
  <si>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</si>
  <si>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</si>
  <si>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</si>
  <si>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</si>
  <si>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</si>
  <si>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</si>
  <si>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</si>
  <si>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</si>
  <si>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</si>
  <si>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</si>
  <si>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</si>
  <si>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</si>
  <si>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</si>
  <si>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</si>
  <si>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</si>
  <si>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</si>
  <si>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</si>
  <si>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</si>
  <si>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</si>
  <si>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</si>
  <si>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</si>
  <si>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</si>
  <si>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</si>
  <si>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</si>
  <si>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</si>
  <si>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</si>
  <si>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</si>
  <si>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</si>
  <si>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</si>
  <si>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</si>
  <si>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</si>
  <si>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</si>
  <si>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</si>
  <si>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</si>
  <si>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</si>
  <si>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</si>
  <si>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</si>
  <si>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</si>
  <si>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</si>
  <si>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</si>
  <si>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</si>
  <si>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</si>
  <si>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</si>
  <si>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</si>
  <si>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</si>
  <si>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</si>
  <si>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</si>
  <si>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</si>
  <si>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</si>
  <si>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</si>
  <si>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</si>
  <si>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</si>
  <si>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</si>
  <si>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</si>
  <si>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</si>
  <si>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</si>
  <si>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</si>
  <si>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</si>
  <si>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</si>
  <si>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</si>
  <si>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</si>
  <si>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</si>
  <si>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</si>
  <si>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</si>
  <si>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</si>
  <si>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</si>
  <si>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其他外交支出</t>
  </si>
  <si>
    <t xml:space="preserve">   现役部队</t>
  </si>
  <si>
    <t xml:space="preserve">     现役部队</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</si>
  <si>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</si>
  <si>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</si>
  <si>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</si>
  <si>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</si>
  <si>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</si>
  <si>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</si>
  <si>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</si>
  <si>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</si>
  <si>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</si>
  <si>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</si>
  <si>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</si>
  <si>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</si>
  <si>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</si>
  <si>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</si>
  <si>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</si>
  <si>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</si>
  <si>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</si>
  <si>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</si>
  <si>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</si>
  <si>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</si>
  <si>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</si>
  <si>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</si>
  <si>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</si>
  <si>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</si>
  <si>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</si>
  <si>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</si>
  <si>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</si>
  <si>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</si>
  <si>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</si>
  <si>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</si>
  <si>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</si>
  <si>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</si>
  <si>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</si>
  <si>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</si>
  <si>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</si>
  <si>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</si>
  <si>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</si>
  <si>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</si>
  <si>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</si>
  <si>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</si>
  <si>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</si>
  <si>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</si>
  <si>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</si>
  <si>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</si>
  <si>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</si>
  <si>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</si>
  <si>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</si>
  <si>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</si>
  <si>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</si>
  <si>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</si>
  <si>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</si>
  <si>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</si>
  <si>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</si>
  <si>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</si>
  <si>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</si>
  <si>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</si>
  <si>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</si>
  <si>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</si>
  <si>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</si>
  <si>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</si>
  <si>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</si>
  <si>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</si>
  <si>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</si>
  <si>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</si>
  <si>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</si>
  <si>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</si>
  <si>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</si>
  <si>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</si>
  <si>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</si>
  <si>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</si>
  <si>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</si>
  <si>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</si>
  <si>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</si>
  <si>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</si>
  <si>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</si>
  <si>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</si>
  <si>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</si>
  <si>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</si>
  <si>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</si>
  <si>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</si>
  <si>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</si>
  <si>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</si>
  <si>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</si>
  <si>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</si>
  <si>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</si>
  <si>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</si>
  <si>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</si>
  <si>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</si>
  <si>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</si>
  <si>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</si>
  <si>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</si>
  <si>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</si>
  <si>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</si>
  <si>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</si>
  <si>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</si>
  <si>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</si>
  <si>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</si>
  <si>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</si>
  <si>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</si>
  <si>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</si>
  <si>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</si>
  <si>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</si>
  <si>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</si>
  <si>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</si>
  <si>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</si>
  <si>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</si>
  <si>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</si>
  <si>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</si>
  <si>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</si>
  <si>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</si>
  <si>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</si>
  <si>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</si>
  <si>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</si>
  <si>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</si>
  <si>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</si>
  <si>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</si>
  <si>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</si>
  <si>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</si>
  <si>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</si>
  <si>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</si>
  <si>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</si>
  <si>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</si>
  <si>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</si>
  <si>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</si>
  <si>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</si>
  <si>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</si>
  <si>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</si>
  <si>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</si>
  <si>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</si>
  <si>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</si>
  <si>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</si>
  <si>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</si>
  <si>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</si>
  <si>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</si>
  <si>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</si>
  <si>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</si>
  <si>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</si>
  <si>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</si>
  <si>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</si>
  <si>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</si>
  <si>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</si>
  <si>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</si>
  <si>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</si>
  <si>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</si>
  <si>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</si>
  <si>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</si>
  <si>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</si>
  <si>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</si>
  <si>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</si>
  <si>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</si>
  <si>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</si>
  <si>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</si>
  <si>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</si>
  <si>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</si>
  <si>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</si>
  <si>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</si>
  <si>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</si>
  <si>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</si>
  <si>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</si>
  <si>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</si>
  <si>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</si>
  <si>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</si>
  <si>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</si>
  <si>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</si>
  <si>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</si>
  <si>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</si>
  <si>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</si>
  <si>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</si>
  <si>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</si>
  <si>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</si>
  <si>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</si>
  <si>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</si>
  <si>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</si>
  <si>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</si>
  <si>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</si>
  <si>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</si>
  <si>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</si>
  <si>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</si>
  <si>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</si>
  <si>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</si>
  <si>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</si>
  <si>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</si>
  <si>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</si>
  <si>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</si>
  <si>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</si>
  <si>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</si>
  <si>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</si>
  <si>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</si>
  <si>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</si>
  <si>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</si>
  <si>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</si>
  <si>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</si>
  <si>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</si>
  <si>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</si>
  <si>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监测监理</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</si>
  <si>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</si>
  <si>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</si>
  <si>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</si>
  <si>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</si>
  <si>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</si>
  <si>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</si>
  <si>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</si>
  <si>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</si>
  <si>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</si>
  <si>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</si>
  <si>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</si>
  <si>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</si>
  <si>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</si>
  <si>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</si>
  <si>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</si>
  <si>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</si>
  <si>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</si>
  <si>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</si>
  <si>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</si>
  <si>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</si>
  <si>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</si>
  <si>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</si>
  <si>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</si>
  <si>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</si>
  <si>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</si>
  <si>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</si>
  <si>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</si>
  <si>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</si>
  <si>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</si>
  <si>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</si>
  <si>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</si>
  <si>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</si>
  <si>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</si>
  <si>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</si>
  <si>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</si>
  <si>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</si>
  <si>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</si>
  <si>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</si>
  <si>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</si>
  <si>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</si>
  <si>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</si>
  <si>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</si>
  <si>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</si>
  <si>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</si>
  <si>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</si>
  <si>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</si>
  <si>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</si>
  <si>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</si>
  <si>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</si>
  <si>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</si>
  <si>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</si>
  <si>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</si>
  <si>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</si>
  <si>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</si>
  <si>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</si>
  <si>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</si>
  <si>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</si>
  <si>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</si>
  <si>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</si>
  <si>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</si>
  <si>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</si>
  <si>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</si>
  <si>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</si>
  <si>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</si>
  <si>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</si>
  <si>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</si>
  <si>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</si>
  <si>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</si>
  <si>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</si>
  <si>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</si>
  <si>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</si>
  <si>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</si>
  <si>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</si>
  <si>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</si>
  <si>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</si>
  <si>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</si>
  <si>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</si>
  <si>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</si>
  <si>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</si>
  <si>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</si>
  <si>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</si>
  <si>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</si>
  <si>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</si>
  <si>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</si>
  <si>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</si>
  <si>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</si>
  <si>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</si>
  <si>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</si>
  <si>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</si>
  <si>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</si>
  <si>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</si>
  <si>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</si>
  <si>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</si>
  <si>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</si>
  <si>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</si>
  <si>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</si>
  <si>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</si>
  <si>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</si>
  <si>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</si>
  <si>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</si>
  <si>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</si>
  <si>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</si>
  <si>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</si>
  <si>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</si>
  <si>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</si>
  <si>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</si>
  <si>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</si>
  <si>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</si>
  <si>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</si>
  <si>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</si>
  <si>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</si>
  <si>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</si>
  <si>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</si>
  <si>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</si>
  <si>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</si>
  <si>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</si>
  <si>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</si>
  <si>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</si>
  <si>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</si>
  <si>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</si>
  <si>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</si>
  <si>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</si>
  <si>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</si>
  <si>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</si>
  <si>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</si>
  <si>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</si>
  <si>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</si>
  <si>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</si>
  <si>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</si>
  <si>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</si>
  <si>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</si>
  <si>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</si>
  <si>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</si>
  <si>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</si>
  <si>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</si>
  <si>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</si>
  <si>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</si>
  <si>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</si>
  <si>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</si>
  <si>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</si>
  <si>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</si>
  <si>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</si>
  <si>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</si>
  <si>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</si>
  <si>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</si>
  <si>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</si>
  <si>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</si>
  <si>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</si>
  <si>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</si>
  <si>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</si>
  <si>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</si>
  <si>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</si>
  <si>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</si>
  <si>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</si>
  <si>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</si>
  <si>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</si>
  <si>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</si>
  <si>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</si>
  <si>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</si>
  <si>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</si>
  <si>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</si>
  <si>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</si>
  <si>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</si>
  <si>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</si>
  <si>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</si>
  <si>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</si>
  <si>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</si>
  <si>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</si>
  <si>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</si>
  <si>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</si>
  <si>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</si>
  <si>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</si>
  <si>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</si>
  <si>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</si>
  <si>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</si>
  <si>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</si>
  <si>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</si>
  <si>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</si>
  <si>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</si>
  <si>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</si>
  <si>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</si>
  <si>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</si>
  <si>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</si>
  <si>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</si>
  <si>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</si>
  <si>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</si>
  <si>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</si>
  <si>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</si>
  <si>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</si>
  <si>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</si>
  <si>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</si>
  <si>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</si>
  <si>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</si>
  <si>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</si>
  <si>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</si>
  <si>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</si>
  <si>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</si>
  <si>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</si>
  <si>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</si>
  <si>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</si>
  <si>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</si>
  <si>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</si>
  <si>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</si>
  <si>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</si>
  <si>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</si>
  <si>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</si>
  <si>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</si>
  <si>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</si>
  <si>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</si>
  <si>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</si>
  <si>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</si>
  <si>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</si>
  <si>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</si>
  <si>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</si>
  <si>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</si>
  <si>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</si>
  <si>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</si>
  <si>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</si>
  <si>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</si>
  <si>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</si>
  <si>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</si>
  <si>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</si>
  <si>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</si>
  <si>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</si>
  <si>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</si>
  <si>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</si>
  <si>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</si>
  <si>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</si>
  <si>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</si>
  <si>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</si>
  <si>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</si>
  <si>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</si>
  <si>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</si>
  <si>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</si>
  <si>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</si>
  <si>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</si>
  <si>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</si>
  <si>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</si>
  <si>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</si>
  <si>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</si>
  <si>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</si>
  <si>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</si>
  <si>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</si>
  <si>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</si>
  <si>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</si>
  <si>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</si>
  <si>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</si>
  <si>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</si>
  <si>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</si>
  <si>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</si>
  <si>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</si>
  <si>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</si>
  <si>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</si>
  <si>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</si>
  <si>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</si>
  <si>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</si>
  <si>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</si>
  <si>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</si>
  <si>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</si>
  <si>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</si>
  <si>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</si>
  <si>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</si>
  <si>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</si>
  <si>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</si>
  <si>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</si>
  <si>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</si>
  <si>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</si>
  <si>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</si>
  <si>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</si>
  <si>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</si>
  <si>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</si>
  <si>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</si>
  <si>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</si>
  <si>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</si>
  <si>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</si>
  <si>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</si>
  <si>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</si>
  <si>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</si>
  <si>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</si>
  <si>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</si>
  <si>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</si>
  <si>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</si>
  <si>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</si>
  <si>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</si>
  <si>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</si>
  <si>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</si>
  <si>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</si>
  <si>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</si>
  <si>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</si>
  <si>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</si>
  <si>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</si>
  <si>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</si>
  <si>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</si>
  <si>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</si>
  <si>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</si>
  <si>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</si>
  <si>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</si>
  <si>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</si>
  <si>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</si>
  <si>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</si>
  <si>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</si>
  <si>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</si>
  <si>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</si>
  <si>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</si>
  <si>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</si>
  <si>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</si>
  <si>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</si>
  <si>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</si>
  <si>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</si>
  <si>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</si>
  <si>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</si>
  <si>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</si>
  <si>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</si>
  <si>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</si>
  <si>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</si>
  <si>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</si>
  <si>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</si>
  <si>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</si>
  <si>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</si>
  <si>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</si>
  <si>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</si>
  <si>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</si>
  <si>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</si>
  <si>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</si>
  <si>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</si>
  <si>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</si>
  <si>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</si>
  <si>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</si>
  <si>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</si>
  <si>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</si>
  <si>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</si>
  <si>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</si>
  <si>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</si>
  <si>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</si>
  <si>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</si>
  <si>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</si>
  <si>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</si>
  <si>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</si>
  <si>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</si>
  <si>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</si>
  <si>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</si>
  <si>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</si>
  <si>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</si>
  <si>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</si>
  <si>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</si>
  <si>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</si>
  <si>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</si>
  <si>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</si>
  <si>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</si>
  <si>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</si>
  <si>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</si>
  <si>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</si>
  <si>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</si>
  <si>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</si>
  <si>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</si>
  <si>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</si>
  <si>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</si>
  <si>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</si>
  <si>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</si>
  <si>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</si>
  <si>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</si>
  <si>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</si>
  <si>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</si>
  <si>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</si>
  <si>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</si>
  <si>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</si>
  <si>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</si>
  <si>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</si>
  <si>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</si>
  <si>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</si>
  <si>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</si>
  <si>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</si>
  <si>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</si>
  <si>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</si>
  <si>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</si>
  <si>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</si>
  <si>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</si>
  <si>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</si>
  <si>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</si>
  <si>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</si>
  <si>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</si>
  <si>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</si>
  <si>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</si>
  <si>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</si>
  <si>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</si>
  <si>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</si>
  <si>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</si>
  <si>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</si>
  <si>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</si>
  <si>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</si>
  <si>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</si>
  <si>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</si>
  <si>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</si>
  <si>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</si>
  <si>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</si>
  <si>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</si>
  <si>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</si>
  <si>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</si>
  <si>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</si>
  <si>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</si>
  <si>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</si>
  <si>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</si>
  <si>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</si>
  <si>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</si>
  <si>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</si>
  <si>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</si>
  <si>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</si>
  <si>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</si>
  <si>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</si>
  <si>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</si>
  <si>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</si>
  <si>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</si>
  <si>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</si>
  <si>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</si>
  <si>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</si>
  <si>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</si>
  <si>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</si>
  <si>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</si>
  <si>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</si>
  <si>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</si>
  <si>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</si>
  <si>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</si>
  <si>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</si>
  <si>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</si>
  <si>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</si>
  <si>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</si>
  <si>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</si>
  <si>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</si>
  <si>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</si>
  <si>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</si>
  <si>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</si>
  <si>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</si>
  <si>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</si>
  <si>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</si>
  <si>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</si>
  <si>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</si>
  <si>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</si>
  <si>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</si>
  <si>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</si>
  <si>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</si>
  <si>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</si>
  <si>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</si>
  <si>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</si>
  <si>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</si>
  <si>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</si>
  <si>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</si>
  <si>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</si>
  <si>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</si>
  <si>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</si>
  <si>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</si>
  <si>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</si>
  <si>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</si>
  <si>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</si>
  <si>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</si>
  <si>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</si>
  <si>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</si>
  <si>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</si>
  <si>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</si>
  <si>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</si>
  <si>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</si>
  <si>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</si>
  <si>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</si>
  <si>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</si>
  <si>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</si>
  <si>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</si>
  <si>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</si>
  <si>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</si>
  <si>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</si>
  <si>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</si>
  <si>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</si>
  <si>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</si>
  <si>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</si>
  <si>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</si>
  <si>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</si>
  <si>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</si>
  <si>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</si>
  <si>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</si>
  <si>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</si>
  <si>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</si>
  <si>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</si>
  <si>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</si>
  <si>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</si>
  <si>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</si>
  <si>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</si>
  <si>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</si>
  <si>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</si>
  <si>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</si>
  <si>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</si>
  <si>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</si>
  <si>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</si>
  <si>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</si>
  <si>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</si>
  <si>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</si>
  <si>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</si>
  <si>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</si>
  <si>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</si>
  <si>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</si>
  <si>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</si>
  <si>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</si>
  <si>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</si>
  <si>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</si>
  <si>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</si>
  <si>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</si>
  <si>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</si>
  <si>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</si>
  <si>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</si>
  <si>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</si>
  <si>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</si>
  <si>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</si>
  <si>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</si>
  <si>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</si>
  <si>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</si>
  <si>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</si>
  <si>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</si>
  <si>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</si>
  <si>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</si>
  <si>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</si>
  <si>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</si>
  <si>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</si>
  <si>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</si>
  <si>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</si>
  <si>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</si>
  <si>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</si>
  <si>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</si>
  <si>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</si>
  <si>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</si>
  <si>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</si>
  <si>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</si>
  <si>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</si>
  <si>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</si>
  <si>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</si>
  <si>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</si>
  <si>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</si>
  <si>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</si>
  <si>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</si>
  <si>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</si>
  <si>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</si>
  <si>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</si>
  <si>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</si>
  <si>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</si>
  <si>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</si>
  <si>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</si>
  <si>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</si>
  <si>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</si>
  <si>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</si>
  <si>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</si>
  <si>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</si>
  <si>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</si>
  <si>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</si>
  <si>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</si>
  <si>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</si>
  <si>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</si>
  <si>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</si>
  <si>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</si>
  <si>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</si>
  <si>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</si>
  <si>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</si>
  <si>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</si>
  <si>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</si>
  <si>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</si>
  <si>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</si>
  <si>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</si>
  <si>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</si>
  <si>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</si>
  <si>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</si>
  <si>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</si>
  <si>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</si>
  <si>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</si>
  <si>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</si>
  <si>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</si>
  <si>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</si>
  <si>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</si>
  <si>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</si>
  <si>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</si>
  <si>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</si>
  <si>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</si>
  <si>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</si>
  <si>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</si>
  <si>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</si>
  <si>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</si>
  <si>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</si>
  <si>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</si>
  <si>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</si>
  <si>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</si>
  <si>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</si>
  <si>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</si>
  <si>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</si>
  <si>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</si>
  <si>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</si>
  <si>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</si>
  <si>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</si>
  <si>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</si>
  <si>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</si>
  <si>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</si>
  <si>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</si>
  <si>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</si>
  <si>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</si>
  <si>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</si>
  <si>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</si>
  <si>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</si>
  <si>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</si>
  <si>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</si>
  <si>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</si>
  <si>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</si>
  <si>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</si>
  <si>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</si>
  <si>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</si>
  <si>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</si>
  <si>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</si>
  <si>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</si>
  <si>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</si>
  <si>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</si>
  <si>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</si>
  <si>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</si>
  <si>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</si>
  <si>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</si>
  <si>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</si>
  <si>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</si>
  <si>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</si>
  <si>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</si>
  <si>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</si>
  <si>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</si>
  <si>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</si>
  <si>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</si>
  <si>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</si>
  <si>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</si>
  <si>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</si>
  <si>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</si>
  <si>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</si>
  <si>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</si>
  <si>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临沧市市级一般公共预算支出</t>
  </si>
  <si>
    <t xml:space="preserve">   返还性支出</t>
  </si>
  <si>
    <t xml:space="preserve">   转移支付支出</t>
  </si>
  <si>
    <t xml:space="preserve">   上解支出</t>
  </si>
  <si>
    <t xml:space="preserve">   年终结转</t>
  </si>
  <si>
    <t xml:space="preserve">   地方政府一般债务转贷支出</t>
  </si>
  <si>
    <t xml:space="preserve">   安排预算稳定调节基金</t>
  </si>
  <si>
    <t>1-5  2020年临沧市市级一般公共预算政府预算经济分类表（基本支出）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</si>
  <si>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</si>
  <si>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</si>
  <si>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</si>
  <si>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</si>
  <si>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</si>
  <si>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</si>
  <si>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</si>
  <si>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</si>
  <si>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</si>
  <si>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</si>
  <si>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</si>
  <si>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</si>
  <si>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</si>
  <si>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</si>
  <si>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</si>
  <si>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</si>
  <si>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</si>
  <si>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</si>
  <si>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</si>
  <si>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</si>
  <si>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</si>
  <si>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</si>
  <si>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</si>
  <si>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</si>
  <si>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</si>
  <si>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</si>
  <si>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助学金</t>
  </si>
  <si>
    <t xml:space="preserve">  离退休费</t>
  </si>
  <si>
    <t xml:space="preserve">  其他对个人和家庭的补助</t>
  </si>
  <si>
    <t>支  出  合  计</t>
  </si>
  <si>
    <t>1-6  2020年临沧市市级一般公共预算支出表（市对下转移支付项目）</t>
  </si>
  <si>
    <t>项       目</t>
  </si>
  <si>
    <t>一般公共服务支出</t>
  </si>
  <si>
    <t>全市村（居）民小组工作经费</t>
  </si>
  <si>
    <t>村干部岗位补贴经费</t>
  </si>
  <si>
    <t>大学生志愿服务西部计划云南省地方项目志愿者生活补助金</t>
  </si>
  <si>
    <t>食品安全协管员补助</t>
  </si>
  <si>
    <t>农村精神文明建设示范村专项资金</t>
  </si>
  <si>
    <t>社会保障和就业支出</t>
  </si>
  <si>
    <t>市属企业退休人员社会化管理服务费</t>
  </si>
  <si>
    <t>农林水支出</t>
  </si>
  <si>
    <t>农村人畜饮水项目建设资金</t>
  </si>
  <si>
    <t>脱贫攻坚及乡村振兴专项资金</t>
  </si>
  <si>
    <t>贫困县驻村工作队总队长、副总队长工作经费</t>
  </si>
  <si>
    <t>市对下专项转移支付合计</t>
  </si>
  <si>
    <t>1-7  2020年临沧市分地区税收返还和转移支付预算表</t>
  </si>
  <si>
    <t>地  区</t>
  </si>
  <si>
    <t>合计</t>
  </si>
  <si>
    <t>税收返还</t>
  </si>
  <si>
    <t>一般性转移支付</t>
  </si>
  <si>
    <t>专项转移支付</t>
  </si>
  <si>
    <t>一、提前下达数小计</t>
  </si>
  <si>
    <t>凤庆县</t>
  </si>
  <si>
    <t xml:space="preserve"> </t>
  </si>
  <si>
    <t>云县</t>
  </si>
  <si>
    <t>临翔区</t>
  </si>
  <si>
    <t>永德县</t>
  </si>
  <si>
    <t>镇康县</t>
  </si>
  <si>
    <t>双江自治县</t>
  </si>
  <si>
    <t>耿马自治县</t>
  </si>
  <si>
    <t>沧源自治县</t>
  </si>
  <si>
    <t>二、待分配数</t>
  </si>
  <si>
    <t>三、预算合计</t>
  </si>
  <si>
    <t>1-8  2020年临沧市市级“三公”经费预算财政拨款情况统计表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</si>
  <si>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</si>
  <si>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</si>
  <si>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</si>
  <si>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</si>
  <si>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</si>
  <si>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</si>
  <si>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</si>
  <si>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</si>
  <si>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一、“三公”经费：按照中央、省、市有关文件及部门预算管理有关规定，纳入市本级财政预算管理的“三公”经费，反映市级部门用财政拨款安排的因公出国（境）费、公务用车购置及运行维护费和公务接待费。其中，因公出国（境）费，反映单位公务出国（境）的国际旅费、国外城市间交通费、住宿费、伙食费、培训费、公杂费等支出。公务用车购置及运行维护费，反映单位公务用车购置费及按规定保留的公务用车燃料费、维修费、过路过桥费、保险费、安全奖励费用等支出，公务用车指用于履行公务的机动车辆，包括一般公务用车和执法执勤用车。公务接待费，反映单位按规定开支的各类公务接待（含外宾接待）支出。
二、“三公”经费预算数是指各部门（含下属单位）从年初预算批复中安排用于因公出国（境）费、公务用车购置及运行维护费、公务接待费的预算数（包括基本支出和项目支出）。
三、使用市本级财政拨款安排“三公”经费的部门均纳入统计的单位范围，市本级各部门“三公”经费，由各部门在其部门门户网站上公开，如需了解具体情况，可与部门直接联系。</t>
  </si>
  <si>
    <t>2-1  2020年临沧市政府性基金预算收入情况表</t>
  </si>
  <si>
    <t>一、地方农网还贷资金收入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</si>
  <si>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</si>
  <si>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</si>
  <si>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</si>
  <si>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</si>
  <si>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</si>
  <si>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</si>
  <si>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</si>
  <si>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</si>
  <si>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</si>
  <si>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六、大中型水库库区基金收入</t>
  </si>
  <si>
    <t>七、彩票公益金收入</t>
  </si>
  <si>
    <t xml:space="preserve">   福利彩票公益金收入</t>
  </si>
  <si>
    <t xml:space="preserve">   体育彩票公益金收入</t>
  </si>
  <si>
    <t>八、城市基础设施配套费收入</t>
  </si>
  <si>
    <t>九、小型水库移民扶助基金收入</t>
  </si>
  <si>
    <t>十、国家重大水利工程建设基金收入</t>
  </si>
  <si>
    <t>十一、车辆通行费</t>
  </si>
  <si>
    <t>十二、污水处理费收入</t>
  </si>
  <si>
    <t>十三、彩票发行机构和彩票销售机构的业务费用</t>
  </si>
  <si>
    <t>十四、其他政府性基金收入</t>
  </si>
  <si>
    <t>十五、专项债券对应项目专项收入</t>
  </si>
  <si>
    <t>全市政府性基金预算收入</t>
  </si>
  <si>
    <t>地方政府专项债务收入</t>
  </si>
  <si>
    <t xml:space="preserve">   政府性基金补助收入</t>
  </si>
  <si>
    <t>2-2  2020年临沧市政府性基金预算支出情况表</t>
  </si>
  <si>
    <t>一、文化旅游体育与传媒支出</t>
  </si>
  <si>
    <t xml:space="preserve">   国家电影事业发展专项资金安排的支出</t>
  </si>
  <si>
    <t xml:space="preserve">   旅游发展基金支出</t>
  </si>
  <si>
    <t>二、社会保障和就业支出</t>
  </si>
  <si>
    <t xml:space="preserve">   大中型水库移民后期扶持基金支出</t>
  </si>
  <si>
    <t xml:space="preserve">   小型水库移民扶助基金安排的支出</t>
  </si>
  <si>
    <t>三、节能环保支出</t>
  </si>
  <si>
    <t xml:space="preserve">   可再生能源电价附加收入安排的支出</t>
  </si>
  <si>
    <t>四、城乡社区支出</t>
  </si>
  <si>
    <t xml:space="preserve">   国有土地使用权出让收入及对应专项债务收入安排的支出</t>
  </si>
  <si>
    <t xml:space="preserve">   国有土地收益基金及对应专项债务收入安排的支出</t>
  </si>
  <si>
    <t xml:space="preserve">   农业土地开发资金安排的支出</t>
  </si>
  <si>
    <t xml:space="preserve">   城市基础设施配套费安排的支出</t>
  </si>
  <si>
    <t xml:space="preserve">   污水处理费收入安排的支出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</si>
  <si>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</si>
  <si>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</si>
  <si>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</si>
  <si>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</si>
  <si>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五、农林水支出</t>
  </si>
  <si>
    <t xml:space="preserve">   大中型水库库区基金安排的支出</t>
  </si>
  <si>
    <t xml:space="preserve">   国家重大水利工程建设基金安排的支出</t>
  </si>
  <si>
    <t xml:space="preserve">   国家重大水利工程建设基金对应专项债务收入安排的支出</t>
  </si>
  <si>
    <t>六、交通运输支出</t>
  </si>
  <si>
    <t xml:space="preserve">   车辆通行费安排的支出</t>
  </si>
  <si>
    <t xml:space="preserve">   港口建设费安排的支出</t>
  </si>
  <si>
    <t xml:space="preserve">   民航发展基金支出</t>
  </si>
  <si>
    <t xml:space="preserve">   政府收费公路专项债券收入安排的支出</t>
  </si>
  <si>
    <t>七、资源勘探信息等支出</t>
  </si>
  <si>
    <t xml:space="preserve">   农网还贷资金支出</t>
  </si>
  <si>
    <t>八、其他支出</t>
  </si>
  <si>
    <t xml:space="preserve">   其他政府性基金安排的支出</t>
  </si>
  <si>
    <t xml:space="preserve">   彩票发行销售机构业务费安排的支出</t>
  </si>
  <si>
    <t xml:space="preserve">   彩票公益金安排的支出</t>
  </si>
  <si>
    <t>九、债务付息支出</t>
  </si>
  <si>
    <t xml:space="preserve">   地方政府专项债务付息支出</t>
  </si>
  <si>
    <t>十、债务发行费用支出</t>
  </si>
  <si>
    <t xml:space="preserve">   地方政府专项债务发行费用支出</t>
  </si>
  <si>
    <t>全市政府性基金支出</t>
  </si>
  <si>
    <t xml:space="preserve">   调出资金</t>
  </si>
  <si>
    <t xml:space="preserve">   年终结余</t>
  </si>
  <si>
    <t>地方政府专项债务还本支出</t>
  </si>
  <si>
    <t>2-4  2020年临沧市市级政府性基金预算支出情况表</t>
  </si>
  <si>
    <t xml:space="preserve">     资助少数民族语电影译制</t>
  </si>
  <si>
    <t xml:space="preserve">     其他国家电影事业发展专项资金支出</t>
  </si>
  <si>
    <t xml:space="preserve">     其他小型水库移民扶助基金支出</t>
  </si>
  <si>
    <t xml:space="preserve">     征地和拆迁补偿支出</t>
  </si>
  <si>
    <t xml:space="preserve">     土地开发支出</t>
  </si>
  <si>
    <t xml:space="preserve">     城市建设支出</t>
  </si>
  <si>
    <t xml:space="preserve">     补助被征地农民支出</t>
  </si>
  <si>
    <t xml:space="preserve">     土地出让业务支出</t>
  </si>
  <si>
    <t xml:space="preserve">     公共租赁住房支出</t>
  </si>
  <si>
    <t xml:space="preserve">     其他国有土地使用权出让收入安排的支出</t>
  </si>
  <si>
    <t xml:space="preserve">     城市公共设施</t>
  </si>
  <si>
    <t xml:space="preserve">     其他土地储备专项债券收入安排的支出</t>
  </si>
  <si>
    <t xml:space="preserve">     基础设施建设和经济发展</t>
  </si>
  <si>
    <t xml:space="preserve">     其他大中型水库库区基金支出</t>
  </si>
  <si>
    <t xml:space="preserve">     其他重大水利工程建设基金支出</t>
  </si>
  <si>
    <t xml:space="preserve">     地方农网还贷资金支出</t>
  </si>
  <si>
    <t xml:space="preserve">     福利彩票销售机构的业务费支出</t>
  </si>
  <si>
    <t xml:space="preserve">     体育彩票销售机构的业务费支出</t>
  </si>
  <si>
    <t xml:space="preserve">     彩票市场调控资金支出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</si>
  <si>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</si>
  <si>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</si>
  <si>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</si>
  <si>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</si>
  <si>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土地储备专项债券付息支出</t>
  </si>
  <si>
    <t xml:space="preserve">     政府收费公路专项债券付息支出</t>
  </si>
  <si>
    <t xml:space="preserve">     棚户区改造专项债券付息支出</t>
  </si>
  <si>
    <t xml:space="preserve">     其他政府性基金债务付息支出</t>
  </si>
  <si>
    <t xml:space="preserve">     政府收费公路专项债券发行费用支出</t>
  </si>
  <si>
    <t xml:space="preserve">     棚户区改造专项债券发行费用支出</t>
  </si>
  <si>
    <t xml:space="preserve">     其他地方自行试点项目收益专项债券发行费用支出</t>
  </si>
  <si>
    <t>临沧市市级政府性基金支出</t>
  </si>
  <si>
    <t xml:space="preserve">   政府性基金转移支付</t>
  </si>
  <si>
    <t xml:space="preserve">     政府性基金补助支出</t>
  </si>
  <si>
    <t xml:space="preserve">     政府性基金上解支出</t>
  </si>
  <si>
    <t xml:space="preserve">   地方政府专项债务转贷支出</t>
  </si>
  <si>
    <t>2-3  2020年临沧市市级政府性基金预算收入情况表</t>
  </si>
  <si>
    <t>一、农网还贷资金收入</t>
  </si>
  <si>
    <t>二、港口建设费收入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</si>
  <si>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</si>
  <si>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</si>
  <si>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</si>
  <si>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</si>
  <si>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</si>
  <si>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</si>
  <si>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</si>
  <si>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</si>
  <si>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</si>
  <si>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</si>
  <si>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</si>
  <si>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</si>
  <si>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</si>
  <si>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十六、专项债券对应项目专项收入</t>
  </si>
  <si>
    <t>临沧市市级政府性基金预算收入</t>
  </si>
  <si>
    <t>2-5  2020年临沧市市级政府性基金支出表（市对下转移支付）</t>
  </si>
  <si>
    <t>本年支出小计</t>
  </si>
  <si>
    <t>3-1  2020年临沧市国有资本经营收入预算情况表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</si>
  <si>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</si>
  <si>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</si>
  <si>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</si>
  <si>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</si>
  <si>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</si>
  <si>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</si>
  <si>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</si>
  <si>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</si>
  <si>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</si>
  <si>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农林牧渔企业利润收入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</si>
  <si>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</si>
  <si>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</si>
  <si>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</si>
  <si>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</si>
  <si>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</si>
  <si>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</si>
  <si>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</si>
  <si>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</si>
  <si>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</si>
  <si>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</si>
  <si>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</si>
  <si>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</si>
  <si>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</si>
  <si>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</si>
  <si>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</si>
  <si>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</si>
  <si>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</si>
  <si>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</si>
  <si>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</si>
  <si>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</si>
  <si>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</si>
  <si>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</si>
  <si>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</si>
  <si>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全市国有资本经营收入</t>
  </si>
  <si>
    <t>上年结转</t>
  </si>
  <si>
    <t>3-2  2020年临沧市国有资本经营支出预算情况表</t>
  </si>
  <si>
    <t xml:space="preserve">  解决历史遗留问题及改革成本支出</t>
  </si>
  <si>
    <t xml:space="preserve">    "三供一业"移交补助支出</t>
  </si>
  <si>
    <t xml:space="preserve">    国有企业办职教幼教补助支出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</si>
  <si>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</si>
  <si>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</si>
  <si>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</si>
  <si>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</si>
  <si>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</si>
  <si>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</si>
  <si>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</si>
  <si>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</si>
  <si>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</si>
  <si>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</si>
  <si>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</si>
  <si>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其他国有资本经营预算支出</t>
  </si>
  <si>
    <t xml:space="preserve">    其他国有资本经营预算支出(项)</t>
  </si>
  <si>
    <t>全市国有资本经营支出</t>
  </si>
  <si>
    <t>调出资金</t>
  </si>
  <si>
    <t>结转下年</t>
  </si>
  <si>
    <t>3-3  2020年临沧市市级国有资本经营收入预算情况表</t>
  </si>
  <si>
    <t>3-4  2020年临沧市市级国有资本经营支出预算情况表</t>
  </si>
  <si>
    <t>3-5  2020年临沧市国有资本经营预算转移支付表（分地区）</t>
  </si>
  <si>
    <t>预算数</t>
  </si>
  <si>
    <t>合  计</t>
  </si>
  <si>
    <t>3-6  2020年临沧市市级国有资本经营预算转移支付表（分项目）</t>
  </si>
  <si>
    <t>项目名称</t>
  </si>
  <si>
    <t>4-1  2020年临沧市社会保险基金收入预算情况表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</si>
  <si>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</si>
  <si>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</si>
  <si>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</si>
  <si>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</si>
  <si>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</si>
  <si>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</si>
  <si>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</si>
  <si>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</si>
  <si>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</si>
  <si>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</si>
  <si>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</si>
  <si>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八、生育保险基金收入</t>
  </si>
  <si>
    <t>收入小计</t>
  </si>
  <si>
    <t xml:space="preserve">  其中：保险费收入</t>
  </si>
  <si>
    <t xml:space="preserve">        利息收入</t>
  </si>
  <si>
    <t xml:space="preserve">        财政补贴收入</t>
  </si>
  <si>
    <t>上级补助收入</t>
  </si>
  <si>
    <t>下级上解收入</t>
  </si>
  <si>
    <t>收入合计</t>
  </si>
  <si>
    <t>4-2  2020年临沧市社会保险基金支出预算情况表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</si>
  <si>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</si>
  <si>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</si>
  <si>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</si>
  <si>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</si>
  <si>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</si>
  <si>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</si>
  <si>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</si>
  <si>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</si>
  <si>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</si>
  <si>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八、生育保险基金支出</t>
  </si>
  <si>
    <t>支出小计</t>
  </si>
  <si>
    <t xml:space="preserve">    其中：社会保险待遇支出</t>
  </si>
  <si>
    <t xml:space="preserve">补助下级支出
  </t>
  </si>
  <si>
    <t>上解上级支出</t>
  </si>
  <si>
    <t>支出合计</t>
  </si>
  <si>
    <t>4-3  2020年临沧市市级社会保险基金收入预算情况表</t>
  </si>
  <si>
    <t>4-4  2020年临沧市市级社会保险基金支出预算情况表</t>
  </si>
  <si>
    <t>补助下级支出</t>
  </si>
  <si>
    <t>5-1  临沧市2019年地方政府债务限额及余额预算情况表</t>
  </si>
  <si>
    <t>地   区</t>
  </si>
  <si>
    <t>2019年债务限额</t>
  </si>
  <si>
    <t>2019年债务余额预计执行数</t>
  </si>
  <si>
    <t>一般债务</t>
  </si>
  <si>
    <t>专项债务</t>
  </si>
  <si>
    <t>公  式</t>
  </si>
  <si>
    <t>A=B+C</t>
  </si>
  <si>
    <t>B</t>
  </si>
  <si>
    <t>C</t>
  </si>
  <si>
    <t>D=E+F</t>
  </si>
  <si>
    <t>E</t>
  </si>
  <si>
    <t>F</t>
  </si>
  <si>
    <t>临沧市</t>
  </si>
  <si>
    <t xml:space="preserve">  一、临沧市本级</t>
  </si>
  <si>
    <t xml:space="preserve"> 二、临沧市下级合计</t>
  </si>
  <si>
    <t>云  县</t>
  </si>
  <si>
    <t>双江县</t>
  </si>
  <si>
    <t>耿马县</t>
  </si>
  <si>
    <t>沧源县</t>
  </si>
  <si>
    <t>注：1.本表反映上一年度本地区、本级及分地区地方政府债务限额及余额预计执行数。</t>
  </si>
  <si>
    <t xml:space="preserve">    2.本表由县级以上地方各级财政部门在本级人民代表大会批准预算后二十日内公开。</t>
  </si>
  <si>
    <t>5-2 临沧市2019年地方政府一般债务余额情况表</t>
  </si>
  <si>
    <t>项    目</t>
  </si>
  <si>
    <t>执行数</t>
  </si>
  <si>
    <t>一、2018年末地方政府一般债务余额实际数</t>
  </si>
  <si>
    <t>二、2019年末地方政府一般债务余额限额</t>
  </si>
  <si>
    <t>三、2019年地方政府一般债务转贷额</t>
  </si>
  <si>
    <t xml:space="preserve">   中央转贷地方的国际金融组织和外国政府贷款</t>
  </si>
  <si>
    <t xml:space="preserve">   2019年地方政府一般债券转贷额</t>
  </si>
  <si>
    <t>四、2019年地方政府一般债务还本额</t>
  </si>
  <si>
    <t>五、2019年末地方政府一般债务余额预计执行数</t>
  </si>
  <si>
    <t>六、2020年地方政府一般债务新增限额</t>
  </si>
  <si>
    <t>七、2020年地方政府一般债务余额限额</t>
  </si>
  <si>
    <t>注：1.本表反映本地区上两年度一般债务余额，上一年度一般债务限额、转贷额、还本支出及余额，本年度财政赤字及一般
      债务限额。  
    2.本表由县级以上地方各级财政部门在本级人民代表大会批准预算后二十日内公开。</t>
  </si>
  <si>
    <t>5-3  临沧市本级2019年地方政府一般债务余额情况表</t>
  </si>
  <si>
    <t xml:space="preserve">    中央转贷地方的国际金融组织和外国政府贷款</t>
  </si>
  <si>
    <t xml:space="preserve">    2019年地方政府一般债券转贷额</t>
  </si>
  <si>
    <t>注：1.本表反映本地区上两年度一般债务余额，上一年度一般债务限额、转贷额、还本支出及余额，本年度财政赤
      字及一般债务限额。  
    2.本表由县级以上地方各级财政部门在本级人民代表大会批准预算后二十日内公开。</t>
  </si>
  <si>
    <t>5-4  临沧市2019年地方政府专项债务余额情况表</t>
  </si>
  <si>
    <t>一、2018年末地方政府专项债务余额实际数</t>
  </si>
  <si>
    <t>二、2019年末地方政府专项债务余额限额</t>
  </si>
  <si>
    <t>三、2019年地方政府专项债务转贷额</t>
  </si>
  <si>
    <t>四、2019年地方政府专项债务还本额</t>
  </si>
  <si>
    <t>五、2019年末地方政府专项债务余额预计执行数</t>
  </si>
  <si>
    <t>六、2020年地方政府专项债务新增限额</t>
  </si>
  <si>
    <t>七、2020年末地方政府专项债务余额限额</t>
  </si>
  <si>
    <t>注：1.本表反映本地区上两年度专项债务余额，上一年度专项债务限额、转贷额、还本额及余额，本年度专项债务新
      增限额及限额。
    2.本表由县级以上地方各级财政部门在本级人民代表大会批准预算后二十日内公开。</t>
  </si>
  <si>
    <t>5-5  临沧市本级2019年地方政府专项债务余额情况表</t>
  </si>
  <si>
    <t>注：1.本表反映本地区上两年度专项债务余额，上一年度专项债务限额、转贷额、还本额及余额，本年度专项债务
      新增限额及限额。
    2.本表由县级以上地方各级财政部门在本级人民代表大会批准预算后二十日内公开。</t>
  </si>
  <si>
    <t>5-6  临沧市地方政府债券转贷及还本付息情况表</t>
  </si>
  <si>
    <t>公式</t>
  </si>
  <si>
    <t>本地区</t>
  </si>
  <si>
    <t>本级</t>
  </si>
  <si>
    <t>一、2019年转贷预计执行数</t>
  </si>
  <si>
    <t>A=B+D</t>
  </si>
  <si>
    <t>（一）一般债券</t>
  </si>
  <si>
    <t xml:space="preserve">   其中：再融资债券</t>
  </si>
  <si>
    <t>（二）专项债券</t>
  </si>
  <si>
    <t>D</t>
  </si>
  <si>
    <t>二、2019年还本预计执行数</t>
  </si>
  <si>
    <t>F=G+H</t>
  </si>
  <si>
    <t>G</t>
  </si>
  <si>
    <t>H</t>
  </si>
  <si>
    <t>三、2019年付息预计执行数</t>
  </si>
  <si>
    <t>I=J+K</t>
  </si>
  <si>
    <t>J</t>
  </si>
  <si>
    <t>K</t>
  </si>
  <si>
    <t>四、2020年还本预算数</t>
  </si>
  <si>
    <t>L=M+O</t>
  </si>
  <si>
    <t>M</t>
  </si>
  <si>
    <t xml:space="preserve">   其中：再融资</t>
  </si>
  <si>
    <t xml:space="preserve">      财政预算安排 </t>
  </si>
  <si>
    <t>N</t>
  </si>
  <si>
    <t>O</t>
  </si>
  <si>
    <t xml:space="preserve">      财政预算安排</t>
  </si>
  <si>
    <t>P</t>
  </si>
  <si>
    <t>五、2020年付息预算数</t>
  </si>
  <si>
    <t>Q=R+S</t>
  </si>
  <si>
    <t>R</t>
  </si>
  <si>
    <t>S</t>
  </si>
  <si>
    <t>注：1.本表反映本地区上一年度地方政府债券（含再融资债券）转贷及还本付息支出
      预计执行数、本年度地方政府债券还本付息支出预算数等。
    2.本表由县级以上地方各级财政部门在本级人民代表大会批准预算后二十日内公
      开。</t>
  </si>
  <si>
    <t>5-7 临沧市2020年地方政府债务限额提前下达情况表</t>
  </si>
  <si>
    <t>下级</t>
  </si>
  <si>
    <t>一、2019年新增地方政府债务限额</t>
  </si>
  <si>
    <t>其中： 一般债务限额</t>
  </si>
  <si>
    <t xml:space="preserve">       专项债务限额</t>
  </si>
  <si>
    <t>二、提前下达的2020年新增地方政府债务限额</t>
  </si>
  <si>
    <t>注：本表反映本地区及本级年初预算中列示提前下达的新增地方政府债务限额情况，由县级以上地方各级财政部门在本级人民代表大会批准预算后二十日内公开。</t>
  </si>
  <si>
    <t>5-8  临沧市2020年年初新增地方政府债券资金安排表</t>
  </si>
  <si>
    <t>序号</t>
  </si>
  <si>
    <t>项目类型</t>
  </si>
  <si>
    <t>项目主管部门</t>
  </si>
  <si>
    <t>债券性质</t>
  </si>
  <si>
    <t>债券规模</t>
  </si>
  <si>
    <t>临翔至清水河高速公路</t>
  </si>
  <si>
    <t>公路建设</t>
  </si>
  <si>
    <t>市交通运输局</t>
  </si>
  <si>
    <t>专项债券</t>
  </si>
  <si>
    <t>镇康（南伞）至耿马（清水河）高速公路</t>
  </si>
  <si>
    <t>临翔至双江高速公路</t>
  </si>
  <si>
    <t>云县至临沧高速公路</t>
  </si>
  <si>
    <t>凤庆县第二人民医院建设项目</t>
  </si>
  <si>
    <t>社会事业</t>
  </si>
  <si>
    <t>市卫生和健康委员会</t>
  </si>
  <si>
    <t>凤庆县污水处理提质增效项目</t>
  </si>
  <si>
    <t>生态环保</t>
  </si>
  <si>
    <t>市住房和城乡建设局</t>
  </si>
  <si>
    <t>镇康县边境特色工业园区冷链物流建设项目</t>
  </si>
  <si>
    <t>市政和产业园基础设施</t>
  </si>
  <si>
    <t>镇康县城市停车场及配套设施建设项目</t>
  </si>
  <si>
    <t>交通基础设施</t>
  </si>
  <si>
    <t>注：本表反映本级当年提前下达的新增地方政府债券资金使用安排，由县级以上地方各级财政部门在本级人民代表大会批准预算后二十日内公开。</t>
  </si>
  <si>
    <t>6-1   2020年市级重大政策和重点项目绩效目标表</t>
  </si>
  <si>
    <t>单位名称.项目名称</t>
  </si>
  <si>
    <t>金额（万元）</t>
  </si>
  <si>
    <t>项目目标</t>
  </si>
  <si>
    <t>一级指标</t>
  </si>
  <si>
    <t>二级指标</t>
  </si>
  <si>
    <t>三级指标</t>
  </si>
  <si>
    <t>指标值</t>
  </si>
  <si>
    <t>绩效指标值设定依据及数据来源</t>
  </si>
  <si>
    <t>说明</t>
  </si>
  <si>
    <t>临沧市交通运输局</t>
  </si>
  <si>
    <t>临沧至清水河
高速公路新增地方政府专项债券</t>
  </si>
  <si>
    <t xml:space="preserve">    年内完成投资840000万元。计划建成通车旧寨立交至新村立交、勐简互通至孟定互通45.3公里，计划2020年全线建成通车。
</t>
  </si>
  <si>
    <t>产出指标</t>
  </si>
  <si>
    <t>数量指标</t>
  </si>
  <si>
    <t>建成通车里程</t>
  </si>
  <si>
    <t>45.3公里</t>
  </si>
  <si>
    <t>高速公路工作推进方案报告</t>
  </si>
  <si>
    <t>效益指标</t>
  </si>
  <si>
    <t>经济效益指标</t>
  </si>
  <si>
    <t>年内完成投资</t>
  </si>
  <si>
    <t>840000万元</t>
  </si>
  <si>
    <t>建成路段路基土石方工程</t>
  </si>
  <si>
    <t>建成路段桥梁工程</t>
  </si>
  <si>
    <t>建成路段隧道工程</t>
  </si>
  <si>
    <t>建成路段路面工程</t>
  </si>
  <si>
    <t>时效指标</t>
  </si>
  <si>
    <t>通车时间</t>
  </si>
  <si>
    <t>不晚于2020年12月31日</t>
  </si>
  <si>
    <t>临翔至双江
高速公路新增地方政府专项债券</t>
  </si>
  <si>
    <t>年内完成投230000万元，计划建成通车起点至博尚互通5公里。计划2021年全线建成通车。</t>
  </si>
  <si>
    <t>5公里</t>
  </si>
  <si>
    <t>230000万元</t>
  </si>
  <si>
    <t>云县至临沧
高速公路新增地方政府专项债券</t>
  </si>
  <si>
    <t>年内完成投资390000万元，计划建成蚂蚁堆互通至临沧城17公里。计划2021年全线建成通车。</t>
  </si>
  <si>
    <t>建成互通里程</t>
  </si>
  <si>
    <t>17公里</t>
  </si>
  <si>
    <t>390000万元</t>
  </si>
  <si>
    <t>镇康（南伞）至耿马（清河）高速公路新增地方政府专项债券</t>
  </si>
  <si>
    <t>年内完成投230000万元，计划2021年全线建成通车。</t>
  </si>
  <si>
    <t>2020完成路基工程设计数量</t>
  </si>
  <si>
    <t>2020完成桥涵工程设计数量的</t>
  </si>
  <si>
    <t>2020完成隧道工程设计数量</t>
  </si>
  <si>
    <t>2020完成交叉工程设计数量</t>
  </si>
  <si>
    <t>临沧市扶贫开发领导小组办公室</t>
  </si>
  <si>
    <t xml:space="preserve">    巩固脱贫成果，提高脱贫质量，要严格落实中央各项要求，建立健全稳定脱贫长效机制，确保到2020年，实现8县（区）农民人均可支配收入增幅高于全国水平，基本公共服务主要领域指标接近全国平均水平，与全省全国同步全面建成小康社会；建立贫困人口巩固提升计划，做到“摘帽不摘责任、不摘政策、不摘帮扶、不摘监管”，加强对返贫情况监测，建立和完善防止返贫的防控机制，持续巩固8县（区）脱贫成效。</t>
  </si>
  <si>
    <t>乡（镇）、建制村通硬化路情况</t>
  </si>
  <si>
    <t>社会效益指标</t>
  </si>
  <si>
    <t>建制村自来水普及情况</t>
  </si>
  <si>
    <t>建制村集中供水情况</t>
  </si>
  <si>
    <t>乡（镇）、建制村通客运车辆情况</t>
  </si>
  <si>
    <t>符合条件的建档立卡贫困人</t>
  </si>
  <si>
    <t>满意度指标</t>
  </si>
  <si>
    <t>服务对象满意度指标</t>
  </si>
  <si>
    <t>群众满意度</t>
  </si>
  <si>
    <t>临沧市发展和改革委员会</t>
  </si>
  <si>
    <t>全市重大项目前期工作经费</t>
  </si>
  <si>
    <t xml:space="preserve">   开展一批重大项目的前期工作，组织好项目评审，力争一批项目落地建设，确保全市固定资产投资增长20%以上。</t>
  </si>
  <si>
    <t>项目前期工作按时完成率</t>
  </si>
  <si>
    <t>可持续影响指标</t>
  </si>
  <si>
    <t>项目持续发挥作用期限</t>
  </si>
  <si>
    <t>20年</t>
  </si>
  <si>
    <t>&gt;95%</t>
  </si>
  <si>
    <t>临沧市工业和信息化局</t>
  </si>
  <si>
    <t>工业化发展专项资金</t>
  </si>
  <si>
    <t xml:space="preserve">    2020年，新升规企业15户；联合工商联等市直相关举办4期民营企业家队伍建设；完成清洁生产评估10户。</t>
  </si>
  <si>
    <t>新升规企业</t>
  </si>
  <si>
    <t>15户</t>
  </si>
  <si>
    <t>民营企业家队伍培训</t>
  </si>
  <si>
    <t>4期</t>
  </si>
  <si>
    <t>清洁生产评估</t>
  </si>
  <si>
    <t>10户</t>
  </si>
  <si>
    <t>财政代编专款</t>
  </si>
  <si>
    <t>政府一般债券转贷付息资金</t>
  </si>
  <si>
    <t>按期支付市本级2020年度一般债券的利息及付息手续费，防止债务违约</t>
  </si>
  <si>
    <t>按时支付到期债券利息</t>
  </si>
  <si>
    <t>11期</t>
  </si>
  <si>
    <t>绩效指标值设定依据：《政府一般债券转贷协议》；数据来源：分年度分批次分种类政府一般债券转贷协议</t>
  </si>
  <si>
    <t>付息资金支付率</t>
  </si>
  <si>
    <t>防止债务违约</t>
  </si>
  <si>
    <t>政府专项债券转贷付息资金</t>
  </si>
  <si>
    <t>按期支付市本级2020年度专项债券的利息及付息手续费，防止债务违约</t>
  </si>
  <si>
    <t>3期</t>
  </si>
  <si>
    <t>绩效指标值设定依据：《云南省政府专项债券发行结果公告》；数据来源：《云南省政府专项债券发行结果公告》</t>
  </si>
  <si>
    <t>付息债券种类</t>
  </si>
  <si>
    <t>≥4</t>
  </si>
  <si>
    <t>城镇化发展专项资金</t>
  </si>
  <si>
    <t xml:space="preserve">    优化城镇空间布局。围绕全省“做强滇中、搞活沿边、多点支撑、联动廊带”的区域协调发展思路，优化城镇空间格局，做大孟定口岸新城，做强中心城区，做特七县县城，做美产业园区。紧扣“小而美、小而宜居、小而干净”，做美66个集镇。加快推进“百村示范、千村整治”，做靓美丽村庄。落实“生态美、发展美、风气美”要求，坚持雅致、现代、美丽标准，强化规划控制和产城融合，增强城镇聚集和辐射功能，下决心褪掉城镇“土气”。
　　加快新型城镇化发展。把城市更新作为重大民生工程，围绕群众的衣食住行、生老病死、安居乐业，大力推进海绵城市建设、城市修补、生态修复，加强交通、服务设施、应急安全设施建设，完善养老、托幼、医疗等服务机构布局，建设“一刻钟便民生活圈”。协调城市景观风貌，保护历史文化风貌。新开工124个老旧小区改造，继续推进棚户区改造，让老城区焕发新活力。落实稳地价、稳房价、稳预期要求，促进房地产市场平稳健康发展。加大对烂尾项目矛盾化解力度。坚持按文明城市、卫生城市标准推进城镇化，推动城市管理向治理转变。
　　推进城乡融合发展。加快推进户籍制度改革，大力推进农业转移人口市民化，做好农民变市民后的管理服务。补齐农村公共服务短板，引导公共文化资源向城乡基层倾斜。启动建设18个乡镇镇区生活污水设施，深化农村垃圾分类治理工作。提升改造6.9万户以上农房抗震能力。实施“气化乡村”工程。</t>
  </si>
  <si>
    <t>新开工老旧小区改造</t>
  </si>
  <si>
    <t>124个</t>
  </si>
  <si>
    <t>绩效指标值设定依据：临沧市2020年政府工作报告；数据来源：各相关部门统计数据</t>
  </si>
  <si>
    <t>启动建设乡镇镇区生活污水设施</t>
  </si>
  <si>
    <t>18个</t>
  </si>
  <si>
    <t>提升改造农房抗震能力</t>
  </si>
  <si>
    <t>≥69000户</t>
  </si>
  <si>
    <t>建设“小而美、小而宜居、小而干净”集镇</t>
  </si>
  <si>
    <t>66个</t>
  </si>
  <si>
    <t>“绿色食品牌、绿色能源牌、健康生活目的地牌”奖补资金</t>
  </si>
  <si>
    <t>做大“绿色能源牌”。推进澜沧江流域保护与开发。推进220千伏凤翔输变电、云县光伏园区配电改革试点项目，确保110千伏田心输变电工程建成运行。加强与缅甸电力互联互通，对缅输送电3亿度。开工建设天然气管道临沧支线二期项目，力争全市天然气消纳150万立方米。持续推广新能源汽车，建设充电桩1000个以上。力争绿色能源产业实现总产值50亿元。
　　做优“绿色食品牌”。打好“区域公用品牌+产品品牌+企业品牌”组合拳，推动“产品+品牌+企业+基地”有机组合。力争“一县一业”实现更大突破，继续评选表彰“十大名品”和名优农产品“十强加工企业”“十佳创新型工业企业”。确保粮食能源安全，确保老百姓“米袋子”“菜篮子”货足价稳。加快构建以茶产业为重点的绿色有机产品全程追溯体系，利用“一部手机游云南”等平台推广绿色产品，实现生产、销售、消费全链条数字化。力争实现茶叶产业综合产值234亿元、蔗糖产业工农业产值100亿元、烟草产业销售收入52.4亿元、高原特色农业综合产值227.5亿元。
　　打造“健康生活目的地”。围绕“自然资源+健康养生+娱乐设施”的思路，积极融入“8”字型大滇西旅游环线规划，推进沧源国际旅游度假区和临翔、沧源全域旅游示范建设，加快“佤山凤城”5A级旅游综合体、冰岛普洱茶古树圣山公园等高A级景区创建，建设一批最美“半山酒店”。抓好2个新获批4Ａ级景区品质提升，力争旅游业总收入增长25%。落实《“健康临沧2030”规划纲要》，加快康养小镇、智能科技小镇建设，推进茶旅、果旅、药材庄园建设。以普洱茶为重点，建设普洱茶、滇红、红茶、蔗糖、中药材、核桃、坚果等博物馆。加快冰岛茶小镇建设，今年6月底前建成展示中心主体工程，9月底前建成普洱茶博物馆主体工程，年底完成总投资的60%，明年6月投入运营。加快昔归茶小镇建设，近期完善规划并审批，启动景观大桥、滨江栈道、半山酒店、茶博物馆、昔归茶体验馆、游客接待服务中心等项目建设，力争完成投资5亿元，明年10月全面建成并投入运营。加快中医药、健康养老等大健康产业发展，引进高标配方颗粒为代表的现代中药产业入临发展。力争生物医药和大健康产业实现综合产值100亿元。</t>
  </si>
  <si>
    <t>对缅输送电量</t>
  </si>
  <si>
    <t>≥3亿度</t>
  </si>
  <si>
    <t>天然气消纳量</t>
  </si>
  <si>
    <t>≥150万立方米</t>
  </si>
  <si>
    <t>新能源充电桩建设</t>
  </si>
  <si>
    <t>≥1000个</t>
  </si>
  <si>
    <t>绿色能源产业总产值</t>
  </si>
  <si>
    <t>≥50亿元</t>
  </si>
  <si>
    <t>茶叶产业综合产值</t>
  </si>
  <si>
    <t>≥234亿元</t>
  </si>
  <si>
    <t>蔗糖产业工农业产值</t>
  </si>
  <si>
    <t>≥100亿元</t>
  </si>
  <si>
    <t>烟草产业销售收入</t>
  </si>
  <si>
    <t>≥52.4亿元</t>
  </si>
  <si>
    <t>高原特色农业综合产值</t>
  </si>
  <si>
    <t>≥227.5亿元</t>
  </si>
  <si>
    <t>质量指标</t>
  </si>
  <si>
    <t>旅游业总收入增速</t>
  </si>
  <si>
    <t>≥25%</t>
  </si>
  <si>
    <t>生物医药和大健康产业综合产值</t>
  </si>
  <si>
    <t>美丽县城、美丽园区、美丽公路、美丽乡村建设经费</t>
  </si>
  <si>
    <t xml:space="preserve">    抓好国土空间保护与开发。建立“多规合一”的国土空间规划体系，推进荒漠化、石漠化治理。确保完成省下达耕地保护、水田保护任务。依法管地用地，抓好“两违”整治攻坚行动，遏制增量，化解存量。完成第三次全国国土调查。
　　加强生态环境保护治理。抓好中央、省环保督察反馈问题整改。巩固提升蓝天、碧水、净土保卫战成果。落实河（湖）长制，确保河流水质、集中饮用水源地达标。推进临翔主城区水生态文明建设。完成小水电清理整改工作。整治砂石资源私挖乱采，治理水土流失290平方公里以上。实施新一轮退耕还林还草22.4万亩，新造林40万亩。
　　抓实“美丽临沧”建设。做好空间规划管控、城乡环境提升、国土山川绿化、污染防治攻坚、生产生活方式转变工作，以海绵化建设、标准化治理、人性化服务为目标，推进“美丽县城”建设，在城市风貌设计上下功夫，在打造精品街区、提升普通街区、整治背街小巷上持续发力，启动实施106个主题街区提升打造，力争有2个以上县城进入全省“美丽县城”奖补名单。加快“美丽小镇”建设，推进6个省级、12个市级特色小镇建设。抓好“美丽园区”建设。加快“美丽乡村”建设，推进937个建制村、7574个自然村人居环境整治。加大垃圾分类治理和塑料污染治理。建成“美丽公路”2554公里。推进最美铁路建设。抓好2条美丽河流、4座美丽水库建设。让“边境、佤山、古茶、康养”成为临沧的靓丽名片。</t>
  </si>
  <si>
    <t>启动实施主题街区提升打造</t>
  </si>
  <si>
    <t>106个</t>
  </si>
  <si>
    <t>力争县城进入全省“美丽县城”奖补名单</t>
  </si>
  <si>
    <t>≥2个</t>
  </si>
  <si>
    <t>推进省级特色小镇建设</t>
  </si>
  <si>
    <t>6个</t>
  </si>
  <si>
    <t>推进市级特色小镇建设</t>
  </si>
  <si>
    <t>12个</t>
  </si>
  <si>
    <t>推进自然村人居环境整治</t>
  </si>
  <si>
    <t>7574个</t>
  </si>
  <si>
    <t>建成“美丽公路”</t>
  </si>
  <si>
    <t>2554公里</t>
  </si>
  <si>
    <t>推进“美丽河流”建设</t>
  </si>
  <si>
    <t>2条</t>
  </si>
  <si>
    <t>推进“美丽水库”建设</t>
  </si>
  <si>
    <t>4座</t>
  </si>
  <si>
    <t>对外开放专项经费</t>
  </si>
  <si>
    <t xml:space="preserve">    全方位对缅开放合作。完成缅北甘蔗替代种植22万亩。办好第二届缅甸（腊戍）中国（临沧）边交会，努力建设高水平开放型经济。加快临沧边合区建设。争取将清水河口岸至缅甸皎漂国际大通道纳入国家“一带一路”等规划。推进2.5亿美元亚行贷款基础设施建设，推动中缅共建边合区2平方公里核心区开工。</t>
  </si>
  <si>
    <t>完成缅北甘蔗替代种植</t>
  </si>
  <si>
    <t>22万亩</t>
  </si>
  <si>
    <t>推进亚行贷款基础设施建设</t>
  </si>
  <si>
    <t>2.5亿美元</t>
  </si>
  <si>
    <t>举办缅甸（腊戍）中国（临沧）边交会</t>
  </si>
  <si>
    <t>≥1</t>
  </si>
  <si>
    <t>滚弄大桥援建年内计划完成投资</t>
  </si>
  <si>
    <t>≥4000万元</t>
  </si>
  <si>
    <t>6-2  重点工作情况解释说明汇总表</t>
  </si>
  <si>
    <t>重点工作</t>
  </si>
  <si>
    <t>2020年工作重点及工作情况</t>
  </si>
  <si>
    <t>转移支付</t>
  </si>
  <si>
    <t>2020年年初预算共安排市对下专项转移支付13540万元，主要是脱贫攻坚及乡村振兴专项资金11730万元、村干部岗位补贴经费918万元、大学生志愿服务西部计划云南省地方项目志愿者生活补助金481万元、农村人畜饮水项目建设资金150万元、全市村（居）民小组工作经费118万元、农村精神文明建设示范村专项资金80万元、贫困县驻村工作队总队长、副总队长工作经费40万元、食品安全协管员补助13万元、市属企业退休人员社会化管理服务费10万元。市对下安排专项转移支付，有效保障全市全面决胜脱贫攻坚、统筹推进乡村振兴工作的开展，进一步保障村级有效运转，农村饮水基础设施完善，促进大学生服务基层，扎根基层等。</t>
  </si>
  <si>
    <t>举借债务</t>
  </si>
  <si>
    <t>2019年12月，省财政厅下达我市部分2020年新增债券额度50亿元（专项债券50亿元），2020年1月，省财政厅转贷我市新增专项债券50亿元，主要用于高速公路、医疗卫生、生态环境保护与治理、市政和产业园区基础设施等领域，为全市“稳增长、促发展”提供了有力资金支持。市财政局持续强化地方政府债务限额管理和预算管理，优化政府专项债券投向，健全专项债券项目安排协调机制，执行专项债券资金动态监控机制，加快专项债券资金支出进度。同时，健全地方政府债务监管和风险防范体系，坚决杜绝违法违规举债融资行为，确保法定限额内政府债务不出任何风险。</t>
  </si>
  <si>
    <t>预算绩效</t>
  </si>
  <si>
    <t>为全面贯彻落实省委、省政府《关于全面实施预算绩效管理的意见》的相关要求，我市进一步提高认识，树立预算绩效理念，强化预算绩效管理，将绩效管理分解落实到预算管理的各个环节，硬化预算绩效约束，全面提升财政资金效益。我市结合实际，于2020年4月印发了《中共临沧市委 临沧市人民政府关于全面实施预算绩效管理的实施意见》，2020年，将在部门审核上报的项目绩效目标基础上，着重开展民生资金、重点项目资金绩效再评价工作，将社会各界关注、与经济社会密切相关的民生、重点支出纳入重点评价范围，聘请第三方中介机构，采取“实地走访、调查问卷、资料查证”等形式实施绩效评价，最终形成的绩效评价结果，将作为2021年部门预算资金安排的重要依据。</t>
  </si>
  <si>
    <t>深化财政体制改革</t>
  </si>
  <si>
    <t>一是建立全面规范、公开透明的现代预算制度。改进预算管理制度，实施“零基预算”管理，逐步打破“基数+增长”的资金分配方式，切实强化预算控制，使预算编制科学完整、预算执行规范有效、预算监督公开透明三者有机衔接。二是加快财政事权和支出责任划分改革。在省与各州（市）的事权与支出责任划分框架下，结合我市财政体制改革实际及县（区）财力情况，合理确定财政事权保障范围、标准，形成划分科学、权责对等、集散适度、调控有力的财政资源配置新格局。三是积极探索县乡财政管理体制改革。每个县（区）选择1至2个乡镇，开展乡镇一级预算试点，充分调动乡镇当家理财积极性，不断壮大乡镇财力，促进县域经济发展。四是继续深化财政信息公开。加大预决算公开力度，继续推进人大预算联网监督工作，实现人大及其常委会对财政预决算、预算执行实时监督。六是完善财政资金监管机制。健全完善专项监督和日常监管相结合的财政监督机制，重点开展财政专项扶贫资金、重大建设项目资金使用等方面的检查工作，保障财政资金安全。</t>
  </si>
  <si>
    <t>7-1  空表说明</t>
  </si>
  <si>
    <t>空表</t>
  </si>
  <si>
    <t>由于县（区）国有企业实力较弱，暂不具备编制国有资本经营预算的条件，2020年国有资本经营预算编制仅为市级，因此市级无对下国有资本经营预算转移支付</t>
  </si>
</sst>
</file>

<file path=xl/styles.xml><?xml version="1.0" encoding="utf-8"?>
<styleSheet xmlns="http://schemas.openxmlformats.org/spreadsheetml/2006/main">
  <numFmts count="32">
    <numFmt numFmtId="176" formatCode="yy\.mm\.dd"/>
    <numFmt numFmtId="177" formatCode="_(* #,##0.00_);_(* \(#,##0.00\);_(* &quot;-&quot;??_);_(@_)"/>
    <numFmt numFmtId="44" formatCode="_ &quot;￥&quot;* #,##0.00_ ;_ &quot;￥&quot;* \-#,##0.00_ ;_ &quot;￥&quot;* &quot;-&quot;??_ ;_ @_ "/>
    <numFmt numFmtId="178" formatCode="#,##0_ "/>
    <numFmt numFmtId="179" formatCode="\$#,##0;\(\$#,##0\)"/>
    <numFmt numFmtId="42" formatCode="_ &quot;￥&quot;* #,##0_ ;_ &quot;￥&quot;* \-#,##0_ ;_ &quot;￥&quot;* &quot;-&quot;_ ;_ @_ "/>
    <numFmt numFmtId="180" formatCode="&quot;$&quot;\ #,##0.00_-;[Red]&quot;$&quot;\ #,##0.00\-"/>
    <numFmt numFmtId="181" formatCode="0\.0,&quot;0&quot;"/>
    <numFmt numFmtId="182" formatCode="_-* #,##0_-;\-* #,##0_-;_-* &quot;-&quot;_-;_-@_-"/>
    <numFmt numFmtId="41" formatCode="_ * #,##0_ ;_ * \-#,##0_ ;_ * &quot;-&quot;_ ;_ @_ "/>
    <numFmt numFmtId="183" formatCode="&quot;$&quot;\ #,##0_-;[Red]&quot;$&quot;\ #,##0\-"/>
    <numFmt numFmtId="184" formatCode="_(&quot;$&quot;* #,##0.00_);_(&quot;$&quot;* \(#,##0.00\);_(&quot;$&quot;* &quot;-&quot;??_);_(@_)"/>
    <numFmt numFmtId="185" formatCode="#,##0_);[Red]\(#,##0\)"/>
    <numFmt numFmtId="186" formatCode="0.0"/>
    <numFmt numFmtId="187" formatCode="_-* #,##0.00_-;\-* #,##0.00_-;_-* &quot;-&quot;??_-;_-@_-"/>
    <numFmt numFmtId="188" formatCode="_(* #,##0_);_(* \(#,##0\);_(* &quot;-&quot;_);_(@_)"/>
    <numFmt numFmtId="189" formatCode="&quot;$&quot;#,##0.00_);[Red]\(&quot;$&quot;#,##0.00\)"/>
    <numFmt numFmtId="190" formatCode="_-&quot;$&quot;\ * #,##0_-;_-&quot;$&quot;\ * #,##0\-;_-&quot;$&quot;\ * &quot;-&quot;_-;_-@_-"/>
    <numFmt numFmtId="191" formatCode="#,##0;\(#,##0\)"/>
    <numFmt numFmtId="192" formatCode="#,##0_ ;[Red]\-#,##0\ "/>
    <numFmt numFmtId="43" formatCode="_ * #,##0.00_ ;_ * \-#,##0.00_ ;_ * &quot;-&quot;??_ ;_ @_ "/>
    <numFmt numFmtId="193" formatCode="_-&quot;$&quot;\ * #,##0.00_-;_-&quot;$&quot;\ * #,##0.00\-;_-&quot;$&quot;\ * &quot;-&quot;??_-;_-@_-"/>
    <numFmt numFmtId="194" formatCode="#\ ??/??"/>
    <numFmt numFmtId="195" formatCode="0_ "/>
    <numFmt numFmtId="196" formatCode="_(&quot;$&quot;* #,##0_);_(&quot;$&quot;* \(#,##0\);_(&quot;$&quot;* &quot;-&quot;_);_(@_)"/>
    <numFmt numFmtId="197" formatCode="\$#,##0.00;\(\$#,##0.00\)"/>
    <numFmt numFmtId="198" formatCode="&quot;$&quot;#,##0_);[Red]\(&quot;$&quot;#,##0\)"/>
    <numFmt numFmtId="199" formatCode="#,##0.0_);\(#,##0.0\)"/>
    <numFmt numFmtId="200" formatCode="0.00_ "/>
    <numFmt numFmtId="201" formatCode="0.0%"/>
    <numFmt numFmtId="202" formatCode="#,##0.00_);[Red]\(#,##0.00\)"/>
    <numFmt numFmtId="203" formatCode="_ * #,##0_ ;_ * \-#,##0_ ;_ * &quot;-&quot;??_ ;_ @_ "/>
  </numFmts>
  <fonts count="119">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sz val="20"/>
      <color rgb="FF000000"/>
      <name val="方正小标宋简体"/>
      <charset val="134"/>
    </font>
    <font>
      <sz val="20"/>
      <color indexed="8"/>
      <name val="方正小标宋简体"/>
      <charset val="134"/>
    </font>
    <font>
      <b/>
      <sz val="10"/>
      <name val="宋体"/>
      <charset val="134"/>
    </font>
    <font>
      <sz val="12"/>
      <name val="宋体"/>
      <charset val="134"/>
    </font>
    <font>
      <sz val="11"/>
      <name val="宋体"/>
      <charset val="134"/>
    </font>
    <font>
      <sz val="10"/>
      <name val="宋体"/>
      <charset val="134"/>
    </font>
    <font>
      <b/>
      <sz val="14"/>
      <color indexed="8"/>
      <name val="宋体"/>
      <charset val="134"/>
    </font>
    <font>
      <b/>
      <sz val="10"/>
      <color indexed="8"/>
      <name val="宋体"/>
      <charset val="134"/>
    </font>
    <font>
      <sz val="10"/>
      <color indexed="8"/>
      <name val="宋体"/>
      <charset val="134"/>
    </font>
    <font>
      <sz val="10"/>
      <color rgb="FF000000"/>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宋体"/>
      <charset val="134"/>
      <scheme val="minor"/>
    </font>
    <font>
      <sz val="14"/>
      <name val="宋体"/>
      <charset val="134"/>
    </font>
    <font>
      <sz val="14"/>
      <color indexed="8"/>
      <name val="宋体"/>
      <charset val="134"/>
    </font>
    <font>
      <sz val="14"/>
      <color theme="1"/>
      <name val="宋体"/>
      <charset val="134"/>
      <scheme val="minor"/>
    </font>
    <font>
      <sz val="12"/>
      <name val="SimSun"/>
      <charset val="134"/>
    </font>
    <font>
      <sz val="14"/>
      <name val="SimSun"/>
      <charset val="134"/>
    </font>
    <font>
      <b/>
      <sz val="15"/>
      <name val="SimSun"/>
      <charset val="134"/>
    </font>
    <font>
      <sz val="9"/>
      <name val="SimSun"/>
      <charset val="134"/>
    </font>
    <font>
      <sz val="12"/>
      <color indexed="8"/>
      <name val="宋体"/>
      <charset val="134"/>
    </font>
    <font>
      <b/>
      <sz val="14"/>
      <name val="宋体"/>
      <charset val="134"/>
    </font>
    <font>
      <sz val="14"/>
      <name val="MS Serif"/>
      <charset val="134"/>
    </font>
    <font>
      <sz val="14"/>
      <name val="Times New Roman"/>
      <charset val="134"/>
    </font>
    <font>
      <b/>
      <sz val="12"/>
      <name val="宋体"/>
      <charset val="134"/>
    </font>
    <font>
      <sz val="10"/>
      <name val="宋体"/>
      <charset val="134"/>
      <scheme val="minor"/>
    </font>
    <font>
      <sz val="20"/>
      <color indexed="8"/>
      <name val="宋体"/>
      <charset val="134"/>
    </font>
    <font>
      <sz val="14"/>
      <color indexed="9"/>
      <name val="宋体"/>
      <charset val="134"/>
    </font>
    <font>
      <sz val="20"/>
      <color theme="1"/>
      <name val="方正小标宋简体"/>
      <charset val="134"/>
    </font>
    <font>
      <sz val="20"/>
      <color theme="1"/>
      <name val="方正小标宋_GBK"/>
      <charset val="134"/>
    </font>
    <font>
      <sz val="12"/>
      <color theme="1"/>
      <name val="宋体"/>
      <charset val="134"/>
      <scheme val="minor"/>
    </font>
    <font>
      <sz val="12"/>
      <color rgb="FF000000"/>
      <name val="宋体"/>
      <charset val="134"/>
    </font>
    <font>
      <sz val="14"/>
      <name val="Arial"/>
      <charset val="134"/>
    </font>
    <font>
      <b/>
      <sz val="14"/>
      <color theme="1"/>
      <name val="宋体"/>
      <charset val="134"/>
    </font>
    <font>
      <b/>
      <sz val="11"/>
      <color indexed="8"/>
      <name val="宋体"/>
      <charset val="134"/>
    </font>
    <font>
      <b/>
      <sz val="11"/>
      <name val="宋体"/>
      <charset val="134"/>
    </font>
    <font>
      <sz val="16"/>
      <name val="黑体"/>
      <charset val="134"/>
    </font>
    <font>
      <sz val="11"/>
      <color theme="0"/>
      <name val="宋体"/>
      <charset val="0"/>
      <scheme val="minor"/>
    </font>
    <font>
      <sz val="10"/>
      <name val="Arial"/>
      <charset val="134"/>
    </font>
    <font>
      <sz val="11"/>
      <color rgb="FF3F3F76"/>
      <name val="宋体"/>
      <charset val="0"/>
      <scheme val="minor"/>
    </font>
    <font>
      <i/>
      <sz val="11"/>
      <color rgb="FF7F7F7F"/>
      <name val="宋体"/>
      <charset val="0"/>
      <scheme val="minor"/>
    </font>
    <font>
      <sz val="12"/>
      <color indexed="9"/>
      <name val="宋体"/>
      <charset val="134"/>
    </font>
    <font>
      <u/>
      <sz val="11"/>
      <color rgb="FF0000FF"/>
      <name val="宋体"/>
      <charset val="0"/>
      <scheme val="minor"/>
    </font>
    <font>
      <b/>
      <sz val="15"/>
      <color theme="3"/>
      <name val="宋体"/>
      <charset val="134"/>
      <scheme val="minor"/>
    </font>
    <font>
      <b/>
      <sz val="15"/>
      <color indexed="56"/>
      <name val="宋体"/>
      <charset val="134"/>
    </font>
    <font>
      <b/>
      <sz val="10"/>
      <color indexed="9"/>
      <name val="宋体"/>
      <charset val="134"/>
    </font>
    <font>
      <sz val="10"/>
      <name val="Times New Roman"/>
      <charset val="134"/>
    </font>
    <font>
      <sz val="12"/>
      <color indexed="17"/>
      <name val="宋体"/>
      <charset val="134"/>
    </font>
    <font>
      <sz val="12"/>
      <name val="Times New Roman"/>
      <charset val="134"/>
    </font>
    <font>
      <sz val="11"/>
      <color indexed="17"/>
      <name val="宋体"/>
      <charset val="134"/>
    </font>
    <font>
      <sz val="8"/>
      <name val="Arial"/>
      <charset val="134"/>
    </font>
    <font>
      <u/>
      <sz val="12"/>
      <color indexed="36"/>
      <name val="宋体"/>
      <charset val="134"/>
    </font>
    <font>
      <sz val="11"/>
      <color indexed="9"/>
      <name val="宋体"/>
      <charset val="134"/>
    </font>
    <font>
      <i/>
      <sz val="11"/>
      <color indexed="23"/>
      <name val="宋体"/>
      <charset val="134"/>
    </font>
    <font>
      <sz val="10"/>
      <name val="Geneva"/>
      <charset val="134"/>
    </font>
    <font>
      <sz val="10"/>
      <name val="楷体"/>
      <charset val="134"/>
    </font>
    <font>
      <u/>
      <sz val="11"/>
      <color rgb="FF800080"/>
      <name val="宋体"/>
      <charset val="0"/>
      <scheme val="minor"/>
    </font>
    <font>
      <b/>
      <sz val="11"/>
      <color indexed="56"/>
      <name val="宋体"/>
      <charset val="134"/>
    </font>
    <font>
      <b/>
      <sz val="13"/>
      <color indexed="56"/>
      <name val="宋体"/>
      <charset val="134"/>
    </font>
    <font>
      <sz val="11"/>
      <color theme="1"/>
      <name val="宋体"/>
      <charset val="0"/>
      <scheme val="minor"/>
    </font>
    <font>
      <sz val="11"/>
      <color indexed="20"/>
      <name val="宋体"/>
      <charset val="134"/>
    </font>
    <font>
      <sz val="12"/>
      <color indexed="16"/>
      <name val="宋体"/>
      <charset val="134"/>
    </font>
    <font>
      <sz val="8"/>
      <name val="Times New Roman"/>
      <charset val="134"/>
    </font>
    <font>
      <sz val="11"/>
      <color rgb="FFFF0000"/>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b/>
      <sz val="15"/>
      <color indexed="54"/>
      <name val="宋体"/>
      <charset val="134"/>
    </font>
    <font>
      <b/>
      <sz val="11"/>
      <color rgb="FFFA7D00"/>
      <name val="宋体"/>
      <charset val="0"/>
      <scheme val="minor"/>
    </font>
    <font>
      <b/>
      <sz val="11"/>
      <color rgb="FFFFFFFF"/>
      <name val="宋体"/>
      <charset val="0"/>
      <scheme val="minor"/>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b/>
      <sz val="18"/>
      <color indexed="56"/>
      <name val="宋体"/>
      <charset val="134"/>
    </font>
    <font>
      <b/>
      <sz val="10"/>
      <name val="Arial"/>
      <charset val="134"/>
    </font>
    <font>
      <sz val="10"/>
      <name val="Helv"/>
      <charset val="134"/>
    </font>
    <font>
      <b/>
      <sz val="11"/>
      <color indexed="63"/>
      <name val="宋体"/>
      <charset val="134"/>
    </font>
    <font>
      <u/>
      <sz val="12"/>
      <color indexed="12"/>
      <name val="宋体"/>
      <charset val="134"/>
    </font>
    <font>
      <sz val="10"/>
      <name val="MS Sans Serif"/>
      <charset val="134"/>
    </font>
    <font>
      <b/>
      <sz val="10"/>
      <name val="Tms Rmn"/>
      <charset val="134"/>
    </font>
    <font>
      <b/>
      <sz val="18"/>
      <color indexed="54"/>
      <name val="宋体"/>
      <charset val="134"/>
    </font>
    <font>
      <b/>
      <sz val="12"/>
      <name val="Arial"/>
      <charset val="134"/>
    </font>
    <font>
      <sz val="11"/>
      <color indexed="62"/>
      <name val="宋体"/>
      <charset val="134"/>
    </font>
    <font>
      <b/>
      <sz val="14"/>
      <name val="楷体"/>
      <charset val="134"/>
    </font>
    <font>
      <sz val="9"/>
      <name val="宋体"/>
      <charset val="134"/>
    </font>
    <font>
      <b/>
      <sz val="18"/>
      <color indexed="62"/>
      <name val="宋体"/>
      <charset val="134"/>
    </font>
    <font>
      <sz val="10"/>
      <name val="仿宋_GB2312"/>
      <charset val="134"/>
    </font>
    <font>
      <b/>
      <sz val="12"/>
      <color indexed="8"/>
      <name val="宋体"/>
      <charset val="134"/>
    </font>
    <font>
      <sz val="7"/>
      <name val="Small Fonts"/>
      <charset val="134"/>
    </font>
    <font>
      <b/>
      <sz val="11"/>
      <color indexed="54"/>
      <name val="宋体"/>
      <charset val="134"/>
    </font>
    <font>
      <b/>
      <sz val="13"/>
      <color indexed="54"/>
      <name val="宋体"/>
      <charset val="134"/>
    </font>
    <font>
      <b/>
      <sz val="9"/>
      <name val="Arial"/>
      <charset val="134"/>
    </font>
    <font>
      <sz val="12"/>
      <name val="Helv"/>
      <charset val="134"/>
    </font>
    <font>
      <sz val="12"/>
      <color indexed="9"/>
      <name val="Helv"/>
      <charset val="134"/>
    </font>
    <font>
      <b/>
      <sz val="8"/>
      <color indexed="9"/>
      <name val="宋体"/>
      <charset val="134"/>
    </font>
    <font>
      <sz val="10"/>
      <color indexed="8"/>
      <name val="MS Sans Serif"/>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sz val="11"/>
      <color indexed="10"/>
      <name val="宋体"/>
      <charset val="134"/>
    </font>
    <font>
      <sz val="12"/>
      <name val="Courier"/>
      <charset val="134"/>
    </font>
  </fonts>
  <fills count="7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4" tint="0.399975585192419"/>
        <bgColor indexed="64"/>
      </patternFill>
    </fill>
    <fill>
      <patternFill patternType="solid">
        <fgColor indexed="27"/>
        <bgColor indexed="64"/>
      </patternFill>
    </fill>
    <fill>
      <patternFill patternType="solid">
        <fgColor rgb="FFFFCC99"/>
        <bgColor indexed="64"/>
      </patternFill>
    </fill>
    <fill>
      <patternFill patternType="solid">
        <fgColor indexed="26"/>
        <bgColor indexed="64"/>
      </patternFill>
    </fill>
    <fill>
      <patternFill patternType="solid">
        <fgColor indexed="54"/>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theme="6" tint="0.799981688894314"/>
        <bgColor indexed="64"/>
      </patternFill>
    </fill>
    <fill>
      <patternFill patternType="solid">
        <fgColor indexed="48"/>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indexed="46"/>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36"/>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mediumGray">
        <fgColor indexed="22"/>
      </patternFill>
    </fill>
    <fill>
      <patternFill patternType="solid">
        <fgColor indexed="43"/>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2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51"/>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gray0625"/>
    </fill>
    <fill>
      <patternFill patternType="solid">
        <fgColor indexed="14"/>
        <bgColor indexed="64"/>
      </patternFill>
    </fill>
    <fill>
      <patternFill patternType="solid">
        <fgColor indexed="11"/>
        <bgColor indexed="64"/>
      </patternFill>
    </fill>
    <fill>
      <patternFill patternType="lightUp">
        <fgColor indexed="9"/>
        <bgColor indexed="29"/>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bottom style="thin">
        <color indexed="8"/>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thick">
        <color indexed="62"/>
      </bottom>
      <diagonal/>
    </border>
    <border>
      <left/>
      <right/>
      <top style="medium">
        <color indexed="9"/>
      </top>
      <bottom style="medium">
        <color indexed="9"/>
      </bottom>
      <diagonal/>
    </border>
    <border>
      <left/>
      <right/>
      <top style="thin">
        <color indexed="62"/>
      </top>
      <bottom style="double">
        <color indexed="62"/>
      </bottom>
      <diagonal/>
    </border>
    <border>
      <left/>
      <right style="thin">
        <color auto="1"/>
      </right>
      <top/>
      <bottom style="thin">
        <color auto="1"/>
      </bottom>
      <diagonal/>
    </border>
    <border>
      <left/>
      <right/>
      <top/>
      <bottom style="medium">
        <color indexed="30"/>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11"/>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style="thin">
        <color auto="1"/>
      </top>
      <bottom style="thin">
        <color auto="1"/>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29">
    <xf numFmtId="0" fontId="0" fillId="0" borderId="0">
      <alignment vertical="center"/>
    </xf>
    <xf numFmtId="42" fontId="2" fillId="0" borderId="0" applyFont="0" applyFill="0" applyBorder="0" applyAlignment="0" applyProtection="0">
      <alignment vertical="center"/>
    </xf>
    <xf numFmtId="44" fontId="2" fillId="0" borderId="0" applyFont="0" applyFill="0" applyBorder="0" applyAlignment="0" applyProtection="0">
      <alignment vertical="center"/>
    </xf>
    <xf numFmtId="0" fontId="64" fillId="0" borderId="0">
      <alignment vertical="center"/>
    </xf>
    <xf numFmtId="0" fontId="65" fillId="0" borderId="15" applyNumberFormat="0" applyFill="0" applyProtection="0">
      <alignment horizontal="center" vertical="center"/>
    </xf>
    <xf numFmtId="0" fontId="62" fillId="20" borderId="0" applyNumberFormat="0" applyBorder="0" applyAlignment="0" applyProtection="0">
      <alignment vertical="center"/>
    </xf>
    <xf numFmtId="0" fontId="49" fillId="7" borderId="10" applyNumberFormat="0" applyAlignment="0" applyProtection="0">
      <alignment vertical="center"/>
    </xf>
    <xf numFmtId="0" fontId="51" fillId="11" borderId="0" applyNumberFormat="0" applyBorder="0" applyAlignment="0" applyProtection="0">
      <alignment vertical="center"/>
    </xf>
    <xf numFmtId="0" fontId="44" fillId="0" borderId="14" applyNumberFormat="0" applyFill="0" applyAlignment="0" applyProtection="0">
      <alignment vertical="center"/>
    </xf>
    <xf numFmtId="0" fontId="69" fillId="21" borderId="0" applyNumberFormat="0" applyBorder="0" applyAlignment="0" applyProtection="0">
      <alignment vertical="center"/>
    </xf>
    <xf numFmtId="9" fontId="9" fillId="0" borderId="0" applyFont="0" applyFill="0" applyBorder="0" applyAlignment="0" applyProtection="0">
      <alignment vertical="center"/>
    </xf>
    <xf numFmtId="0" fontId="72" fillId="0" borderId="0">
      <alignment horizontal="center" vertical="center" wrapText="1"/>
      <protection locked="0"/>
    </xf>
    <xf numFmtId="0" fontId="59" fillId="10" borderId="0" applyNumberFormat="0" applyBorder="0" applyAlignment="0" applyProtection="0">
      <alignment vertical="center"/>
    </xf>
    <xf numFmtId="0" fontId="51" fillId="9" borderId="0" applyNumberFormat="0" applyBorder="0" applyAlignment="0" applyProtection="0">
      <alignment vertical="center"/>
    </xf>
    <xf numFmtId="0" fontId="30" fillId="14" borderId="0" applyNumberFormat="0" applyBorder="0" applyAlignment="0" applyProtection="0">
      <alignment vertical="center"/>
    </xf>
    <xf numFmtId="0" fontId="9" fillId="0" borderId="0">
      <alignment vertical="center"/>
    </xf>
    <xf numFmtId="41" fontId="2" fillId="0" borderId="0" applyFont="0" applyFill="0" applyBorder="0" applyAlignment="0" applyProtection="0">
      <alignment vertical="center"/>
    </xf>
    <xf numFmtId="0" fontId="30" fillId="8" borderId="0" applyNumberFormat="0" applyBorder="0" applyAlignment="0" applyProtection="0">
      <alignment vertical="center"/>
    </xf>
    <xf numFmtId="0" fontId="9" fillId="0" borderId="0">
      <alignment vertical="center"/>
    </xf>
    <xf numFmtId="0" fontId="64" fillId="0" borderId="0">
      <alignment vertical="center"/>
    </xf>
    <xf numFmtId="0" fontId="0" fillId="0" borderId="0">
      <alignment vertical="center"/>
    </xf>
    <xf numFmtId="0" fontId="69" fillId="26" borderId="0" applyNumberFormat="0" applyBorder="0" applyAlignment="0" applyProtection="0">
      <alignment vertical="center"/>
    </xf>
    <xf numFmtId="0" fontId="75" fillId="25" borderId="0" applyNumberFormat="0" applyBorder="0" applyAlignment="0" applyProtection="0">
      <alignment vertical="center"/>
    </xf>
    <xf numFmtId="43" fontId="0" fillId="0" borderId="0" applyFont="0" applyFill="0" applyBorder="0" applyAlignment="0" applyProtection="0">
      <alignment vertical="center"/>
    </xf>
    <xf numFmtId="0" fontId="47" fillId="28" borderId="0" applyNumberFormat="0" applyBorder="0" applyAlignment="0" applyProtection="0">
      <alignment vertical="center"/>
    </xf>
    <xf numFmtId="0" fontId="51" fillId="17" borderId="0" applyNumberFormat="0" applyBorder="0" applyAlignment="0" applyProtection="0">
      <alignment vertical="center"/>
    </xf>
    <xf numFmtId="176" fontId="48" fillId="0" borderId="15" applyFill="0" applyProtection="0">
      <alignment horizontal="right" vertical="center"/>
    </xf>
    <xf numFmtId="0" fontId="62" fillId="17" borderId="0" applyNumberFormat="0" applyBorder="0" applyAlignment="0" applyProtection="0">
      <alignment vertical="center"/>
    </xf>
    <xf numFmtId="0" fontId="51" fillId="12" borderId="0" applyNumberFormat="0" applyBorder="0" applyAlignment="0" applyProtection="0">
      <alignment vertical="center"/>
    </xf>
    <xf numFmtId="0" fontId="59" fillId="6" borderId="0" applyNumberFormat="0" applyBorder="0" applyAlignment="0" applyProtection="0">
      <alignment vertical="center"/>
    </xf>
    <xf numFmtId="0" fontId="60" fillId="8" borderId="1" applyNumberFormat="0" applyBorder="0" applyAlignment="0" applyProtection="0">
      <alignment vertical="center"/>
    </xf>
    <xf numFmtId="0" fontId="52" fillId="0" borderId="0" applyNumberFormat="0" applyFill="0" applyBorder="0" applyAlignment="0" applyProtection="0">
      <alignment vertical="center"/>
    </xf>
    <xf numFmtId="9" fontId="9" fillId="0" borderId="0" applyFont="0" applyFill="0" applyBorder="0" applyAlignment="0" applyProtection="0">
      <alignment vertical="center"/>
    </xf>
    <xf numFmtId="0" fontId="62" fillId="22" borderId="0" applyNumberFormat="0" applyBorder="0" applyAlignment="0" applyProtection="0">
      <alignment vertical="center"/>
    </xf>
    <xf numFmtId="0" fontId="71" fillId="18" borderId="0" applyNumberFormat="0" applyBorder="0" applyAlignment="0" applyProtection="0">
      <alignment vertical="center"/>
    </xf>
    <xf numFmtId="0" fontId="51" fillId="9" borderId="0" applyNumberFormat="0" applyBorder="0" applyAlignment="0" applyProtection="0">
      <alignment vertical="center"/>
    </xf>
    <xf numFmtId="0" fontId="66" fillId="0" borderId="0" applyNumberFormat="0" applyFill="0" applyBorder="0" applyAlignment="0" applyProtection="0">
      <alignment vertical="center"/>
    </xf>
    <xf numFmtId="0" fontId="58" fillId="0" borderId="0">
      <alignment vertical="center"/>
    </xf>
    <xf numFmtId="0" fontId="2" fillId="24" borderId="18" applyNumberFormat="0" applyFont="0" applyAlignment="0" applyProtection="0">
      <alignment vertical="center"/>
    </xf>
    <xf numFmtId="0" fontId="62" fillId="19"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47" fillId="27" borderId="0" applyNumberFormat="0" applyBorder="0" applyAlignment="0" applyProtection="0">
      <alignment vertical="center"/>
    </xf>
    <xf numFmtId="0" fontId="51" fillId="12" borderId="0" applyNumberFormat="0" applyBorder="0" applyAlignment="0" applyProtection="0">
      <alignment vertical="center"/>
    </xf>
    <xf numFmtId="9" fontId="9" fillId="0" borderId="0" applyFon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9" fillId="0" borderId="0">
      <alignment vertical="center"/>
    </xf>
    <xf numFmtId="0" fontId="9" fillId="0" borderId="0">
      <alignment vertical="center"/>
    </xf>
    <xf numFmtId="0" fontId="62" fillId="18" borderId="0" applyNumberFormat="0" applyBorder="0" applyAlignment="0" applyProtection="0">
      <alignment vertical="center"/>
    </xf>
    <xf numFmtId="0" fontId="77" fillId="0" borderId="0" applyNumberFormat="0" applyFill="0" applyBorder="0" applyAlignment="0" applyProtection="0">
      <alignment vertical="center"/>
    </xf>
    <xf numFmtId="0" fontId="51" fillId="16" borderId="0" applyNumberFormat="0" applyBorder="0" applyAlignment="0" applyProtection="0">
      <alignment vertical="center"/>
    </xf>
    <xf numFmtId="0" fontId="50" fillId="0" borderId="0" applyNumberFormat="0" applyFill="0" applyBorder="0" applyAlignment="0" applyProtection="0">
      <alignment vertical="center"/>
    </xf>
    <xf numFmtId="0" fontId="54" fillId="0" borderId="12" applyNumberFormat="0" applyFill="0" applyAlignment="0" applyProtection="0">
      <alignment vertical="center"/>
    </xf>
    <xf numFmtId="9" fontId="9" fillId="0" borderId="0" applyFont="0" applyFill="0" applyBorder="0" applyAlignment="0" applyProtection="0">
      <alignment vertical="center"/>
    </xf>
    <xf numFmtId="0" fontId="53" fillId="0" borderId="11" applyNumberFormat="0" applyFill="0" applyAlignment="0" applyProtection="0">
      <alignment vertical="center"/>
    </xf>
    <xf numFmtId="0" fontId="70" fillId="18" borderId="0" applyNumberFormat="0" applyBorder="0" applyAlignment="0" applyProtection="0">
      <alignment vertical="center"/>
    </xf>
    <xf numFmtId="0" fontId="58" fillId="0" borderId="0">
      <alignment vertical="center"/>
    </xf>
    <xf numFmtId="0" fontId="62" fillId="18" borderId="0" applyNumberFormat="0" applyBorder="0" applyAlignment="0" applyProtection="0">
      <alignment vertical="center"/>
    </xf>
    <xf numFmtId="9" fontId="9" fillId="0" borderId="0" applyFont="0" applyFill="0" applyBorder="0" applyAlignment="0" applyProtection="0">
      <alignment vertical="center"/>
    </xf>
    <xf numFmtId="0" fontId="76" fillId="0" borderId="11" applyNumberFormat="0" applyFill="0" applyAlignment="0" applyProtection="0">
      <alignment vertical="center"/>
    </xf>
    <xf numFmtId="0" fontId="47" fillId="5" borderId="0" applyNumberFormat="0" applyBorder="0" applyAlignment="0" applyProtection="0">
      <alignment vertical="center"/>
    </xf>
    <xf numFmtId="0" fontId="51" fillId="9" borderId="0" applyNumberFormat="0" applyBorder="0" applyAlignment="0" applyProtection="0">
      <alignment vertical="center"/>
    </xf>
    <xf numFmtId="0" fontId="51" fillId="17" borderId="0" applyNumberFormat="0" applyBorder="0" applyAlignment="0" applyProtection="0">
      <alignment vertical="center"/>
    </xf>
    <xf numFmtId="9" fontId="9" fillId="0" borderId="0" applyFont="0" applyFill="0" applyBorder="0" applyAlignment="0" applyProtection="0">
      <alignment vertical="center"/>
    </xf>
    <xf numFmtId="0" fontId="74" fillId="0" borderId="19" applyNumberFormat="0" applyFill="0" applyAlignment="0" applyProtection="0">
      <alignment vertical="center"/>
    </xf>
    <xf numFmtId="0" fontId="51" fillId="17" borderId="0" applyNumberFormat="0" applyBorder="0" applyAlignment="0" applyProtection="0">
      <alignment vertical="center"/>
    </xf>
    <xf numFmtId="0" fontId="47" fillId="30" borderId="0" applyNumberFormat="0" applyBorder="0" applyAlignment="0" applyProtection="0">
      <alignment vertical="center"/>
    </xf>
    <xf numFmtId="0" fontId="78" fillId="31" borderId="20" applyNumberFormat="0" applyAlignment="0" applyProtection="0">
      <alignment vertical="center"/>
    </xf>
    <xf numFmtId="0" fontId="80" fillId="31" borderId="10" applyNumberFormat="0" applyAlignment="0" applyProtection="0">
      <alignment vertical="center"/>
    </xf>
    <xf numFmtId="0" fontId="9" fillId="0" borderId="0">
      <alignment vertical="center"/>
    </xf>
    <xf numFmtId="0" fontId="0" fillId="16" borderId="0" applyNumberFormat="0" applyBorder="0" applyAlignment="0" applyProtection="0">
      <alignment vertical="center"/>
    </xf>
    <xf numFmtId="0" fontId="81" fillId="32" borderId="22" applyNumberFormat="0" applyAlignment="0" applyProtection="0">
      <alignment vertical="center"/>
    </xf>
    <xf numFmtId="0" fontId="69" fillId="33" borderId="0" applyNumberFormat="0" applyBorder="0" applyAlignment="0" applyProtection="0">
      <alignment vertical="center"/>
    </xf>
    <xf numFmtId="0" fontId="47" fillId="34" borderId="0" applyNumberFormat="0" applyBorder="0" applyAlignment="0" applyProtection="0">
      <alignment vertical="center"/>
    </xf>
    <xf numFmtId="0" fontId="9" fillId="0" borderId="0">
      <alignment vertical="center"/>
    </xf>
    <xf numFmtId="0" fontId="82" fillId="0" borderId="23">
      <alignment horizontal="center" vertical="center"/>
    </xf>
    <xf numFmtId="0" fontId="83" fillId="0" borderId="24" applyNumberFormat="0" applyFill="0" applyAlignment="0" applyProtection="0">
      <alignment vertical="center"/>
    </xf>
    <xf numFmtId="0" fontId="62" fillId="22" borderId="0" applyNumberFormat="0" applyBorder="0" applyAlignment="0" applyProtection="0">
      <alignment vertical="center"/>
    </xf>
    <xf numFmtId="0" fontId="84" fillId="0" borderId="25" applyNumberFormat="0" applyFill="0" applyAlignment="0" applyProtection="0">
      <alignment vertical="center"/>
    </xf>
    <xf numFmtId="0" fontId="85" fillId="36" borderId="0" applyNumberFormat="0" applyBorder="0" applyAlignment="0" applyProtection="0">
      <alignment vertical="center"/>
    </xf>
    <xf numFmtId="0" fontId="0" fillId="10" borderId="0" applyNumberFormat="0" applyBorder="0" applyAlignment="0" applyProtection="0">
      <alignment vertical="center"/>
    </xf>
    <xf numFmtId="0" fontId="86" fillId="37" borderId="0" applyNumberFormat="0" applyBorder="0" applyAlignment="0" applyProtection="0">
      <alignment vertical="center"/>
    </xf>
    <xf numFmtId="0" fontId="69" fillId="23" borderId="0" applyNumberFormat="0" applyBorder="0" applyAlignment="0" applyProtection="0">
      <alignment vertical="center"/>
    </xf>
    <xf numFmtId="0" fontId="47" fillId="38" borderId="0" applyNumberFormat="0" applyBorder="0" applyAlignment="0" applyProtection="0">
      <alignment vertical="center"/>
    </xf>
    <xf numFmtId="0" fontId="9" fillId="0" borderId="0">
      <alignment vertical="center"/>
    </xf>
    <xf numFmtId="0" fontId="48" fillId="0" borderId="4" applyNumberFormat="0" applyFill="0" applyProtection="0">
      <alignment horizontal="right" vertical="center"/>
    </xf>
    <xf numFmtId="0" fontId="69" fillId="41" borderId="0" applyNumberFormat="0" applyBorder="0" applyAlignment="0" applyProtection="0">
      <alignment vertical="center"/>
    </xf>
    <xf numFmtId="0" fontId="30" fillId="8" borderId="0" applyNumberFormat="0" applyBorder="0" applyAlignment="0" applyProtection="0">
      <alignment vertical="center"/>
    </xf>
    <xf numFmtId="0" fontId="69" fillId="42" borderId="0" applyNumberFormat="0" applyBorder="0" applyAlignment="0" applyProtection="0">
      <alignment vertical="center"/>
    </xf>
    <xf numFmtId="0" fontId="69" fillId="43" borderId="0" applyNumberFormat="0" applyBorder="0" applyAlignment="0" applyProtection="0">
      <alignment vertical="center"/>
    </xf>
    <xf numFmtId="0" fontId="69" fillId="44" borderId="0" applyNumberFormat="0" applyBorder="0" applyAlignment="0" applyProtection="0">
      <alignment vertical="center"/>
    </xf>
    <xf numFmtId="0" fontId="30" fillId="14" borderId="0" applyNumberFormat="0" applyBorder="0" applyAlignment="0" applyProtection="0">
      <alignment vertical="center"/>
    </xf>
    <xf numFmtId="0" fontId="47" fillId="45" borderId="0" applyNumberFormat="0" applyBorder="0" applyAlignment="0" applyProtection="0">
      <alignment vertical="center"/>
    </xf>
    <xf numFmtId="0" fontId="57" fillId="10" borderId="0" applyNumberFormat="0" applyBorder="0" applyAlignment="0" applyProtection="0">
      <alignment vertical="center"/>
    </xf>
    <xf numFmtId="0" fontId="30" fillId="14" borderId="0" applyNumberFormat="0" applyBorder="0" applyAlignment="0" applyProtection="0">
      <alignment vertical="center"/>
    </xf>
    <xf numFmtId="0" fontId="9" fillId="0" borderId="0" applyNumberFormat="0" applyFont="0" applyFill="0" applyBorder="0" applyAlignment="0" applyProtection="0">
      <alignment horizontal="left" vertical="center"/>
    </xf>
    <xf numFmtId="0" fontId="47" fillId="46" borderId="0" applyNumberFormat="0" applyBorder="0" applyAlignment="0" applyProtection="0">
      <alignment vertical="center"/>
    </xf>
    <xf numFmtId="0" fontId="69" fillId="47" borderId="0" applyNumberFormat="0" applyBorder="0" applyAlignment="0" applyProtection="0">
      <alignment vertical="center"/>
    </xf>
    <xf numFmtId="0" fontId="69" fillId="48" borderId="0" applyNumberFormat="0" applyBorder="0" applyAlignment="0" applyProtection="0">
      <alignment vertical="center"/>
    </xf>
    <xf numFmtId="0" fontId="47" fillId="49" borderId="0" applyNumberFormat="0" applyBorder="0" applyAlignment="0" applyProtection="0">
      <alignment vertical="center"/>
    </xf>
    <xf numFmtId="0" fontId="62" fillId="14" borderId="0" applyNumberFormat="0" applyBorder="0" applyAlignment="0" applyProtection="0">
      <alignment vertical="center"/>
    </xf>
    <xf numFmtId="0" fontId="69" fillId="51" borderId="0" applyNumberFormat="0" applyBorder="0" applyAlignment="0" applyProtection="0">
      <alignment vertical="center"/>
    </xf>
    <xf numFmtId="0" fontId="51" fillId="17" borderId="0" applyNumberFormat="0" applyBorder="0" applyAlignment="0" applyProtection="0">
      <alignment vertical="center"/>
    </xf>
    <xf numFmtId="0" fontId="54" fillId="0" borderId="12" applyNumberFormat="0" applyFill="0" applyAlignment="0" applyProtection="0">
      <alignment vertical="center"/>
    </xf>
    <xf numFmtId="0" fontId="47" fillId="52" borderId="0" applyNumberFormat="0" applyBorder="0" applyAlignment="0" applyProtection="0">
      <alignment vertical="center"/>
    </xf>
    <xf numFmtId="0" fontId="47" fillId="53" borderId="0" applyNumberFormat="0" applyBorder="0" applyAlignment="0" applyProtection="0">
      <alignment vertical="center"/>
    </xf>
    <xf numFmtId="0" fontId="90" fillId="0" borderId="0">
      <alignment vertical="center"/>
    </xf>
    <xf numFmtId="0" fontId="69" fillId="55" borderId="0" applyNumberFormat="0" applyBorder="0" applyAlignment="0" applyProtection="0">
      <alignment vertical="center"/>
    </xf>
    <xf numFmtId="0" fontId="51" fillId="17" borderId="0" applyNumberFormat="0" applyBorder="0" applyAlignment="0" applyProtection="0">
      <alignment vertical="center"/>
    </xf>
    <xf numFmtId="0" fontId="54" fillId="0" borderId="12" applyNumberFormat="0" applyFill="0" applyAlignment="0" applyProtection="0">
      <alignment vertical="center"/>
    </xf>
    <xf numFmtId="0" fontId="47" fillId="56" borderId="0" applyNumberFormat="0" applyBorder="0" applyAlignment="0" applyProtection="0">
      <alignment vertical="center"/>
    </xf>
    <xf numFmtId="0" fontId="64" fillId="0" borderId="0">
      <alignment vertical="center"/>
    </xf>
    <xf numFmtId="0" fontId="9" fillId="0" borderId="0">
      <alignment vertical="center"/>
    </xf>
    <xf numFmtId="0" fontId="30" fillId="8" borderId="0" applyNumberFormat="0" applyBorder="0" applyAlignment="0" applyProtection="0">
      <alignment vertical="center"/>
    </xf>
    <xf numFmtId="0" fontId="58" fillId="0" borderId="0">
      <alignment vertical="center"/>
    </xf>
    <xf numFmtId="0" fontId="90" fillId="0" borderId="0">
      <alignment vertical="center"/>
    </xf>
    <xf numFmtId="0" fontId="90" fillId="0" borderId="0">
      <alignment vertical="center"/>
    </xf>
    <xf numFmtId="0" fontId="58" fillId="0" borderId="0">
      <alignment vertical="center"/>
    </xf>
    <xf numFmtId="0" fontId="64" fillId="0" borderId="0">
      <alignment vertical="center"/>
    </xf>
    <xf numFmtId="0" fontId="30" fillId="8" borderId="0" applyNumberFormat="0" applyBorder="0" applyAlignment="0" applyProtection="0">
      <alignment vertical="center"/>
    </xf>
    <xf numFmtId="9" fontId="9" fillId="0" borderId="0" applyFont="0" applyFill="0" applyBorder="0" applyAlignment="0" applyProtection="0">
      <alignment vertical="center"/>
    </xf>
    <xf numFmtId="0" fontId="64"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64" fillId="0" borderId="0">
      <alignment vertical="center"/>
    </xf>
    <xf numFmtId="9" fontId="9" fillId="0" borderId="0" applyFont="0" applyFill="0" applyBorder="0" applyAlignment="0" applyProtection="0">
      <alignment vertical="center"/>
    </xf>
    <xf numFmtId="49" fontId="9" fillId="0" borderId="0" applyFont="0" applyFill="0" applyBorder="0" applyAlignment="0" applyProtection="0">
      <alignment vertical="center"/>
    </xf>
    <xf numFmtId="0" fontId="0" fillId="0" borderId="0">
      <alignment vertical="center"/>
    </xf>
    <xf numFmtId="0" fontId="58" fillId="0" borderId="0">
      <alignment vertical="center"/>
    </xf>
    <xf numFmtId="0" fontId="64" fillId="0" borderId="0">
      <alignment vertical="center"/>
    </xf>
    <xf numFmtId="0" fontId="9" fillId="0" borderId="0">
      <alignment vertical="center"/>
    </xf>
    <xf numFmtId="0" fontId="30" fillId="8" borderId="0" applyNumberFormat="0" applyBorder="0" applyAlignment="0" applyProtection="0">
      <alignment vertical="center"/>
    </xf>
    <xf numFmtId="0" fontId="64" fillId="0" borderId="0">
      <alignment vertical="center"/>
    </xf>
    <xf numFmtId="9" fontId="9" fillId="0" borderId="0" applyFont="0" applyFill="0" applyBorder="0" applyAlignment="0" applyProtection="0">
      <alignment vertical="center"/>
    </xf>
    <xf numFmtId="0" fontId="64" fillId="0" borderId="0">
      <alignment vertical="center"/>
    </xf>
    <xf numFmtId="49" fontId="9" fillId="0" borderId="0" applyFont="0" applyFill="0" applyBorder="0" applyAlignment="0" applyProtection="0">
      <alignment vertical="center"/>
    </xf>
    <xf numFmtId="0" fontId="92" fillId="0" borderId="0" applyNumberFormat="0" applyFill="0" applyBorder="0" applyAlignment="0" applyProtection="0">
      <alignment vertical="top"/>
      <protection locked="0"/>
    </xf>
    <xf numFmtId="0" fontId="51" fillId="9" borderId="0" applyNumberFormat="0" applyBorder="0" applyAlignment="0" applyProtection="0">
      <alignment vertical="center"/>
    </xf>
    <xf numFmtId="0" fontId="64" fillId="0" borderId="0">
      <alignment vertical="center"/>
    </xf>
    <xf numFmtId="0" fontId="51" fillId="16" borderId="0" applyNumberFormat="0" applyBorder="0" applyAlignment="0" applyProtection="0">
      <alignment vertical="center"/>
    </xf>
    <xf numFmtId="0" fontId="64" fillId="0" borderId="0">
      <alignment vertical="center"/>
    </xf>
    <xf numFmtId="0" fontId="64" fillId="0" borderId="0">
      <alignment vertical="center"/>
    </xf>
    <xf numFmtId="10" fontId="9" fillId="0" borderId="0" applyFont="0" applyFill="0" applyBorder="0" applyAlignment="0" applyProtection="0">
      <alignment vertical="center"/>
    </xf>
    <xf numFmtId="9" fontId="9" fillId="0" borderId="0" applyFont="0" applyFill="0" applyBorder="0" applyAlignment="0" applyProtection="0">
      <alignment vertical="center"/>
    </xf>
    <xf numFmtId="0" fontId="64" fillId="0" borderId="0">
      <alignment vertical="center"/>
    </xf>
    <xf numFmtId="0" fontId="68" fillId="0" borderId="17" applyNumberFormat="0" applyFill="0" applyAlignment="0" applyProtection="0">
      <alignment vertical="center"/>
    </xf>
    <xf numFmtId="0" fontId="64" fillId="0" borderId="0">
      <alignment vertical="center"/>
    </xf>
    <xf numFmtId="0" fontId="64" fillId="0" borderId="0">
      <alignment vertical="center"/>
    </xf>
    <xf numFmtId="0" fontId="92" fillId="0" borderId="0" applyNumberFormat="0" applyFill="0" applyBorder="0" applyAlignment="0" applyProtection="0">
      <alignment vertical="top"/>
      <protection locked="0"/>
    </xf>
    <xf numFmtId="0" fontId="51" fillId="9" borderId="0" applyNumberFormat="0" applyBorder="0" applyAlignment="0" applyProtection="0">
      <alignment vertical="center"/>
    </xf>
    <xf numFmtId="0" fontId="64" fillId="0" borderId="0">
      <alignment vertical="center"/>
    </xf>
    <xf numFmtId="0" fontId="48" fillId="0" borderId="0">
      <alignment vertical="center"/>
    </xf>
    <xf numFmtId="0" fontId="51" fillId="11" borderId="0" applyNumberFormat="0" applyBorder="0" applyAlignment="0" applyProtection="0">
      <alignment vertical="center"/>
    </xf>
    <xf numFmtId="0" fontId="58"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62" fillId="59" borderId="0" applyNumberFormat="0" applyBorder="0" applyAlignment="0" applyProtection="0">
      <alignment vertical="center"/>
    </xf>
    <xf numFmtId="0" fontId="0" fillId="13" borderId="0" applyNumberFormat="0" applyBorder="0" applyAlignment="0" applyProtection="0">
      <alignment vertical="center"/>
    </xf>
    <xf numFmtId="0" fontId="30" fillId="13"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62" fillId="15" borderId="0" applyNumberFormat="0" applyBorder="0" applyAlignment="0" applyProtection="0">
      <alignment vertical="center"/>
    </xf>
    <xf numFmtId="0" fontId="9"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9" fillId="0" borderId="0">
      <alignment vertical="center"/>
    </xf>
    <xf numFmtId="0" fontId="0" fillId="6" borderId="0" applyNumberFormat="0" applyBorder="0" applyAlignment="0" applyProtection="0">
      <alignment vertical="center"/>
    </xf>
    <xf numFmtId="190" fontId="9" fillId="0" borderId="0" applyFont="0" applyFill="0" applyBorder="0" applyAlignment="0" applyProtection="0">
      <alignment vertical="center"/>
    </xf>
    <xf numFmtId="0" fontId="9" fillId="0" borderId="0">
      <alignment vertical="center"/>
    </xf>
    <xf numFmtId="0" fontId="0" fillId="6" borderId="0" applyNumberFormat="0" applyBorder="0" applyAlignment="0" applyProtection="0">
      <alignment vertical="center"/>
    </xf>
    <xf numFmtId="0" fontId="9" fillId="0" borderId="0">
      <alignment vertical="center"/>
    </xf>
    <xf numFmtId="0" fontId="0" fillId="29" borderId="0" applyNumberFormat="0" applyBorder="0" applyAlignment="0" applyProtection="0">
      <alignment vertical="center"/>
    </xf>
    <xf numFmtId="0" fontId="51" fillId="15"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30" fillId="8"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101" fillId="0" borderId="1">
      <alignment horizontal="left" vertical="center"/>
    </xf>
    <xf numFmtId="0" fontId="0" fillId="16" borderId="0" applyNumberFormat="0" applyBorder="0" applyAlignment="0" applyProtection="0">
      <alignment vertical="center"/>
    </xf>
    <xf numFmtId="0" fontId="51" fillId="9"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60" borderId="0" applyNumberFormat="0" applyBorder="0" applyAlignment="0" applyProtection="0">
      <alignment vertical="center"/>
    </xf>
    <xf numFmtId="0" fontId="0" fillId="16" borderId="0" applyNumberFormat="0" applyBorder="0" applyAlignment="0" applyProtection="0">
      <alignment vertical="center"/>
    </xf>
    <xf numFmtId="0" fontId="0" fillId="29" borderId="0" applyNumberFormat="0" applyBorder="0" applyAlignment="0" applyProtection="0">
      <alignment vertical="center"/>
    </xf>
    <xf numFmtId="0" fontId="30" fillId="8" borderId="0" applyNumberFormat="0" applyBorder="0" applyAlignment="0" applyProtection="0">
      <alignment vertical="center"/>
    </xf>
    <xf numFmtId="0" fontId="59" fillId="1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62" fillId="35" borderId="0" applyNumberFormat="0" applyBorder="0" applyAlignment="0" applyProtection="0">
      <alignment vertical="center"/>
    </xf>
    <xf numFmtId="0" fontId="59" fillId="10" borderId="0" applyNumberFormat="0" applyBorder="0" applyAlignment="0" applyProtection="0">
      <alignment vertical="center"/>
    </xf>
    <xf numFmtId="0" fontId="0" fillId="16" borderId="0" applyNumberFormat="0" applyBorder="0" applyAlignment="0" applyProtection="0">
      <alignment vertical="center"/>
    </xf>
    <xf numFmtId="0" fontId="59" fillId="10" borderId="0" applyNumberFormat="0" applyBorder="0" applyAlignment="0" applyProtection="0">
      <alignment vertical="center"/>
    </xf>
    <xf numFmtId="0" fontId="0" fillId="6" borderId="0" applyNumberFormat="0" applyBorder="0" applyAlignment="0" applyProtection="0">
      <alignment vertical="center"/>
    </xf>
    <xf numFmtId="0" fontId="87" fillId="40" borderId="0" applyNumberFormat="0" applyBorder="0" applyAlignment="0" applyProtection="0">
      <alignment vertical="center"/>
    </xf>
    <xf numFmtId="9" fontId="9" fillId="0" borderId="0" applyFont="0" applyFill="0" applyBorder="0" applyAlignment="0" applyProtection="0">
      <alignment vertical="center"/>
    </xf>
    <xf numFmtId="0" fontId="68" fillId="0" borderId="17" applyNumberFormat="0" applyFill="0" applyAlignment="0" applyProtection="0">
      <alignment vertical="center"/>
    </xf>
    <xf numFmtId="0" fontId="0" fillId="6" borderId="0" applyNumberFormat="0" applyBorder="0" applyAlignment="0" applyProtection="0">
      <alignment vertical="center"/>
    </xf>
    <xf numFmtId="0" fontId="51" fillId="50" borderId="0" applyNumberFormat="0" applyBorder="0" applyAlignment="0" applyProtection="0">
      <alignment vertical="center"/>
    </xf>
    <xf numFmtId="0" fontId="87" fillId="40" borderId="0" applyNumberFormat="0" applyBorder="0" applyAlignment="0" applyProtection="0">
      <alignment vertical="center"/>
    </xf>
    <xf numFmtId="9" fontId="9" fillId="0" borderId="0" applyFont="0" applyFill="0" applyBorder="0" applyAlignment="0" applyProtection="0">
      <alignment vertical="center"/>
    </xf>
    <xf numFmtId="0" fontId="59" fillId="10" borderId="0" applyNumberFormat="0" applyBorder="0" applyAlignment="0" applyProtection="0">
      <alignment vertical="center"/>
    </xf>
    <xf numFmtId="0" fontId="0" fillId="54" borderId="0" applyNumberFormat="0" applyBorder="0" applyAlignment="0" applyProtection="0">
      <alignment vertical="center"/>
    </xf>
    <xf numFmtId="0" fontId="62" fillId="40" borderId="0" applyNumberFormat="0" applyBorder="0" applyAlignment="0" applyProtection="0">
      <alignment vertical="center"/>
    </xf>
    <xf numFmtId="0" fontId="91" fillId="14" borderId="26" applyNumberFormat="0" applyAlignment="0" applyProtection="0">
      <alignment vertical="center"/>
    </xf>
    <xf numFmtId="0" fontId="51" fillId="17" borderId="0" applyNumberFormat="0" applyBorder="0" applyAlignment="0" applyProtection="0">
      <alignment vertical="center"/>
    </xf>
    <xf numFmtId="0" fontId="62" fillId="40" borderId="0" applyNumberFormat="0" applyBorder="0" applyAlignment="0" applyProtection="0">
      <alignment vertical="center"/>
    </xf>
    <xf numFmtId="0" fontId="62" fillId="40" borderId="0" applyNumberFormat="0" applyBorder="0" applyAlignment="0" applyProtection="0">
      <alignment vertical="center"/>
    </xf>
    <xf numFmtId="0" fontId="59" fillId="10" borderId="0" applyNumberFormat="0" applyBorder="0" applyAlignment="0" applyProtection="0">
      <alignment vertical="center"/>
    </xf>
    <xf numFmtId="0" fontId="67" fillId="0" borderId="16" applyNumberFormat="0" applyFill="0" applyAlignment="0" applyProtection="0">
      <alignment vertical="center"/>
    </xf>
    <xf numFmtId="0" fontId="62" fillId="40" borderId="0" applyNumberFormat="0" applyBorder="0" applyAlignment="0" applyProtection="0">
      <alignment vertical="center"/>
    </xf>
    <xf numFmtId="9" fontId="9" fillId="0" borderId="0" applyFont="0" applyFill="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18" borderId="0" applyNumberFormat="0" applyBorder="0" applyAlignment="0" applyProtection="0">
      <alignment vertical="center"/>
    </xf>
    <xf numFmtId="0" fontId="91" fillId="14" borderId="26" applyNumberFormat="0" applyAlignment="0" applyProtection="0">
      <alignment vertical="center"/>
    </xf>
    <xf numFmtId="0" fontId="9" fillId="0" borderId="0">
      <alignment vertical="center"/>
    </xf>
    <xf numFmtId="0" fontId="51" fillId="17" borderId="0" applyNumberFormat="0" applyBorder="0" applyAlignment="0" applyProtection="0">
      <alignment vertical="center"/>
    </xf>
    <xf numFmtId="0" fontId="62" fillId="18" borderId="0" applyNumberFormat="0" applyBorder="0" applyAlignment="0" applyProtection="0">
      <alignment vertical="center"/>
    </xf>
    <xf numFmtId="0" fontId="51" fillId="15" borderId="0" applyNumberFormat="0" applyBorder="0" applyAlignment="0" applyProtection="0">
      <alignment vertical="center"/>
    </xf>
    <xf numFmtId="0" fontId="0" fillId="8" borderId="27" applyNumberFormat="0" applyFont="0" applyAlignment="0" applyProtection="0">
      <alignment vertical="center"/>
    </xf>
    <xf numFmtId="0" fontId="62" fillId="19" borderId="0" applyNumberFormat="0" applyBorder="0" applyAlignment="0" applyProtection="0">
      <alignment vertical="center"/>
    </xf>
    <xf numFmtId="0" fontId="62" fillId="15" borderId="0" applyNumberFormat="0" applyBorder="0" applyAlignment="0" applyProtection="0">
      <alignment vertical="center"/>
    </xf>
    <xf numFmtId="0" fontId="51" fillId="17"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60" borderId="0" applyNumberFormat="0" applyBorder="0" applyAlignment="0" applyProtection="0">
      <alignment vertical="center"/>
    </xf>
    <xf numFmtId="0" fontId="30" fillId="13" borderId="0" applyNumberFormat="0" applyBorder="0" applyAlignment="0" applyProtection="0">
      <alignment vertical="center"/>
    </xf>
    <xf numFmtId="0" fontId="62" fillId="60" borderId="0" applyNumberFormat="0" applyBorder="0" applyAlignment="0" applyProtection="0">
      <alignment vertical="center"/>
    </xf>
    <xf numFmtId="0" fontId="30" fillId="13" borderId="0" applyNumberFormat="0" applyBorder="0" applyAlignment="0" applyProtection="0">
      <alignment vertical="center"/>
    </xf>
    <xf numFmtId="0" fontId="62" fillId="22" borderId="0" applyNumberFormat="0" applyBorder="0" applyAlignment="0" applyProtection="0">
      <alignment vertical="center"/>
    </xf>
    <xf numFmtId="0" fontId="51" fillId="17" borderId="0" applyNumberFormat="0" applyBorder="0" applyAlignment="0" applyProtection="0">
      <alignment vertical="center"/>
    </xf>
    <xf numFmtId="0" fontId="62" fillId="22" borderId="0" applyNumberFormat="0" applyBorder="0" applyAlignment="0" applyProtection="0">
      <alignment vertical="center"/>
    </xf>
    <xf numFmtId="0" fontId="48" fillId="0" borderId="0" applyProtection="0">
      <alignment vertical="center"/>
    </xf>
    <xf numFmtId="0" fontId="9" fillId="0" borderId="0">
      <alignment vertical="center"/>
    </xf>
    <xf numFmtId="0" fontId="62" fillId="35" borderId="0" applyNumberFormat="0" applyBorder="0" applyAlignment="0" applyProtection="0">
      <alignment vertical="center"/>
    </xf>
    <xf numFmtId="0" fontId="62" fillId="14" borderId="0" applyNumberFormat="0" applyBorder="0" applyAlignment="0" applyProtection="0">
      <alignment vertical="center"/>
    </xf>
    <xf numFmtId="0" fontId="54" fillId="0" borderId="12" applyNumberFormat="0" applyFill="0" applyAlignment="0" applyProtection="0">
      <alignment vertical="center"/>
    </xf>
    <xf numFmtId="0" fontId="62" fillId="14" borderId="0" applyNumberFormat="0" applyBorder="0" applyAlignment="0" applyProtection="0">
      <alignment vertical="center"/>
    </xf>
    <xf numFmtId="0" fontId="62" fillId="14" borderId="0" applyNumberFormat="0" applyBorder="0" applyAlignment="0" applyProtection="0">
      <alignment vertical="center"/>
    </xf>
    <xf numFmtId="9" fontId="9" fillId="0" borderId="0" applyFont="0" applyFill="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9" fillId="0" borderId="0" applyNumberFormat="0" applyFill="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9" borderId="0" applyNumberFormat="0" applyBorder="0" applyAlignment="0" applyProtection="0">
      <alignment vertical="center"/>
    </xf>
    <xf numFmtId="0" fontId="96" fillId="0" borderId="30">
      <alignment horizontal="left" vertical="center"/>
    </xf>
    <xf numFmtId="0" fontId="62" fillId="11" borderId="0" applyNumberFormat="0" applyBorder="0" applyAlignment="0" applyProtection="0">
      <alignment vertical="center"/>
    </xf>
    <xf numFmtId="0" fontId="96" fillId="0" borderId="30">
      <alignment horizontal="left" vertical="center"/>
    </xf>
    <xf numFmtId="0" fontId="62" fillId="11" borderId="0" applyNumberFormat="0" applyBorder="0" applyAlignment="0" applyProtection="0">
      <alignment vertical="center"/>
    </xf>
    <xf numFmtId="0" fontId="62" fillId="17" borderId="0" applyNumberFormat="0" applyBorder="0" applyAlignment="0" applyProtection="0">
      <alignment vertical="center"/>
    </xf>
    <xf numFmtId="0" fontId="90" fillId="0" borderId="0">
      <alignment vertical="center"/>
      <protection locked="0"/>
    </xf>
    <xf numFmtId="0" fontId="62" fillId="59" borderId="0" applyNumberFormat="0" applyBorder="0" applyAlignment="0" applyProtection="0">
      <alignment vertical="center"/>
    </xf>
    <xf numFmtId="0" fontId="30" fillId="13" borderId="0" applyNumberFormat="0" applyBorder="0" applyAlignment="0" applyProtection="0">
      <alignment vertical="center"/>
    </xf>
    <xf numFmtId="0" fontId="51" fillId="9" borderId="0" applyNumberFormat="0" applyBorder="0" applyAlignment="0" applyProtection="0">
      <alignment vertical="center"/>
    </xf>
    <xf numFmtId="0" fontId="30" fillId="13" borderId="0" applyNumberFormat="0" applyBorder="0" applyAlignment="0" applyProtection="0">
      <alignment vertical="center"/>
    </xf>
    <xf numFmtId="0" fontId="30" fillId="6"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88" fillId="0" borderId="0" applyNumberFormat="0" applyFill="0" applyBorder="0" applyAlignment="0" applyProtection="0">
      <alignment vertical="center"/>
    </xf>
    <xf numFmtId="0" fontId="51" fillId="17"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82" fillId="0" borderId="23">
      <alignment horizontal="center"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4" fillId="0" borderId="12" applyNumberFormat="0" applyFill="0" applyAlignment="0" applyProtection="0">
      <alignment vertical="center"/>
    </xf>
    <xf numFmtId="0" fontId="51" fillId="16" borderId="0" applyNumberFormat="0" applyBorder="0" applyAlignment="0" applyProtection="0">
      <alignment vertical="center"/>
    </xf>
    <xf numFmtId="0" fontId="54" fillId="0" borderId="12" applyNumberFormat="0" applyFill="0" applyAlignment="0" applyProtection="0">
      <alignment vertical="center"/>
    </xf>
    <xf numFmtId="0" fontId="51" fillId="9" borderId="0" applyNumberFormat="0" applyBorder="0" applyAlignment="0" applyProtection="0">
      <alignment vertical="center"/>
    </xf>
    <xf numFmtId="15" fontId="93" fillId="0" borderId="0">
      <alignment vertical="center"/>
    </xf>
    <xf numFmtId="0" fontId="51" fillId="9" borderId="0" applyNumberFormat="0" applyBorder="0" applyAlignment="0" applyProtection="0">
      <alignment vertical="center"/>
    </xf>
    <xf numFmtId="190" fontId="9" fillId="0" borderId="0" applyFont="0" applyFill="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9" fillId="0" borderId="0">
      <alignment vertical="center"/>
    </xf>
    <xf numFmtId="0" fontId="51" fillId="9" borderId="0" applyNumberFormat="0" applyBorder="0" applyAlignment="0" applyProtection="0">
      <alignment vertical="center"/>
    </xf>
    <xf numFmtId="0" fontId="94" fillId="58" borderId="3">
      <alignment vertical="center"/>
      <protection locked="0"/>
    </xf>
    <xf numFmtId="0" fontId="9" fillId="0" borderId="0">
      <alignment vertical="center"/>
    </xf>
    <xf numFmtId="0" fontId="51" fillId="9" borderId="0" applyNumberFormat="0" applyBorder="0" applyAlignment="0" applyProtection="0">
      <alignment vertical="center"/>
    </xf>
    <xf numFmtId="0" fontId="9" fillId="0" borderId="0">
      <alignment vertical="center"/>
    </xf>
    <xf numFmtId="0" fontId="70" fillId="29" borderId="0" applyNumberFormat="0" applyBorder="0" applyAlignment="0" applyProtection="0">
      <alignment vertical="center"/>
    </xf>
    <xf numFmtId="0" fontId="51" fillId="9" borderId="0" applyNumberFormat="0" applyBorder="0" applyAlignment="0" applyProtection="0">
      <alignment vertical="center"/>
    </xf>
    <xf numFmtId="0" fontId="70" fillId="29" borderId="0" applyNumberFormat="0" applyBorder="0" applyAlignment="0" applyProtection="0">
      <alignment vertical="center"/>
    </xf>
    <xf numFmtId="0" fontId="51" fillId="9" borderId="0" applyNumberFormat="0" applyBorder="0" applyAlignment="0" applyProtection="0">
      <alignment vertical="center"/>
    </xf>
    <xf numFmtId="0" fontId="51" fillId="50" borderId="0" applyNumberFormat="0" applyBorder="0" applyAlignment="0" applyProtection="0">
      <alignment vertical="center"/>
    </xf>
    <xf numFmtId="0" fontId="62" fillId="9" borderId="0" applyNumberFormat="0" applyBorder="0" applyAlignment="0" applyProtection="0">
      <alignment vertical="center"/>
    </xf>
    <xf numFmtId="0" fontId="96" fillId="0" borderId="28" applyNumberFormat="0" applyAlignment="0" applyProtection="0">
      <alignment horizontal="left" vertical="center"/>
    </xf>
    <xf numFmtId="0" fontId="97" fillId="15" borderId="29" applyNumberFormat="0" applyAlignment="0" applyProtection="0">
      <alignment vertical="center"/>
    </xf>
    <xf numFmtId="0" fontId="30" fillId="14"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30" fillId="13" borderId="0" applyNumberFormat="0" applyBorder="0" applyAlignment="0" applyProtection="0">
      <alignment vertical="center"/>
    </xf>
    <xf numFmtId="0" fontId="51" fillId="12"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94" fillId="58" borderId="3">
      <alignment vertical="center"/>
      <protection locked="0"/>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51" fillId="50" borderId="0" applyNumberFormat="0" applyBorder="0" applyAlignment="0" applyProtection="0">
      <alignment vertical="center"/>
    </xf>
    <xf numFmtId="15" fontId="93" fillId="0" borderId="0">
      <alignment vertical="center"/>
    </xf>
    <xf numFmtId="0" fontId="99" fillId="0" borderId="0">
      <alignment vertical="center"/>
    </xf>
    <xf numFmtId="9" fontId="9" fillId="0" borderId="0" applyFont="0" applyFill="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12" borderId="0" applyNumberFormat="0" applyBorder="0" applyAlignment="0" applyProtection="0">
      <alignment vertical="center"/>
    </xf>
    <xf numFmtId="0" fontId="30" fillId="8" borderId="0" applyNumberFormat="0" applyBorder="0" applyAlignment="0" applyProtection="0">
      <alignment vertical="center"/>
    </xf>
    <xf numFmtId="0" fontId="51" fillId="11" borderId="0" applyNumberFormat="0" applyBorder="0" applyAlignment="0" applyProtection="0">
      <alignment vertical="center"/>
    </xf>
    <xf numFmtId="0" fontId="9" fillId="0" borderId="0" applyFont="0" applyFill="0" applyBorder="0" applyAlignment="0" applyProtection="0">
      <alignment vertical="center"/>
    </xf>
    <xf numFmtId="0" fontId="30" fillId="8" borderId="0" applyNumberFormat="0" applyBorder="0" applyAlignment="0" applyProtection="0">
      <alignment vertical="center"/>
    </xf>
    <xf numFmtId="0" fontId="51" fillId="11"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54" fillId="0" borderId="12" applyNumberFormat="0" applyFill="0" applyAlignment="0" applyProtection="0">
      <alignment vertical="center"/>
    </xf>
    <xf numFmtId="0" fontId="30" fillId="8" borderId="0" applyNumberFormat="0" applyBorder="0" applyAlignment="0" applyProtection="0">
      <alignment vertical="center"/>
    </xf>
    <xf numFmtId="0" fontId="44" fillId="0" borderId="14" applyNumberFormat="0" applyFill="0" applyAlignment="0" applyProtection="0">
      <alignment vertical="center"/>
    </xf>
    <xf numFmtId="0" fontId="51" fillId="11" borderId="0" applyNumberFormat="0" applyBorder="0" applyAlignment="0" applyProtection="0">
      <alignment vertical="center"/>
    </xf>
    <xf numFmtId="0" fontId="54" fillId="0" borderId="12" applyNumberFormat="0" applyFill="0" applyAlignment="0" applyProtection="0">
      <alignment vertical="center"/>
    </xf>
    <xf numFmtId="0" fontId="30" fillId="8" borderId="0" applyNumberFormat="0" applyBorder="0" applyAlignment="0" applyProtection="0">
      <alignment vertical="center"/>
    </xf>
    <xf numFmtId="0" fontId="54" fillId="0" borderId="12" applyNumberFormat="0" applyFill="0" applyAlignment="0" applyProtection="0">
      <alignment vertical="center"/>
    </xf>
    <xf numFmtId="0" fontId="30" fillId="10" borderId="0" applyNumberFormat="0" applyBorder="0" applyAlignment="0" applyProtection="0">
      <alignment vertical="center"/>
    </xf>
    <xf numFmtId="0" fontId="51" fillId="9" borderId="0" applyNumberFormat="0" applyBorder="0" applyAlignment="0" applyProtection="0">
      <alignment vertical="center"/>
    </xf>
    <xf numFmtId="180" fontId="9" fillId="0" borderId="0" applyFon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51" fillId="14" borderId="0" applyNumberFormat="0" applyBorder="0" applyAlignment="0" applyProtection="0">
      <alignment vertical="center"/>
    </xf>
    <xf numFmtId="184" fontId="9" fillId="0" borderId="0" applyFont="0" applyFill="0" applyBorder="0" applyAlignment="0" applyProtection="0">
      <alignment vertical="center"/>
    </xf>
    <xf numFmtId="0" fontId="51" fillId="14" borderId="0" applyNumberFormat="0" applyBorder="0" applyAlignment="0" applyProtection="0">
      <alignment vertical="center"/>
    </xf>
    <xf numFmtId="0" fontId="51" fillId="9" borderId="0" applyNumberFormat="0" applyBorder="0" applyAlignment="0" applyProtection="0">
      <alignment vertical="center"/>
    </xf>
    <xf numFmtId="0" fontId="59" fillId="6"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48" fillId="0" borderId="4" applyNumberFormat="0" applyFill="0" applyProtection="0">
      <alignment horizontal="right" vertical="center"/>
    </xf>
    <xf numFmtId="0" fontId="51" fillId="14"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191" fontId="56" fillId="0" borderId="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9" fillId="0" borderId="0">
      <alignment vertical="center"/>
    </xf>
    <xf numFmtId="0" fontId="51" fillId="12" borderId="0" applyNumberFormat="0" applyBorder="0" applyAlignment="0" applyProtection="0">
      <alignment vertical="center"/>
    </xf>
    <xf numFmtId="189" fontId="9" fillId="0" borderId="0" applyFont="0" applyFill="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9" fontId="9" fillId="0" borderId="0" applyFont="0" applyFill="0" applyBorder="0" applyAlignment="0" applyProtection="0">
      <alignment vertical="center"/>
    </xf>
    <xf numFmtId="0" fontId="51" fillId="9" borderId="0" applyNumberFormat="0" applyBorder="0" applyAlignment="0" applyProtection="0">
      <alignment vertical="center"/>
    </xf>
    <xf numFmtId="0" fontId="30" fillId="13" borderId="0" applyNumberFormat="0" applyBorder="0" applyAlignment="0" applyProtection="0">
      <alignment vertical="center"/>
    </xf>
    <xf numFmtId="9" fontId="9" fillId="0" borderId="0" applyFont="0" applyFill="0" applyBorder="0" applyAlignment="0" applyProtection="0">
      <alignment vertical="center"/>
    </xf>
    <xf numFmtId="0" fontId="30" fillId="13" borderId="0" applyNumberFormat="0" applyBorder="0" applyAlignment="0" applyProtection="0">
      <alignment vertical="center"/>
    </xf>
    <xf numFmtId="9" fontId="9" fillId="0" borderId="0" applyFont="0" applyFill="0" applyBorder="0" applyAlignment="0" applyProtection="0">
      <alignment vertical="center"/>
    </xf>
    <xf numFmtId="0" fontId="30" fillId="13" borderId="0" applyNumberFormat="0" applyBorder="0" applyAlignment="0" applyProtection="0">
      <alignment vertical="center"/>
    </xf>
    <xf numFmtId="9" fontId="9" fillId="0" borderId="0" applyFont="0" applyFill="0" applyBorder="0" applyAlignment="0" applyProtection="0">
      <alignment vertical="center"/>
    </xf>
    <xf numFmtId="0" fontId="30" fillId="13" borderId="0" applyNumberFormat="0" applyBorder="0" applyAlignment="0" applyProtection="0">
      <alignment vertical="center"/>
    </xf>
    <xf numFmtId="0" fontId="102" fillId="61" borderId="0" applyNumberFormat="0" applyBorder="0" applyAlignment="0" applyProtection="0">
      <alignment vertical="center"/>
    </xf>
    <xf numFmtId="9" fontId="9" fillId="0" borderId="0" applyFont="0" applyFill="0" applyBorder="0" applyAlignment="0" applyProtection="0">
      <alignment vertical="center"/>
    </xf>
    <xf numFmtId="0" fontId="30" fillId="14" borderId="0" applyNumberFormat="0" applyBorder="0" applyAlignment="0" applyProtection="0">
      <alignment vertical="center"/>
    </xf>
    <xf numFmtId="9" fontId="9" fillId="0" borderId="0" applyFont="0" applyFill="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9" fontId="9" fillId="0" borderId="0" applyFont="0" applyFill="0" applyBorder="0" applyAlignment="0" applyProtection="0">
      <alignment vertical="center"/>
    </xf>
    <xf numFmtId="0" fontId="30" fillId="14" borderId="0" applyNumberFormat="0" applyBorder="0" applyAlignment="0" applyProtection="0">
      <alignment vertical="center"/>
    </xf>
    <xf numFmtId="0" fontId="48" fillId="0" borderId="4" applyNumberFormat="0" applyFill="0" applyProtection="0">
      <alignment horizontal="left" vertical="center"/>
    </xf>
    <xf numFmtId="0" fontId="30" fillId="15" borderId="0" applyNumberFormat="0" applyBorder="0" applyAlignment="0" applyProtection="0">
      <alignment vertical="center"/>
    </xf>
    <xf numFmtId="0" fontId="30"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9" fillId="39" borderId="0" applyNumberFormat="0" applyFont="0" applyBorder="0" applyAlignment="0" applyProtection="0">
      <alignment vertical="center"/>
    </xf>
    <xf numFmtId="0" fontId="51" fillId="9" borderId="0" applyNumberFormat="0" applyBorder="0" applyAlignment="0" applyProtection="0">
      <alignment vertical="center"/>
    </xf>
    <xf numFmtId="0" fontId="51" fillId="17" borderId="0" applyNumberFormat="0" applyBorder="0" applyAlignment="0" applyProtection="0">
      <alignment vertical="center"/>
    </xf>
    <xf numFmtId="0" fontId="51" fillId="9" borderId="0" applyNumberFormat="0" applyBorder="0" applyAlignment="0" applyProtection="0">
      <alignment vertical="center"/>
    </xf>
    <xf numFmtId="0" fontId="56" fillId="0" borderId="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82" fillId="0" borderId="23">
      <alignment horizontal="center" vertical="center"/>
    </xf>
    <xf numFmtId="0" fontId="9" fillId="0" borderId="0">
      <alignment vertical="center"/>
    </xf>
    <xf numFmtId="0" fontId="51" fillId="9" borderId="0" applyNumberFormat="0" applyBorder="0" applyAlignment="0" applyProtection="0">
      <alignment vertical="center"/>
    </xf>
    <xf numFmtId="9" fontId="9" fillId="0" borderId="0" applyFont="0" applyFill="0" applyBorder="0" applyAlignment="0" applyProtection="0">
      <alignment vertical="center"/>
    </xf>
    <xf numFmtId="0" fontId="79" fillId="0" borderId="21" applyNumberFormat="0" applyFill="0" applyAlignment="0" applyProtection="0">
      <alignment vertical="center"/>
    </xf>
    <xf numFmtId="0" fontId="51" fillId="9" borderId="0" applyNumberFormat="0" applyBorder="0" applyAlignment="0" applyProtection="0">
      <alignment vertical="center"/>
    </xf>
    <xf numFmtId="0" fontId="54" fillId="0" borderId="12" applyNumberFormat="0" applyFill="0" applyAlignment="0" applyProtection="0">
      <alignment vertical="center"/>
    </xf>
    <xf numFmtId="0" fontId="51" fillId="9" borderId="0" applyNumberFormat="0" applyBorder="0" applyAlignment="0" applyProtection="0">
      <alignment vertical="center"/>
    </xf>
    <xf numFmtId="0" fontId="54" fillId="0" borderId="12" applyNumberFormat="0" applyFill="0" applyAlignment="0" applyProtection="0">
      <alignment vertical="center"/>
    </xf>
    <xf numFmtId="0" fontId="51" fillId="11"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0" fillId="8" borderId="1" applyNumberFormat="0" applyBorder="0" applyAlignment="0" applyProtection="0">
      <alignment vertical="center"/>
    </xf>
    <xf numFmtId="0" fontId="30" fillId="13" borderId="0" applyNumberFormat="0" applyBorder="0" applyAlignment="0" applyProtection="0">
      <alignment vertical="center"/>
    </xf>
    <xf numFmtId="0" fontId="51" fillId="16" borderId="0" applyNumberFormat="0" applyBorder="0" applyAlignment="0" applyProtection="0">
      <alignment vertical="center"/>
    </xf>
    <xf numFmtId="0" fontId="68" fillId="0" borderId="17" applyNumberFormat="0" applyFill="0" applyAlignment="0" applyProtection="0">
      <alignment vertical="center"/>
    </xf>
    <xf numFmtId="0" fontId="51" fillId="16" borderId="0" applyNumberFormat="0" applyBorder="0" applyAlignment="0" applyProtection="0">
      <alignment vertical="center"/>
    </xf>
    <xf numFmtId="0" fontId="51" fillId="11" borderId="0" applyNumberFormat="0" applyBorder="0" applyAlignment="0" applyProtection="0">
      <alignment vertical="center"/>
    </xf>
    <xf numFmtId="0" fontId="55" fillId="15" borderId="13">
      <alignment horizontal="left" vertical="center"/>
      <protection locked="0" hidden="1"/>
    </xf>
    <xf numFmtId="0" fontId="51" fillId="11" borderId="0" applyNumberFormat="0" applyBorder="0" applyAlignment="0" applyProtection="0">
      <alignment vertical="center"/>
    </xf>
    <xf numFmtId="0" fontId="55" fillId="15" borderId="13">
      <alignment horizontal="left" vertical="center"/>
      <protection locked="0" hidden="1"/>
    </xf>
    <xf numFmtId="0" fontId="68" fillId="0" borderId="17" applyNumberFormat="0" applyFill="0" applyAlignment="0" applyProtection="0">
      <alignment vertical="center"/>
    </xf>
    <xf numFmtId="0" fontId="51" fillId="11" borderId="0" applyNumberFormat="0" applyBorder="0" applyAlignment="0" applyProtection="0">
      <alignment vertical="center"/>
    </xf>
    <xf numFmtId="182" fontId="9" fillId="0" borderId="0" applyFont="0" applyFill="0" applyBorder="0" applyAlignment="0" applyProtection="0">
      <alignment vertical="center"/>
    </xf>
    <xf numFmtId="0" fontId="67" fillId="0" borderId="16" applyNumberFormat="0" applyFill="0" applyAlignment="0" applyProtection="0">
      <alignment vertical="center"/>
    </xf>
    <xf numFmtId="0" fontId="44" fillId="0" borderId="31" applyNumberFormat="0" applyFill="0" applyAlignment="0" applyProtection="0">
      <alignment vertical="center"/>
    </xf>
    <xf numFmtId="0" fontId="51" fillId="11" borderId="0" applyNumberFormat="0" applyBorder="0" applyAlignment="0" applyProtection="0">
      <alignment vertical="center"/>
    </xf>
    <xf numFmtId="0" fontId="44" fillId="0" borderId="31" applyNumberFormat="0" applyFill="0" applyAlignment="0" applyProtection="0">
      <alignment vertical="center"/>
    </xf>
    <xf numFmtId="0" fontId="51" fillId="11" borderId="0" applyNumberFormat="0" applyBorder="0" applyAlignment="0" applyProtection="0">
      <alignment vertical="center"/>
    </xf>
    <xf numFmtId="0" fontId="44" fillId="0" borderId="14" applyNumberFormat="0" applyFill="0" applyAlignment="0" applyProtection="0">
      <alignment vertical="center"/>
    </xf>
    <xf numFmtId="0" fontId="51" fillId="11" borderId="0" applyNumberFormat="0" applyBorder="0" applyAlignment="0" applyProtection="0">
      <alignment vertical="center"/>
    </xf>
    <xf numFmtId="0" fontId="54" fillId="0" borderId="12" applyNumberFormat="0" applyFill="0" applyAlignment="0" applyProtection="0">
      <alignment vertical="center"/>
    </xf>
    <xf numFmtId="0" fontId="44" fillId="0" borderId="14" applyNumberFormat="0" applyFill="0" applyAlignment="0" applyProtection="0">
      <alignment vertical="center"/>
    </xf>
    <xf numFmtId="0" fontId="51" fillId="11" borderId="0" applyNumberFormat="0" applyBorder="0" applyAlignment="0" applyProtection="0">
      <alignment vertical="center"/>
    </xf>
    <xf numFmtId="9" fontId="9" fillId="0" borderId="0" applyFont="0" applyFill="0" applyBorder="0" applyAlignment="0" applyProtection="0">
      <alignment vertical="center"/>
    </xf>
    <xf numFmtId="0" fontId="54" fillId="0" borderId="12" applyNumberFormat="0" applyFill="0" applyAlignment="0" applyProtection="0">
      <alignment vertical="center"/>
    </xf>
    <xf numFmtId="0" fontId="30" fillId="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82" fillId="0" borderId="0" applyNumberFormat="0" applyFill="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7" borderId="0" applyNumberFormat="0" applyBorder="0" applyAlignment="0" applyProtection="0">
      <alignment vertical="center"/>
    </xf>
    <xf numFmtId="0" fontId="54" fillId="0" borderId="12" applyNumberFormat="0" applyFill="0" applyAlignment="0" applyProtection="0">
      <alignment vertical="center"/>
    </xf>
    <xf numFmtId="187" fontId="9" fillId="0" borderId="0" applyFont="0" applyFill="0" applyBorder="0" applyAlignment="0" applyProtection="0">
      <alignment vertical="center"/>
    </xf>
    <xf numFmtId="9" fontId="9" fillId="0" borderId="0" applyFont="0" applyFill="0" applyBorder="0" applyAlignment="0" applyProtection="0">
      <alignment vertical="center"/>
    </xf>
    <xf numFmtId="193" fontId="9" fillId="0" borderId="0" applyFont="0" applyFill="0" applyBorder="0" applyAlignment="0" applyProtection="0">
      <alignment vertical="center"/>
    </xf>
    <xf numFmtId="0" fontId="106" fillId="0" borderId="0" applyNumberFormat="0" applyFill="0" applyBorder="0" applyAlignment="0" applyProtection="0">
      <alignment vertical="center"/>
    </xf>
    <xf numFmtId="0" fontId="67" fillId="0" borderId="16" applyNumberFormat="0" applyFill="0" applyAlignment="0" applyProtection="0">
      <alignment vertical="center"/>
    </xf>
    <xf numFmtId="197" fontId="56" fillId="0" borderId="0">
      <alignment vertical="center"/>
    </xf>
    <xf numFmtId="0" fontId="68" fillId="0" borderId="17" applyNumberFormat="0" applyFill="0" applyAlignment="0" applyProtection="0">
      <alignment vertical="center"/>
    </xf>
    <xf numFmtId="15" fontId="93" fillId="0" borderId="0">
      <alignment vertical="center"/>
    </xf>
    <xf numFmtId="15" fontId="93" fillId="0" borderId="0">
      <alignment vertical="center"/>
    </xf>
    <xf numFmtId="179" fontId="56" fillId="0" borderId="0">
      <alignment vertical="center"/>
    </xf>
    <xf numFmtId="0" fontId="60" fillId="14"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105" fillId="0" borderId="32" applyNumberFormat="0" applyFill="0" applyAlignment="0" applyProtection="0">
      <alignment vertical="center"/>
    </xf>
    <xf numFmtId="0" fontId="62" fillId="9" borderId="0" applyNumberFormat="0" applyBorder="0" applyAlignment="0" applyProtection="0">
      <alignment vertical="center"/>
    </xf>
    <xf numFmtId="0" fontId="96" fillId="0" borderId="28" applyNumberFormat="0" applyAlignment="0" applyProtection="0">
      <alignment horizontal="left" vertical="center"/>
    </xf>
    <xf numFmtId="0" fontId="96" fillId="0" borderId="30">
      <alignment horizontal="left" vertical="center"/>
    </xf>
    <xf numFmtId="0" fontId="96" fillId="0" borderId="30">
      <alignment horizontal="left" vertical="center"/>
    </xf>
    <xf numFmtId="43" fontId="0" fillId="0" borderId="0" applyFont="0" applyFill="0" applyBorder="0" applyAlignment="0" applyProtection="0">
      <alignment vertical="center"/>
    </xf>
    <xf numFmtId="0" fontId="60" fillId="8" borderId="1" applyNumberFormat="0" applyBorder="0" applyAlignment="0" applyProtection="0">
      <alignment vertical="center"/>
    </xf>
    <xf numFmtId="43" fontId="0" fillId="0" borderId="0" applyFont="0" applyFill="0" applyBorder="0" applyAlignment="0" applyProtection="0">
      <alignment vertical="center"/>
    </xf>
    <xf numFmtId="0" fontId="60" fillId="8" borderId="1" applyNumberFormat="0" applyBorder="0" applyAlignment="0" applyProtection="0">
      <alignment vertical="center"/>
    </xf>
    <xf numFmtId="0" fontId="60" fillId="8" borderId="1" applyNumberFormat="0" applyBorder="0" applyAlignment="0" applyProtection="0">
      <alignment vertical="center"/>
    </xf>
    <xf numFmtId="0" fontId="60" fillId="8" borderId="1" applyNumberFormat="0" applyBorder="0" applyAlignment="0" applyProtection="0">
      <alignment vertical="center"/>
    </xf>
    <xf numFmtId="0" fontId="60" fillId="8" borderId="1" applyNumberFormat="0" applyBorder="0" applyAlignment="0" applyProtection="0">
      <alignment vertical="center"/>
    </xf>
    <xf numFmtId="0" fontId="60" fillId="8" borderId="1" applyNumberFormat="0" applyBorder="0" applyAlignment="0" applyProtection="0">
      <alignment vertical="center"/>
    </xf>
    <xf numFmtId="199" fontId="107" fillId="62" borderId="0">
      <alignment vertical="center"/>
    </xf>
    <xf numFmtId="199" fontId="108" fillId="63" borderId="0">
      <alignment vertical="center"/>
    </xf>
    <xf numFmtId="38" fontId="9" fillId="0" borderId="0" applyFont="0" applyFill="0" applyBorder="0" applyAlignment="0" applyProtection="0">
      <alignment vertical="center"/>
    </xf>
    <xf numFmtId="0" fontId="9" fillId="0" borderId="0">
      <alignment vertical="center"/>
    </xf>
    <xf numFmtId="40" fontId="9" fillId="0" borderId="0" applyFont="0" applyFill="0" applyBorder="0" applyAlignment="0" applyProtection="0">
      <alignment vertical="center"/>
    </xf>
    <xf numFmtId="43" fontId="0" fillId="0" borderId="0" applyFont="0" applyFill="0" applyBorder="0" applyAlignment="0" applyProtection="0">
      <alignment vertical="center"/>
    </xf>
    <xf numFmtId="190" fontId="9" fillId="0" borderId="0" applyFont="0" applyFill="0" applyBorder="0" applyAlignment="0" applyProtection="0">
      <alignment vertical="center"/>
    </xf>
    <xf numFmtId="198" fontId="9" fillId="0" borderId="0" applyFont="0" applyFill="0" applyBorder="0" applyAlignment="0" applyProtection="0">
      <alignment vertical="center"/>
    </xf>
    <xf numFmtId="40" fontId="109" fillId="54" borderId="13">
      <alignment horizontal="centerContinuous" vertical="center"/>
    </xf>
    <xf numFmtId="1" fontId="48" fillId="0" borderId="15" applyFill="0" applyProtection="0">
      <alignment horizontal="center" vertical="center"/>
    </xf>
    <xf numFmtId="0" fontId="54" fillId="0" borderId="12" applyNumberFormat="0" applyFill="0" applyAlignment="0" applyProtection="0">
      <alignment vertical="center"/>
    </xf>
    <xf numFmtId="40" fontId="109" fillId="54" borderId="13">
      <alignment horizontal="centerContinuous" vertical="center"/>
    </xf>
    <xf numFmtId="37" fontId="103" fillId="0" borderId="0">
      <alignment vertical="center"/>
    </xf>
    <xf numFmtId="0" fontId="82" fillId="0" borderId="23">
      <alignment horizontal="center" vertical="center"/>
    </xf>
    <xf numFmtId="9" fontId="9" fillId="0" borderId="0" applyFont="0" applyFill="0" applyBorder="0" applyAlignment="0" applyProtection="0">
      <alignment vertical="center"/>
    </xf>
    <xf numFmtId="37" fontId="103" fillId="0" borderId="0">
      <alignment vertical="center"/>
    </xf>
    <xf numFmtId="0" fontId="82" fillId="0" borderId="23">
      <alignment horizontal="center" vertical="center"/>
    </xf>
    <xf numFmtId="37" fontId="103" fillId="0" borderId="0">
      <alignment vertical="center"/>
    </xf>
    <xf numFmtId="0" fontId="82" fillId="0" borderId="23">
      <alignment horizontal="center" vertical="center"/>
    </xf>
    <xf numFmtId="37" fontId="103" fillId="0" borderId="0">
      <alignment vertical="center"/>
    </xf>
    <xf numFmtId="0" fontId="82" fillId="0" borderId="23">
      <alignment horizontal="center" vertical="center"/>
    </xf>
    <xf numFmtId="9" fontId="9" fillId="0" borderId="0" applyFont="0" applyFill="0" applyBorder="0" applyAlignment="0" applyProtection="0">
      <alignment vertical="center"/>
    </xf>
    <xf numFmtId="183" fontId="48" fillId="0" borderId="0">
      <alignment vertical="center"/>
    </xf>
    <xf numFmtId="0" fontId="90" fillId="0" borderId="0">
      <alignment vertical="center"/>
    </xf>
    <xf numFmtId="9" fontId="9" fillId="0" borderId="0" applyFont="0" applyFill="0" applyBorder="0" applyAlignment="0" applyProtection="0">
      <alignment vertical="center"/>
    </xf>
    <xf numFmtId="14" fontId="72" fillId="0" borderId="0">
      <alignment horizontal="center" vertical="center" wrapText="1"/>
      <protection locked="0"/>
    </xf>
    <xf numFmtId="3" fontId="9" fillId="0" borderId="0" applyFont="0" applyFill="0" applyBorder="0" applyAlignment="0" applyProtection="0">
      <alignment vertical="center"/>
    </xf>
    <xf numFmtId="10" fontId="9" fillId="0" borderId="0" applyFont="0" applyFill="0" applyBorder="0" applyAlignment="0" applyProtection="0">
      <alignment vertical="center"/>
    </xf>
    <xf numFmtId="0" fontId="9" fillId="0" borderId="0">
      <alignment vertical="center"/>
    </xf>
    <xf numFmtId="0" fontId="94" fillId="58" borderId="3">
      <alignment vertical="center"/>
      <protection locked="0"/>
    </xf>
    <xf numFmtId="9" fontId="9" fillId="0" borderId="0" applyFont="0" applyFill="0" applyBorder="0" applyAlignment="0" applyProtection="0">
      <alignment vertical="center"/>
    </xf>
    <xf numFmtId="194" fontId="9" fillId="0" borderId="0" applyFont="0" applyFill="0" applyProtection="0">
      <alignment vertical="center"/>
    </xf>
    <xf numFmtId="9" fontId="9" fillId="0" borderId="0" applyFont="0" applyFill="0" applyBorder="0" applyAlignment="0" applyProtection="0">
      <alignment vertical="center"/>
    </xf>
    <xf numFmtId="0" fontId="9" fillId="0" borderId="0" applyNumberFormat="0" applyFont="0" applyFill="0" applyBorder="0" applyAlignment="0" applyProtection="0">
      <alignment horizontal="left" vertical="center"/>
    </xf>
    <xf numFmtId="15" fontId="9" fillId="0" borderId="0" applyFont="0" applyFill="0" applyBorder="0" applyAlignment="0" applyProtection="0">
      <alignment vertical="center"/>
    </xf>
    <xf numFmtId="0" fontId="82" fillId="0" borderId="23">
      <alignment horizontal="center" vertical="center"/>
    </xf>
    <xf numFmtId="0" fontId="48" fillId="0" borderId="4" applyNumberFormat="0" applyFill="0" applyProtection="0">
      <alignment horizontal="right" vertical="center"/>
    </xf>
    <xf numFmtId="15" fontId="9" fillId="0" borderId="0" applyFont="0" applyFill="0" applyBorder="0" applyAlignment="0" applyProtection="0">
      <alignment vertical="center"/>
    </xf>
    <xf numFmtId="0" fontId="48" fillId="0" borderId="4" applyNumberFormat="0" applyFill="0" applyProtection="0">
      <alignment horizontal="right" vertical="center"/>
    </xf>
    <xf numFmtId="4" fontId="9" fillId="0" borderId="0" applyFont="0" applyFill="0" applyBorder="0" applyAlignment="0" applyProtection="0">
      <alignment vertical="center"/>
    </xf>
    <xf numFmtId="4" fontId="9" fillId="0" borderId="0" applyFont="0" applyFill="0" applyBorder="0" applyAlignment="0" applyProtection="0">
      <alignment vertical="center"/>
    </xf>
    <xf numFmtId="0" fontId="9" fillId="0" borderId="0">
      <alignment vertical="center"/>
    </xf>
    <xf numFmtId="0" fontId="48" fillId="0" borderId="4" applyNumberFormat="0" applyFill="0" applyProtection="0">
      <alignment horizontal="right"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3" fontId="9" fillId="0" borderId="0" applyFont="0" applyFill="0" applyBorder="0" applyAlignment="0" applyProtection="0">
      <alignment vertical="center"/>
    </xf>
    <xf numFmtId="0" fontId="9" fillId="39" borderId="0" applyNumberFormat="0" applyFont="0" applyBorder="0" applyAlignment="0" applyProtection="0">
      <alignment vertical="center"/>
    </xf>
    <xf numFmtId="0" fontId="94" fillId="58" borderId="3">
      <alignment vertical="center"/>
      <protection locked="0"/>
    </xf>
    <xf numFmtId="0" fontId="110" fillId="0" borderId="0">
      <alignment vertical="center"/>
    </xf>
    <xf numFmtId="0" fontId="94" fillId="58" borderId="3">
      <alignment vertical="center"/>
      <protection locked="0"/>
    </xf>
    <xf numFmtId="0" fontId="94" fillId="58" borderId="3">
      <alignment vertical="center"/>
      <protection locked="0"/>
    </xf>
    <xf numFmtId="0" fontId="9"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43"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88" fillId="0" borderId="0" applyNumberForma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05" fillId="0" borderId="32" applyNumberFormat="0" applyFill="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68" fillId="0" borderId="17" applyNumberFormat="0" applyFill="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48" fillId="0" borderId="4" applyNumberFormat="0" applyFill="0" applyProtection="0">
      <alignment horizontal="right" vertical="center"/>
    </xf>
    <xf numFmtId="9" fontId="9" fillId="0" borderId="0" applyFont="0" applyFill="0" applyBorder="0" applyAlignment="0" applyProtection="0">
      <alignment vertical="center"/>
    </xf>
    <xf numFmtId="0" fontId="79" fillId="0" borderId="21" applyNumberFormat="0" applyFill="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04" fillId="0" borderId="33" applyNumberFormat="0" applyFill="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196" fontId="9" fillId="0" borderId="0" applyFont="0" applyFill="0" applyBorder="0" applyAlignment="0" applyProtection="0">
      <alignment vertical="center"/>
    </xf>
    <xf numFmtId="0" fontId="48" fillId="0" borderId="4" applyNumberFormat="0" applyFill="0" applyProtection="0">
      <alignment horizontal="right" vertical="center"/>
    </xf>
    <xf numFmtId="0" fontId="48" fillId="0" borderId="4" applyNumberFormat="0" applyFill="0" applyProtection="0">
      <alignment horizontal="right" vertical="center"/>
    </xf>
    <xf numFmtId="0" fontId="54" fillId="0" borderId="12" applyNumberFormat="0" applyFill="0" applyAlignment="0" applyProtection="0">
      <alignment vertical="center"/>
    </xf>
    <xf numFmtId="0" fontId="54" fillId="0" borderId="12" applyNumberFormat="0" applyFill="0" applyAlignment="0" applyProtection="0">
      <alignment vertical="center"/>
    </xf>
    <xf numFmtId="0" fontId="68" fillId="0" borderId="17" applyNumberFormat="0" applyFill="0" applyAlignment="0" applyProtection="0">
      <alignment vertical="center"/>
    </xf>
    <xf numFmtId="0" fontId="54" fillId="0" borderId="12" applyNumberFormat="0" applyFill="0" applyAlignment="0" applyProtection="0">
      <alignment vertical="center"/>
    </xf>
    <xf numFmtId="0" fontId="68" fillId="0" borderId="17" applyNumberFormat="0" applyFill="0" applyAlignment="0" applyProtection="0">
      <alignment vertical="center"/>
    </xf>
    <xf numFmtId="0" fontId="68" fillId="0" borderId="17" applyNumberFormat="0" applyFill="0" applyAlignment="0" applyProtection="0">
      <alignment vertical="center"/>
    </xf>
    <xf numFmtId="0" fontId="68" fillId="0" borderId="17" applyNumberFormat="0" applyFill="0" applyAlignment="0" applyProtection="0">
      <alignment vertical="center"/>
    </xf>
    <xf numFmtId="0" fontId="68" fillId="0" borderId="17" applyNumberFormat="0" applyFill="0" applyAlignment="0" applyProtection="0">
      <alignment vertical="center"/>
    </xf>
    <xf numFmtId="0" fontId="67" fillId="0" borderId="16" applyNumberFormat="0" applyFill="0" applyAlignment="0" applyProtection="0">
      <alignment vertical="center"/>
    </xf>
    <xf numFmtId="0" fontId="59" fillId="10" borderId="0" applyNumberFormat="0" applyBorder="0" applyAlignment="0" applyProtection="0">
      <alignment vertical="center"/>
    </xf>
    <xf numFmtId="0" fontId="68" fillId="0" borderId="17" applyNumberFormat="0" applyFill="0" applyAlignment="0" applyProtection="0">
      <alignment vertical="center"/>
    </xf>
    <xf numFmtId="0" fontId="68" fillId="0" borderId="17" applyNumberFormat="0" applyFill="0" applyAlignment="0" applyProtection="0">
      <alignment vertical="center"/>
    </xf>
    <xf numFmtId="0" fontId="68" fillId="0" borderId="17" applyNumberFormat="0" applyFill="0" applyAlignment="0" applyProtection="0">
      <alignment vertical="center"/>
    </xf>
    <xf numFmtId="0" fontId="68" fillId="0" borderId="17" applyNumberFormat="0" applyFill="0" applyAlignment="0" applyProtection="0">
      <alignment vertical="center"/>
    </xf>
    <xf numFmtId="0" fontId="68" fillId="0" borderId="17" applyNumberFormat="0" applyFill="0" applyAlignment="0" applyProtection="0">
      <alignment vertical="center"/>
    </xf>
    <xf numFmtId="0" fontId="68" fillId="0" borderId="17" applyNumberFormat="0" applyFill="0" applyAlignment="0" applyProtection="0">
      <alignment vertical="center"/>
    </xf>
    <xf numFmtId="0" fontId="68" fillId="0" borderId="17" applyNumberFormat="0" applyFill="0" applyAlignment="0" applyProtection="0">
      <alignment vertical="center"/>
    </xf>
    <xf numFmtId="0" fontId="104" fillId="0" borderId="33" applyNumberFormat="0" applyFill="0" applyAlignment="0" applyProtection="0">
      <alignment vertical="center"/>
    </xf>
    <xf numFmtId="0" fontId="59" fillId="10" borderId="0" applyNumberFormat="0" applyBorder="0" applyAlignment="0" applyProtection="0">
      <alignment vertical="center"/>
    </xf>
    <xf numFmtId="0" fontId="67" fillId="0" borderId="16" applyNumberFormat="0" applyFill="0" applyAlignment="0" applyProtection="0">
      <alignment vertical="center"/>
    </xf>
    <xf numFmtId="0" fontId="59" fillId="10" borderId="0" applyNumberFormat="0" applyBorder="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0" fontId="67" fillId="0" borderId="16" applyNumberFormat="0" applyFill="0" applyAlignment="0" applyProtection="0">
      <alignment vertical="center"/>
    </xf>
    <xf numFmtId="1" fontId="48" fillId="0" borderId="15" applyFill="0" applyProtection="0">
      <alignment horizontal="center" vertical="center"/>
    </xf>
    <xf numFmtId="0" fontId="104" fillId="0" borderId="0" applyNumberFormat="0" applyFill="0" applyBorder="0" applyAlignment="0" applyProtection="0">
      <alignment vertical="center"/>
    </xf>
    <xf numFmtId="177" fontId="0" fillId="0" borderId="0" applyFont="0" applyFill="0" applyBorder="0" applyAlignment="0" applyProtection="0">
      <alignment vertical="center"/>
    </xf>
    <xf numFmtId="0" fontId="104" fillId="0" borderId="0" applyNumberFormat="0" applyFill="0" applyBorder="0" applyAlignment="0" applyProtection="0">
      <alignment vertical="center"/>
    </xf>
    <xf numFmtId="177" fontId="0" fillId="0" borderId="0" applyFon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0" fillId="0" borderId="0">
      <alignment vertical="center"/>
    </xf>
    <xf numFmtId="0" fontId="88" fillId="0" borderId="0" applyNumberFormat="0" applyFill="0" applyBorder="0" applyAlignment="0" applyProtection="0">
      <alignment vertical="center"/>
    </xf>
    <xf numFmtId="0" fontId="0" fillId="0" borderId="0">
      <alignment vertical="center"/>
    </xf>
    <xf numFmtId="0" fontId="97" fillId="15" borderId="29" applyNumberFormat="0" applyAlignment="0" applyProtection="0">
      <alignment vertical="center"/>
    </xf>
    <xf numFmtId="0" fontId="88" fillId="0" borderId="0" applyNumberFormat="0" applyFill="0" applyBorder="0" applyAlignment="0" applyProtection="0">
      <alignment vertical="center"/>
    </xf>
    <xf numFmtId="0" fontId="98" fillId="0" borderId="4" applyNumberFormat="0" applyFill="0" applyProtection="0">
      <alignment horizontal="center" vertical="center"/>
    </xf>
    <xf numFmtId="0" fontId="98" fillId="0" borderId="4" applyNumberFormat="0" applyFill="0" applyProtection="0">
      <alignment horizontal="center" vertical="center"/>
    </xf>
    <xf numFmtId="0" fontId="98" fillId="0" borderId="4" applyNumberFormat="0" applyFill="0" applyProtection="0">
      <alignment horizontal="center" vertical="center"/>
    </xf>
    <xf numFmtId="0" fontId="98" fillId="0" borderId="4" applyNumberFormat="0" applyFill="0" applyProtection="0">
      <alignment horizontal="center" vertical="center"/>
    </xf>
    <xf numFmtId="0" fontId="98" fillId="0" borderId="4" applyNumberFormat="0" applyFill="0" applyProtection="0">
      <alignment horizontal="center" vertical="center"/>
    </xf>
    <xf numFmtId="0" fontId="70" fillId="18" borderId="0" applyNumberFormat="0" applyBorder="0" applyAlignment="0" applyProtection="0">
      <alignment vertical="center"/>
    </xf>
    <xf numFmtId="0" fontId="98" fillId="0" borderId="4" applyNumberFormat="0" applyFill="0" applyProtection="0">
      <alignment horizontal="center" vertical="center"/>
    </xf>
    <xf numFmtId="0" fontId="98" fillId="0" borderId="4" applyNumberFormat="0" applyFill="0" applyProtection="0">
      <alignment horizontal="center" vertical="center"/>
    </xf>
    <xf numFmtId="0" fontId="98" fillId="0" borderId="4" applyNumberFormat="0" applyFill="0" applyProtection="0">
      <alignment horizontal="center"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65" fillId="0" borderId="15" applyNumberFormat="0" applyFill="0" applyProtection="0">
      <alignment horizontal="center" vertical="center"/>
    </xf>
    <xf numFmtId="0" fontId="65" fillId="0" borderId="15" applyNumberFormat="0" applyFill="0" applyProtection="0">
      <alignment horizontal="center" vertical="center"/>
    </xf>
    <xf numFmtId="0" fontId="65" fillId="0" borderId="15" applyNumberFormat="0" applyFill="0" applyProtection="0">
      <alignment horizontal="center" vertical="center"/>
    </xf>
    <xf numFmtId="0" fontId="65" fillId="0" borderId="15" applyNumberFormat="0" applyFill="0" applyProtection="0">
      <alignment horizontal="center" vertical="center"/>
    </xf>
    <xf numFmtId="0" fontId="65" fillId="0" borderId="15" applyNumberFormat="0" applyFill="0" applyProtection="0">
      <alignment horizontal="center" vertical="center"/>
    </xf>
    <xf numFmtId="0" fontId="65" fillId="0" borderId="15" applyNumberFormat="0" applyFill="0" applyProtection="0">
      <alignment horizontal="center" vertical="center"/>
    </xf>
    <xf numFmtId="0" fontId="65" fillId="0" borderId="15" applyNumberFormat="0" applyFill="0" applyProtection="0">
      <alignment horizontal="center" vertical="center"/>
    </xf>
    <xf numFmtId="0" fontId="70" fillId="18" borderId="0" applyNumberFormat="0" applyBorder="0" applyAlignment="0" applyProtection="0">
      <alignment vertical="center"/>
    </xf>
    <xf numFmtId="0" fontId="63" fillId="0" borderId="0" applyNumberFormat="0" applyFill="0" applyBorder="0" applyAlignment="0" applyProtection="0">
      <alignment vertical="center"/>
    </xf>
    <xf numFmtId="0" fontId="70" fillId="18" borderId="0" applyNumberFormat="0" applyBorder="0" applyAlignment="0" applyProtection="0">
      <alignment vertical="center"/>
    </xf>
    <xf numFmtId="0" fontId="63" fillId="0" borderId="0" applyNumberFormat="0" applyFill="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63" fillId="0" borderId="0" applyNumberFormat="0" applyFill="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63" fillId="0" borderId="0" applyNumberFormat="0" applyFill="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63" fillId="0" borderId="0" applyNumberFormat="0" applyFill="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70" fillId="18" borderId="0" applyNumberFormat="0" applyBorder="0" applyAlignment="0" applyProtection="0">
      <alignment vertical="center"/>
    </xf>
    <xf numFmtId="0" fontId="111" fillId="29" borderId="0" applyNumberFormat="0" applyBorder="0" applyAlignment="0" applyProtection="0">
      <alignment vertical="center"/>
    </xf>
    <xf numFmtId="0" fontId="70" fillId="18" borderId="0" applyNumberFormat="0" applyBorder="0" applyAlignment="0" applyProtection="0">
      <alignment vertical="center"/>
    </xf>
    <xf numFmtId="0" fontId="111" fillId="29" borderId="0" applyNumberFormat="0" applyBorder="0" applyAlignment="0" applyProtection="0">
      <alignment vertical="center"/>
    </xf>
    <xf numFmtId="0" fontId="111" fillId="29" borderId="0" applyNumberFormat="0" applyBorder="0" applyAlignment="0" applyProtection="0">
      <alignment vertical="center"/>
    </xf>
    <xf numFmtId="0" fontId="111"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111" fillId="18" borderId="0" applyNumberFormat="0" applyBorder="0" applyAlignment="0" applyProtection="0">
      <alignment vertical="center"/>
    </xf>
    <xf numFmtId="0" fontId="111" fillId="18" borderId="0" applyNumberFormat="0" applyBorder="0" applyAlignment="0" applyProtection="0">
      <alignment vertical="center"/>
    </xf>
    <xf numFmtId="0" fontId="111" fillId="18" borderId="0" applyNumberFormat="0" applyBorder="0" applyAlignment="0" applyProtection="0">
      <alignment vertical="center"/>
    </xf>
    <xf numFmtId="0" fontId="111" fillId="18" borderId="0" applyNumberFormat="0" applyBorder="0" applyAlignment="0" applyProtection="0">
      <alignment vertical="center"/>
    </xf>
    <xf numFmtId="0" fontId="111" fillId="18" borderId="0" applyNumberFormat="0" applyBorder="0" applyAlignment="0" applyProtection="0">
      <alignment vertical="center"/>
    </xf>
    <xf numFmtId="0" fontId="0" fillId="0" borderId="0">
      <alignment vertical="center"/>
    </xf>
    <xf numFmtId="0" fontId="111" fillId="18" borderId="0" applyNumberFormat="0" applyBorder="0" applyAlignment="0" applyProtection="0">
      <alignment vertical="center"/>
    </xf>
    <xf numFmtId="0" fontId="111" fillId="18" borderId="0" applyNumberFormat="0" applyBorder="0" applyAlignment="0" applyProtection="0">
      <alignment vertical="center"/>
    </xf>
    <xf numFmtId="0" fontId="87" fillId="40" borderId="0" applyNumberFormat="0" applyBorder="0" applyAlignment="0" applyProtection="0">
      <alignment vertical="center"/>
    </xf>
    <xf numFmtId="0" fontId="111" fillId="18" borderId="0" applyNumberFormat="0" applyBorder="0" applyAlignment="0" applyProtection="0">
      <alignment vertical="center"/>
    </xf>
    <xf numFmtId="0" fontId="71" fillId="18" borderId="0" applyNumberFormat="0" applyBorder="0" applyAlignment="0" applyProtection="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93" fillId="0" borderId="0">
      <alignment vertical="center"/>
    </xf>
    <xf numFmtId="0" fontId="70" fillId="29" borderId="0" applyNumberFormat="0" applyBorder="0" applyAlignment="0" applyProtection="0">
      <alignment vertical="center"/>
    </xf>
    <xf numFmtId="0" fontId="70" fillId="29"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4" fillId="0" borderId="14"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2" fillId="0" borderId="34" applyNumberFormat="0" applyFill="0" applyAlignment="0" applyProtection="0">
      <alignment vertical="center"/>
    </xf>
    <xf numFmtId="0" fontId="9" fillId="0" borderId="0">
      <alignment vertical="center"/>
    </xf>
    <xf numFmtId="0" fontId="59" fillId="10" borderId="0" applyNumberFormat="0" applyBorder="0" applyAlignment="0" applyProtection="0">
      <alignment vertical="center"/>
    </xf>
    <xf numFmtId="0" fontId="9" fillId="0" borderId="0">
      <alignment vertical="center"/>
    </xf>
    <xf numFmtId="0" fontId="59" fillId="10" borderId="0" applyNumberFormat="0" applyBorder="0" applyAlignment="0" applyProtection="0">
      <alignment vertical="center"/>
    </xf>
    <xf numFmtId="0" fontId="9" fillId="0" borderId="0">
      <alignment vertical="center"/>
    </xf>
    <xf numFmtId="0" fontId="59" fillId="10" borderId="0" applyNumberFormat="0" applyBorder="0" applyAlignment="0" applyProtection="0">
      <alignment vertical="center"/>
    </xf>
    <xf numFmtId="0" fontId="9" fillId="0" borderId="0">
      <alignment vertical="center"/>
    </xf>
    <xf numFmtId="0" fontId="9" fillId="0" borderId="0">
      <alignment vertical="center"/>
    </xf>
    <xf numFmtId="0" fontId="59" fillId="10" borderId="0" applyNumberFormat="0" applyBorder="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113" fillId="12" borderId="35" applyNumberFormat="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0" fillId="8" borderId="27" applyNumberFormat="0" applyFont="0" applyAlignment="0" applyProtection="0">
      <alignment vertical="center"/>
    </xf>
    <xf numFmtId="0" fontId="9" fillId="0" borderId="0">
      <alignment vertical="center"/>
    </xf>
    <xf numFmtId="0" fontId="0" fillId="8" borderId="27" applyNumberFormat="0" applyFon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8" borderId="27" applyNumberFormat="0" applyFont="0" applyAlignment="0" applyProtection="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alignment vertical="center"/>
    </xf>
    <xf numFmtId="0" fontId="0" fillId="0" borderId="0">
      <alignment vertical="center"/>
    </xf>
    <xf numFmtId="0" fontId="0" fillId="8" borderId="27" applyNumberFormat="0" applyFon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2" fillId="64" borderId="0" applyNumberFormat="0" applyBorder="0" applyAlignment="0" applyProtection="0">
      <alignment vertical="center"/>
    </xf>
    <xf numFmtId="0" fontId="9" fillId="0" borderId="0">
      <alignment vertical="center"/>
    </xf>
    <xf numFmtId="0" fontId="62" fillId="6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2" fillId="60"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1" fillId="14" borderId="26"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3" fillId="12" borderId="35" applyNumberFormat="0" applyAlignment="0" applyProtection="0">
      <alignment vertical="center"/>
    </xf>
    <xf numFmtId="0" fontId="9" fillId="0" borderId="0">
      <alignment vertical="center"/>
    </xf>
    <xf numFmtId="0" fontId="9" fillId="0" borderId="0">
      <alignment vertical="center"/>
    </xf>
    <xf numFmtId="0" fontId="113" fillId="12" borderId="35" applyNumberFormat="0" applyAlignment="0" applyProtection="0">
      <alignment vertical="center"/>
    </xf>
    <xf numFmtId="0" fontId="91" fillId="14" borderId="26"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7" fillId="15" borderId="29" applyNumberFormat="0" applyAlignment="0" applyProtection="0">
      <alignment vertical="center"/>
    </xf>
    <xf numFmtId="0" fontId="9" fillId="0" borderId="0">
      <alignment vertical="center"/>
    </xf>
    <xf numFmtId="0" fontId="97" fillId="15" borderId="29" applyNumberFormat="0" applyAlignment="0" applyProtection="0">
      <alignment vertical="center"/>
    </xf>
    <xf numFmtId="0" fontId="9" fillId="0" borderId="0">
      <alignment vertical="center"/>
    </xf>
    <xf numFmtId="0" fontId="97" fillId="15" borderId="29" applyNumberFormat="0" applyAlignment="0" applyProtection="0">
      <alignment vertical="center"/>
    </xf>
    <xf numFmtId="0" fontId="9" fillId="0" borderId="0">
      <alignment vertical="center"/>
    </xf>
    <xf numFmtId="0" fontId="97" fillId="15" borderId="29" applyNumberFormat="0" applyAlignment="0" applyProtection="0">
      <alignment vertical="center"/>
    </xf>
    <xf numFmtId="0" fontId="9" fillId="0" borderId="0">
      <alignment vertical="center"/>
    </xf>
    <xf numFmtId="0" fontId="97" fillId="15" borderId="29" applyNumberFormat="0" applyAlignment="0" applyProtection="0">
      <alignment vertical="center"/>
    </xf>
    <xf numFmtId="0" fontId="9" fillId="0" borderId="0">
      <alignment vertical="center"/>
    </xf>
    <xf numFmtId="0" fontId="9" fillId="0" borderId="0">
      <alignment vertical="center"/>
    </xf>
    <xf numFmtId="0" fontId="57" fillId="10" borderId="0" applyNumberFormat="0" applyBorder="0" applyAlignment="0" applyProtection="0">
      <alignment vertical="center"/>
    </xf>
    <xf numFmtId="0" fontId="97" fillId="15" borderId="2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9" fillId="0" borderId="0">
      <alignment vertical="center"/>
    </xf>
    <xf numFmtId="0" fontId="91" fillId="14" borderId="26" applyNumberFormat="0" applyAlignment="0" applyProtection="0">
      <alignment vertical="center"/>
    </xf>
    <xf numFmtId="0" fontId="9" fillId="0" borderId="0">
      <alignment vertical="center"/>
    </xf>
    <xf numFmtId="0" fontId="91" fillId="14" borderId="26" applyNumberFormat="0" applyAlignment="0" applyProtection="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8" fillId="0" borderId="0">
      <alignment vertical="center"/>
    </xf>
    <xf numFmtId="0" fontId="9" fillId="0" borderId="0">
      <alignment vertical="center"/>
    </xf>
    <xf numFmtId="0" fontId="9" fillId="0" borderId="0">
      <alignment vertical="center"/>
    </xf>
    <xf numFmtId="0" fontId="9" fillId="0" borderId="0">
      <alignment vertical="center"/>
    </xf>
    <xf numFmtId="0" fontId="91" fillId="14" borderId="26" applyNumberFormat="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112" fillId="0" borderId="34" applyNumberFormat="0" applyFill="0" applyAlignment="0" applyProtection="0">
      <alignment vertical="center"/>
    </xf>
    <xf numFmtId="0" fontId="0" fillId="0" borderId="0">
      <alignment vertical="center"/>
    </xf>
    <xf numFmtId="0" fontId="0" fillId="0" borderId="0">
      <alignment vertical="center"/>
    </xf>
    <xf numFmtId="0" fontId="112"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2" fillId="0" borderId="34" applyNumberFormat="0" applyFill="0" applyAlignment="0" applyProtection="0">
      <alignment vertical="center"/>
    </xf>
    <xf numFmtId="0" fontId="0" fillId="0" borderId="0">
      <alignment vertical="center"/>
    </xf>
    <xf numFmtId="0" fontId="0" fillId="0" borderId="0">
      <alignment vertical="center"/>
    </xf>
    <xf numFmtId="0" fontId="112" fillId="0" borderId="34" applyNumberFormat="0" applyFill="0" applyAlignment="0" applyProtection="0">
      <alignment vertical="center"/>
    </xf>
    <xf numFmtId="0" fontId="0" fillId="0" borderId="0">
      <alignment vertical="center"/>
    </xf>
    <xf numFmtId="0" fontId="0" fillId="0" borderId="0">
      <alignment vertical="center"/>
    </xf>
    <xf numFmtId="0" fontId="112" fillId="0" borderId="34" applyNumberFormat="0" applyFill="0" applyAlignment="0" applyProtection="0">
      <alignment vertical="center"/>
    </xf>
    <xf numFmtId="0" fontId="0" fillId="0" borderId="0">
      <alignment vertical="center"/>
    </xf>
    <xf numFmtId="0" fontId="0" fillId="0" borderId="0">
      <alignment vertical="center"/>
    </xf>
    <xf numFmtId="0" fontId="112"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pplyAlignment="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101" fillId="0" borderId="1">
      <alignment horizontal="left" vertical="center"/>
    </xf>
    <xf numFmtId="0" fontId="101" fillId="0" borderId="1">
      <alignment horizontal="left" vertical="center"/>
    </xf>
    <xf numFmtId="0" fontId="0" fillId="8" borderId="27" applyNumberFormat="0" applyFont="0" applyAlignment="0" applyProtection="0">
      <alignment vertical="center"/>
    </xf>
    <xf numFmtId="0" fontId="101" fillId="0" borderId="1">
      <alignment horizontal="left" vertical="center"/>
    </xf>
    <xf numFmtId="0" fontId="101" fillId="0" borderId="1">
      <alignment horizontal="left" vertical="center"/>
    </xf>
    <xf numFmtId="0" fontId="0" fillId="8" borderId="27" applyNumberFormat="0" applyFont="0" applyAlignment="0" applyProtection="0">
      <alignment vertical="center"/>
    </xf>
    <xf numFmtId="0" fontId="101" fillId="0" borderId="1">
      <alignment horizontal="left" vertical="center"/>
    </xf>
    <xf numFmtId="0" fontId="101" fillId="0" borderId="1">
      <alignment horizontal="left" vertical="center"/>
    </xf>
    <xf numFmtId="0" fontId="101"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114" fillId="14" borderId="29" applyNumberFormat="0" applyAlignment="0" applyProtection="0">
      <alignment vertical="center"/>
    </xf>
    <xf numFmtId="0" fontId="9" fillId="0" borderId="0">
      <alignment vertical="center"/>
    </xf>
    <xf numFmtId="1" fontId="48" fillId="0" borderId="15" applyFill="0" applyProtection="0">
      <alignment horizontal="center" vertical="center"/>
    </xf>
    <xf numFmtId="0" fontId="9" fillId="0" borderId="0">
      <alignment vertical="center"/>
    </xf>
    <xf numFmtId="0" fontId="114" fillId="14" borderId="29" applyNumberFormat="0" applyAlignment="0" applyProtection="0">
      <alignment vertical="center"/>
    </xf>
    <xf numFmtId="0" fontId="11" fillId="0" borderId="0">
      <alignment vertical="center"/>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89" fillId="0" borderId="0" applyNumberFormat="0" applyFill="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63" fillId="0" borderId="0" applyNumberFormat="0" applyFill="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63" fillId="0" borderId="0" applyNumberFormat="0" applyFill="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48" fillId="0" borderId="4" applyNumberFormat="0" applyFill="0" applyProtection="0">
      <alignment horizontal="lef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31" applyNumberFormat="0" applyFill="0" applyAlignment="0" applyProtection="0">
      <alignment vertical="center"/>
    </xf>
    <xf numFmtId="0" fontId="117" fillId="0" borderId="0" applyNumberFormat="0" applyFill="0" applyBorder="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31"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117" fillId="0" borderId="0" applyNumberFormat="0" applyFill="0" applyBorder="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117" fillId="0" borderId="0" applyNumberFormat="0" applyFill="0" applyBorder="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4" fontId="0" fillId="0" borderId="0" applyFont="0" applyFill="0" applyBorder="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4" fillId="14" borderId="29"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113" fillId="12" borderId="35"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112" fillId="0" borderId="34" applyNumberFormat="0" applyFill="0" applyAlignment="0" applyProtection="0">
      <alignment vertical="center"/>
    </xf>
    <xf numFmtId="0" fontId="93" fillId="0" borderId="0">
      <alignment vertical="center"/>
    </xf>
    <xf numFmtId="188" fontId="0" fillId="0" borderId="0" applyFont="0" applyFill="0" applyBorder="0" applyAlignment="0" applyProtection="0">
      <alignment vertical="center"/>
    </xf>
    <xf numFmtId="0" fontId="97" fillId="15" borderId="29"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7" fontId="0" fillId="0" borderId="0" applyFont="0" applyFill="0" applyBorder="0" applyAlignment="0" applyProtection="0">
      <alignment vertical="center"/>
    </xf>
    <xf numFmtId="43" fontId="0" fillId="0" borderId="0" applyFont="0" applyFill="0" applyBorder="0" applyAlignment="0" applyProtection="0">
      <alignment vertical="center"/>
    </xf>
    <xf numFmtId="177"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2" fillId="65" borderId="0" applyNumberFormat="0" applyBorder="0" applyAlignment="0" applyProtection="0">
      <alignment vertical="center"/>
    </xf>
    <xf numFmtId="0" fontId="102" fillId="65" borderId="0" applyNumberFormat="0" applyBorder="0" applyAlignment="0" applyProtection="0">
      <alignment vertical="center"/>
    </xf>
    <xf numFmtId="0" fontId="102" fillId="61" borderId="0" applyNumberFormat="0" applyBorder="0" applyAlignment="0" applyProtection="0">
      <alignment vertical="center"/>
    </xf>
    <xf numFmtId="0" fontId="102" fillId="66" borderId="0" applyNumberFormat="0" applyBorder="0" applyAlignment="0" applyProtection="0">
      <alignment vertical="center"/>
    </xf>
    <xf numFmtId="0" fontId="102" fillId="66" borderId="0" applyNumberFormat="0" applyBorder="0" applyAlignment="0" applyProtection="0">
      <alignment vertical="center"/>
    </xf>
    <xf numFmtId="0" fontId="62" fillId="60" borderId="0" applyNumberFormat="0" applyBorder="0" applyAlignment="0" applyProtection="0">
      <alignment vertical="center"/>
    </xf>
    <xf numFmtId="0" fontId="62" fillId="60" borderId="0" applyNumberFormat="0" applyBorder="0" applyAlignment="0" applyProtection="0">
      <alignment vertical="center"/>
    </xf>
    <xf numFmtId="0" fontId="62" fillId="60" borderId="0" applyNumberFormat="0" applyBorder="0" applyAlignment="0" applyProtection="0">
      <alignment vertical="center"/>
    </xf>
    <xf numFmtId="0" fontId="62" fillId="67" borderId="0" applyNumberFormat="0" applyBorder="0" applyAlignment="0" applyProtection="0">
      <alignment vertical="center"/>
    </xf>
    <xf numFmtId="0" fontId="62" fillId="67" borderId="0" applyNumberFormat="0" applyBorder="0" applyAlignment="0" applyProtection="0">
      <alignment vertical="center"/>
    </xf>
    <xf numFmtId="0" fontId="62" fillId="59" borderId="0" applyNumberFormat="0" applyBorder="0" applyAlignment="0" applyProtection="0">
      <alignment vertical="center"/>
    </xf>
    <xf numFmtId="0" fontId="62" fillId="59" borderId="0" applyNumberFormat="0" applyBorder="0" applyAlignment="0" applyProtection="0">
      <alignment vertical="center"/>
    </xf>
    <xf numFmtId="0" fontId="62" fillId="20"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68" borderId="0" applyNumberFormat="0" applyBorder="0" applyAlignment="0" applyProtection="0">
      <alignment vertical="center"/>
    </xf>
    <xf numFmtId="0" fontId="62" fillId="68" borderId="0" applyNumberFormat="0" applyBorder="0" applyAlignment="0" applyProtection="0">
      <alignment vertical="center"/>
    </xf>
    <xf numFmtId="0" fontId="62" fillId="68" borderId="0" applyNumberFormat="0" applyBorder="0" applyAlignment="0" applyProtection="0">
      <alignment vertical="center"/>
    </xf>
    <xf numFmtId="0" fontId="62" fillId="68"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9"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69" borderId="0" applyNumberFormat="0" applyBorder="0" applyAlignment="0" applyProtection="0">
      <alignment vertical="center"/>
    </xf>
    <xf numFmtId="0" fontId="62" fillId="69" borderId="0" applyNumberFormat="0" applyBorder="0" applyAlignment="0" applyProtection="0">
      <alignment vertical="center"/>
    </xf>
    <xf numFmtId="176" fontId="48" fillId="0" borderId="15" applyFill="0" applyProtection="0">
      <alignment horizontal="right" vertical="center"/>
    </xf>
    <xf numFmtId="176" fontId="48" fillId="0" borderId="15" applyFill="0" applyProtection="0">
      <alignment horizontal="right" vertical="center"/>
    </xf>
    <xf numFmtId="176" fontId="48" fillId="0" borderId="15" applyFill="0" applyProtection="0">
      <alignment horizontal="right" vertical="center"/>
    </xf>
    <xf numFmtId="176" fontId="48" fillId="0" borderId="15" applyFill="0" applyProtection="0">
      <alignment horizontal="right" vertical="center"/>
    </xf>
    <xf numFmtId="176" fontId="48" fillId="0" borderId="15" applyFill="0" applyProtection="0">
      <alignment horizontal="right" vertical="center"/>
    </xf>
    <xf numFmtId="176" fontId="48" fillId="0" borderId="15" applyFill="0" applyProtection="0">
      <alignment horizontal="right" vertical="center"/>
    </xf>
    <xf numFmtId="176" fontId="48" fillId="0" borderId="15" applyFill="0" applyProtection="0">
      <alignment horizontal="right" vertical="center"/>
    </xf>
    <xf numFmtId="0" fontId="48" fillId="0" borderId="4" applyNumberFormat="0" applyFill="0" applyProtection="0">
      <alignment horizontal="left" vertical="center"/>
    </xf>
    <xf numFmtId="0" fontId="48" fillId="0" borderId="4" applyNumberFormat="0" applyFill="0" applyProtection="0">
      <alignment horizontal="left" vertical="center"/>
    </xf>
    <xf numFmtId="0" fontId="48" fillId="0" borderId="4" applyNumberFormat="0" applyFill="0" applyProtection="0">
      <alignment horizontal="left" vertical="center"/>
    </xf>
    <xf numFmtId="0" fontId="48" fillId="0" borderId="4" applyNumberFormat="0" applyFill="0" applyProtection="0">
      <alignment horizontal="left" vertical="center"/>
    </xf>
    <xf numFmtId="0" fontId="48" fillId="0" borderId="4" applyNumberFormat="0" applyFill="0" applyProtection="0">
      <alignment horizontal="left" vertical="center"/>
    </xf>
    <xf numFmtId="0" fontId="48" fillId="0" borderId="4" applyNumberFormat="0" applyFill="0" applyProtection="0">
      <alignment horizontal="lef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87" fillId="40" borderId="0" applyNumberFormat="0" applyBorder="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1" fillId="14" borderId="26"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0" fontId="97" fillId="15" borderId="29" applyNumberFormat="0" applyAlignment="0" applyProtection="0">
      <alignment vertical="center"/>
    </xf>
    <xf numFmtId="1" fontId="48" fillId="0" borderId="15" applyFill="0" applyProtection="0">
      <alignment horizontal="center" vertical="center"/>
    </xf>
    <xf numFmtId="1" fontId="48" fillId="0" borderId="15" applyFill="0" applyProtection="0">
      <alignment horizontal="center" vertical="center"/>
    </xf>
    <xf numFmtId="1" fontId="48" fillId="0" borderId="15" applyFill="0" applyProtection="0">
      <alignment horizontal="center" vertical="center"/>
    </xf>
    <xf numFmtId="1" fontId="48" fillId="0" borderId="15" applyFill="0" applyProtection="0">
      <alignment horizontal="center" vertical="center"/>
    </xf>
    <xf numFmtId="1" fontId="48" fillId="0" borderId="15" applyFill="0" applyProtection="0">
      <alignment horizontal="center" vertical="center"/>
    </xf>
    <xf numFmtId="0" fontId="118" fillId="0" borderId="0">
      <alignment vertical="center"/>
    </xf>
    <xf numFmtId="0" fontId="90"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cellStyleXfs>
  <cellXfs count="528">
    <xf numFmtId="0" fontId="0" fillId="0" borderId="0" xfId="0" applyAlignment="1"/>
    <xf numFmtId="0" fontId="1" fillId="0" borderId="0" xfId="1011" applyFont="1" applyFill="1" applyBorder="1" applyAlignment="1">
      <alignment horizontal="center" vertical="center"/>
    </xf>
    <xf numFmtId="0" fontId="2" fillId="0" borderId="0" xfId="0" applyFont="1" applyFill="1" applyBorder="1" applyAlignment="1">
      <alignment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0" xfId="834" applyFont="1" applyAlignment="1">
      <alignment vertical="center" shrinkToFit="1"/>
    </xf>
    <xf numFmtId="0" fontId="7" fillId="0" borderId="0" xfId="834" applyFont="1" applyAlignment="1">
      <alignment vertical="center" shrinkToFit="1"/>
    </xf>
    <xf numFmtId="0" fontId="5" fillId="0" borderId="1" xfId="1011"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8" fillId="0" borderId="0" xfId="226"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11" fillId="0" borderId="0" xfId="226" applyFont="1" applyFill="1" applyBorder="1" applyAlignment="1">
      <alignment vertical="center"/>
    </xf>
    <xf numFmtId="0" fontId="7" fillId="0" borderId="0" xfId="226" applyNumberFormat="1" applyFont="1" applyFill="1" applyBorder="1" applyAlignment="1" applyProtection="1">
      <alignment horizontal="center" vertical="center"/>
    </xf>
    <xf numFmtId="0" fontId="0" fillId="0" borderId="0" xfId="226" applyNumberFormat="1" applyFont="1" applyFill="1" applyBorder="1" applyAlignment="1" applyProtection="1">
      <alignment horizontal="left" vertical="center"/>
    </xf>
    <xf numFmtId="0" fontId="12" fillId="0" borderId="1" xfId="898" applyFont="1" applyFill="1" applyBorder="1" applyAlignment="1">
      <alignment horizontal="center" vertical="center" wrapText="1"/>
    </xf>
    <xf numFmtId="0" fontId="13" fillId="0" borderId="1" xfId="898" applyFont="1" applyFill="1" applyBorder="1" applyAlignment="1">
      <alignment vertical="center" wrapText="1"/>
    </xf>
    <xf numFmtId="0" fontId="11" fillId="0" borderId="2" xfId="226" applyFont="1" applyFill="1" applyBorder="1" applyAlignment="1">
      <alignment horizontal="center" vertical="center" wrapText="1"/>
    </xf>
    <xf numFmtId="0" fontId="11" fillId="0" borderId="2" xfId="226" applyFont="1" applyFill="1" applyBorder="1" applyAlignment="1">
      <alignment horizontal="center" vertical="center"/>
    </xf>
    <xf numFmtId="0" fontId="11" fillId="0" borderId="1" xfId="226" applyFont="1" applyFill="1" applyBorder="1" applyAlignment="1">
      <alignment horizontal="center" vertical="center"/>
    </xf>
    <xf numFmtId="0" fontId="11" fillId="0" borderId="3" xfId="226" applyFont="1" applyFill="1" applyBorder="1" applyAlignment="1">
      <alignment horizontal="center" vertical="center" wrapText="1"/>
    </xf>
    <xf numFmtId="0" fontId="11" fillId="0" borderId="3" xfId="226" applyFont="1" applyFill="1" applyBorder="1" applyAlignment="1">
      <alignment horizontal="center" vertical="center"/>
    </xf>
    <xf numFmtId="9" fontId="11" fillId="0" borderId="1" xfId="226" applyNumberFormat="1" applyFont="1" applyFill="1" applyBorder="1" applyAlignment="1">
      <alignment horizontal="center" vertical="center"/>
    </xf>
    <xf numFmtId="0" fontId="11" fillId="0" borderId="4" xfId="226" applyFont="1" applyFill="1" applyBorder="1" applyAlignment="1">
      <alignment horizontal="center" vertical="center" wrapText="1"/>
    </xf>
    <xf numFmtId="0" fontId="11" fillId="0" borderId="4" xfId="226" applyFont="1" applyFill="1" applyBorder="1" applyAlignment="1">
      <alignment horizontal="center" vertical="center"/>
    </xf>
    <xf numFmtId="0" fontId="11" fillId="0" borderId="1" xfId="226" applyFont="1" applyFill="1" applyBorder="1" applyAlignment="1">
      <alignment horizontal="center" vertical="center" wrapText="1"/>
    </xf>
    <xf numFmtId="0" fontId="14" fillId="0" borderId="1" xfId="898" applyFont="1" applyFill="1" applyBorder="1" applyAlignment="1">
      <alignment vertical="center" wrapText="1"/>
    </xf>
    <xf numFmtId="0" fontId="14" fillId="0" borderId="1" xfId="898" applyFont="1" applyFill="1" applyBorder="1" applyAlignment="1">
      <alignment horizontal="center" vertical="center" wrapText="1"/>
    </xf>
    <xf numFmtId="0" fontId="14" fillId="0" borderId="2" xfId="898" applyFont="1" applyFill="1" applyBorder="1" applyAlignment="1">
      <alignment horizontal="center" vertical="center" wrapText="1"/>
    </xf>
    <xf numFmtId="178" fontId="14" fillId="0" borderId="2" xfId="976" applyNumberFormat="1" applyFont="1" applyBorder="1" applyAlignment="1">
      <alignment horizontal="center" vertical="center" wrapText="1"/>
    </xf>
    <xf numFmtId="0" fontId="11" fillId="0" borderId="2" xfId="226" applyFont="1" applyFill="1" applyBorder="1" applyAlignment="1">
      <alignment horizontal="left" vertical="center" wrapText="1"/>
    </xf>
    <xf numFmtId="0" fontId="11" fillId="0" borderId="1" xfId="226" applyFont="1" applyFill="1" applyBorder="1" applyAlignment="1">
      <alignment vertical="center"/>
    </xf>
    <xf numFmtId="0" fontId="14" fillId="0" borderId="3" xfId="898" applyFont="1" applyFill="1" applyBorder="1" applyAlignment="1">
      <alignment horizontal="center" vertical="center" wrapText="1"/>
    </xf>
    <xf numFmtId="178" fontId="14" fillId="0" borderId="3" xfId="976" applyNumberFormat="1" applyFont="1" applyBorder="1" applyAlignment="1">
      <alignment horizontal="center" vertical="center" wrapText="1"/>
    </xf>
    <xf numFmtId="0" fontId="11" fillId="0" borderId="3" xfId="226" applyFont="1" applyFill="1" applyBorder="1" applyAlignment="1">
      <alignment horizontal="left" vertical="center" wrapText="1"/>
    </xf>
    <xf numFmtId="0" fontId="14" fillId="0" borderId="4" xfId="898" applyFont="1" applyFill="1" applyBorder="1" applyAlignment="1">
      <alignment horizontal="center" vertical="center" wrapText="1"/>
    </xf>
    <xf numFmtId="178" fontId="14" fillId="0" borderId="4" xfId="976" applyNumberFormat="1" applyFont="1" applyBorder="1" applyAlignment="1">
      <alignment horizontal="center" vertical="center" wrapText="1"/>
    </xf>
    <xf numFmtId="0" fontId="11" fillId="0" borderId="4" xfId="226" applyFont="1" applyFill="1" applyBorder="1" applyAlignment="1">
      <alignment horizontal="left" vertical="center" wrapText="1"/>
    </xf>
    <xf numFmtId="0" fontId="13" fillId="0" borderId="3" xfId="898" applyFont="1" applyFill="1" applyBorder="1" applyAlignment="1">
      <alignment vertical="center" wrapText="1"/>
    </xf>
    <xf numFmtId="9" fontId="14" fillId="0" borderId="1" xfId="898" applyNumberFormat="1" applyFont="1" applyFill="1" applyBorder="1" applyAlignment="1">
      <alignment horizontal="center" vertical="center" wrapText="1"/>
    </xf>
    <xf numFmtId="0" fontId="14" fillId="0" borderId="1" xfId="898" applyFont="1" applyFill="1" applyBorder="1" applyAlignment="1">
      <alignment horizontal="left" vertical="center" wrapText="1" indent="1"/>
    </xf>
    <xf numFmtId="0" fontId="14" fillId="0" borderId="2" xfId="898" applyFont="1" applyFill="1" applyBorder="1" applyAlignment="1">
      <alignment vertical="center" wrapText="1"/>
    </xf>
    <xf numFmtId="0" fontId="14" fillId="0" borderId="2" xfId="898" applyFont="1" applyFill="1" applyBorder="1" applyAlignment="1">
      <alignment horizontal="left" vertical="center" wrapText="1"/>
    </xf>
    <xf numFmtId="0" fontId="14" fillId="0" borderId="3" xfId="898" applyFont="1" applyFill="1" applyBorder="1" applyAlignment="1">
      <alignment horizontal="left" vertical="center" wrapText="1"/>
    </xf>
    <xf numFmtId="0" fontId="14" fillId="0" borderId="0" xfId="226" applyNumberFormat="1" applyFont="1" applyFill="1" applyBorder="1" applyAlignment="1" applyProtection="1">
      <alignment horizontal="right" vertical="center"/>
    </xf>
    <xf numFmtId="0" fontId="14" fillId="0" borderId="4" xfId="898" applyFont="1" applyFill="1" applyBorder="1" applyAlignment="1">
      <alignment horizontal="left" vertical="center" wrapText="1"/>
    </xf>
    <xf numFmtId="0" fontId="15" fillId="0" borderId="1" xfId="0" applyFont="1" applyBorder="1" applyAlignment="1">
      <alignment horizontal="center" vertical="center"/>
    </xf>
    <xf numFmtId="0" fontId="16" fillId="0" borderId="0" xfId="759" applyFont="1" applyFill="1" applyBorder="1" applyAlignment="1">
      <alignment vertical="center"/>
    </xf>
    <xf numFmtId="0" fontId="17" fillId="0" borderId="0" xfId="759" applyFont="1" applyFill="1" applyBorder="1" applyAlignment="1">
      <alignment vertical="center"/>
    </xf>
    <xf numFmtId="0" fontId="18" fillId="0" borderId="0" xfId="759" applyFont="1" applyFill="1" applyBorder="1" applyAlignment="1">
      <alignment vertical="center"/>
    </xf>
    <xf numFmtId="0" fontId="1" fillId="0" borderId="0" xfId="759" applyFont="1" applyFill="1" applyBorder="1" applyAlignment="1">
      <alignment horizontal="center" vertical="center"/>
    </xf>
    <xf numFmtId="0" fontId="19" fillId="0" borderId="0" xfId="759" applyFont="1" applyFill="1" applyBorder="1" applyAlignment="1">
      <alignment horizontal="center" vertical="center"/>
    </xf>
    <xf numFmtId="0" fontId="20" fillId="0" borderId="0" xfId="759" applyFont="1" applyFill="1" applyBorder="1" applyAlignment="1">
      <alignment horizontal="right" vertical="center"/>
    </xf>
    <xf numFmtId="0" fontId="21" fillId="0" borderId="1" xfId="759" applyFont="1" applyFill="1" applyBorder="1" applyAlignment="1">
      <alignment horizontal="center" vertical="center"/>
    </xf>
    <xf numFmtId="0" fontId="21" fillId="0" borderId="1" xfId="759" applyFont="1" applyFill="1" applyBorder="1" applyAlignment="1">
      <alignment horizontal="center" vertical="center" wrapText="1"/>
    </xf>
    <xf numFmtId="0" fontId="18" fillId="0" borderId="1" xfId="759" applyFont="1" applyFill="1" applyBorder="1" applyAlignment="1">
      <alignment horizontal="center" vertical="center"/>
    </xf>
    <xf numFmtId="0" fontId="22" fillId="0" borderId="1" xfId="887" applyNumberFormat="1" applyFont="1" applyFill="1" applyBorder="1" applyAlignment="1">
      <alignment horizontal="center" vertical="center" wrapText="1"/>
    </xf>
    <xf numFmtId="178" fontId="23" fillId="0" borderId="1" xfId="503" applyNumberFormat="1" applyFont="1" applyBorder="1" applyAlignment="1">
      <alignment horizontal="center" vertical="center"/>
    </xf>
    <xf numFmtId="0" fontId="16" fillId="0" borderId="1" xfId="759" applyFont="1" applyFill="1" applyBorder="1" applyAlignment="1">
      <alignment horizontal="center" vertical="center"/>
    </xf>
    <xf numFmtId="178" fontId="24" fillId="0" borderId="1" xfId="976" applyNumberFormat="1" applyFont="1" applyBorder="1" applyAlignment="1">
      <alignment horizontal="center" vertical="center" wrapText="1"/>
    </xf>
    <xf numFmtId="0" fontId="25" fillId="0" borderId="1" xfId="887" applyFont="1" applyFill="1" applyBorder="1" applyAlignment="1">
      <alignment horizontal="center" vertical="center" wrapText="1"/>
    </xf>
    <xf numFmtId="0" fontId="26" fillId="0" borderId="0" xfId="759" applyFont="1" applyFill="1" applyBorder="1" applyAlignment="1">
      <alignment horizontal="left" vertical="center" wrapText="1"/>
    </xf>
    <xf numFmtId="0" fontId="20" fillId="0" borderId="0" xfId="759" applyFont="1" applyFill="1" applyBorder="1" applyAlignment="1">
      <alignment horizontal="left" vertical="center"/>
    </xf>
    <xf numFmtId="0" fontId="27" fillId="0" borderId="0" xfId="759" applyFont="1" applyFill="1" applyBorder="1" applyAlignment="1">
      <alignment horizontal="right" vertical="center"/>
    </xf>
    <xf numFmtId="0" fontId="27" fillId="0" borderId="0" xfId="759" applyFont="1" applyFill="1" applyBorder="1" applyAlignment="1">
      <alignment horizontal="right" vertical="center" wrapText="1"/>
    </xf>
    <xf numFmtId="0" fontId="21" fillId="0" borderId="1" xfId="759" applyFont="1" applyFill="1" applyBorder="1" applyAlignment="1">
      <alignment vertical="center"/>
    </xf>
    <xf numFmtId="0" fontId="27" fillId="0" borderId="1" xfId="759" applyFont="1" applyFill="1" applyBorder="1" applyAlignment="1">
      <alignment horizontal="center" vertical="center" wrapText="1"/>
    </xf>
    <xf numFmtId="0" fontId="27" fillId="0" borderId="1" xfId="759" applyFont="1" applyFill="1" applyBorder="1" applyAlignment="1">
      <alignment horizontal="left" vertical="center"/>
    </xf>
    <xf numFmtId="0" fontId="21" fillId="0" borderId="1" xfId="759" applyFont="1" applyFill="1" applyBorder="1" applyAlignment="1">
      <alignment horizontal="left" vertical="center"/>
    </xf>
    <xf numFmtId="0" fontId="28" fillId="0" borderId="0" xfId="759" applyFont="1" applyFill="1" applyBorder="1" applyAlignment="1">
      <alignment vertical="center"/>
    </xf>
    <xf numFmtId="0" fontId="29" fillId="0" borderId="0" xfId="759" applyFont="1" applyFill="1" applyBorder="1" applyAlignment="1">
      <alignment vertical="center"/>
    </xf>
    <xf numFmtId="0" fontId="20" fillId="0" borderId="0" xfId="759" applyFont="1" applyFill="1" applyBorder="1" applyAlignment="1">
      <alignment horizontal="left" vertical="center" wrapText="1"/>
    </xf>
    <xf numFmtId="0" fontId="1" fillId="0" borderId="0" xfId="759" applyFont="1" applyFill="1" applyBorder="1" applyAlignment="1">
      <alignment horizontal="center" vertical="center" wrapText="1"/>
    </xf>
    <xf numFmtId="0" fontId="21" fillId="0" borderId="1" xfId="759" applyFont="1" applyFill="1" applyBorder="1" applyAlignment="1">
      <alignment horizontal="left" vertical="center" wrapText="1"/>
    </xf>
    <xf numFmtId="0" fontId="27" fillId="0" borderId="1" xfId="759" applyFont="1" applyFill="1" applyBorder="1" applyAlignment="1">
      <alignment horizontal="left" vertical="center" wrapText="1"/>
    </xf>
    <xf numFmtId="0" fontId="26" fillId="0" borderId="0" xfId="759" applyFont="1" applyFill="1" applyBorder="1" applyAlignment="1">
      <alignment vertical="center" wrapText="1"/>
    </xf>
    <xf numFmtId="0" fontId="20" fillId="0" borderId="0" xfId="759" applyFont="1" applyFill="1" applyBorder="1" applyAlignment="1">
      <alignment vertical="center" wrapText="1"/>
    </xf>
    <xf numFmtId="0" fontId="27" fillId="0" borderId="0" xfId="759" applyFont="1" applyFill="1" applyBorder="1" applyAlignment="1">
      <alignment vertical="center" wrapText="1"/>
    </xf>
    <xf numFmtId="0" fontId="27" fillId="0" borderId="1" xfId="759" applyFont="1" applyFill="1" applyBorder="1" applyAlignment="1">
      <alignment vertical="center" wrapText="1"/>
    </xf>
    <xf numFmtId="0" fontId="29" fillId="0" borderId="0" xfId="759" applyFont="1" applyFill="1" applyBorder="1" applyAlignment="1">
      <alignment horizontal="left" vertical="center" wrapText="1"/>
    </xf>
    <xf numFmtId="0" fontId="29" fillId="0" borderId="0" xfId="759" applyFont="1" applyFill="1" applyBorder="1" applyAlignment="1">
      <alignment vertical="center" wrapText="1"/>
    </xf>
    <xf numFmtId="0" fontId="20" fillId="0" borderId="0" xfId="759" applyFont="1" applyFill="1" applyBorder="1" applyAlignment="1">
      <alignment horizontal="right" vertical="center" wrapText="1"/>
    </xf>
    <xf numFmtId="178" fontId="24" fillId="0" borderId="1" xfId="976" applyNumberFormat="1" applyFont="1" applyFill="1" applyBorder="1" applyAlignment="1">
      <alignment horizontal="center" vertical="center" wrapText="1"/>
    </xf>
    <xf numFmtId="0" fontId="24" fillId="0" borderId="0" xfId="759" applyFont="1" applyFill="1" applyBorder="1" applyAlignment="1">
      <alignment vertical="center"/>
    </xf>
    <xf numFmtId="0" fontId="30" fillId="0" borderId="0" xfId="759" applyFont="1" applyFill="1" applyBorder="1" applyAlignment="1">
      <alignment vertical="center"/>
    </xf>
    <xf numFmtId="0" fontId="31" fillId="0" borderId="1" xfId="759" applyFont="1" applyFill="1" applyBorder="1" applyAlignment="1">
      <alignment horizontal="center" vertical="center" wrapText="1"/>
    </xf>
    <xf numFmtId="0" fontId="23" fillId="0" borderId="1" xfId="759" applyFont="1" applyFill="1" applyBorder="1" applyAlignment="1">
      <alignment vertical="center" wrapText="1"/>
    </xf>
    <xf numFmtId="0" fontId="23" fillId="0" borderId="1" xfId="759" applyFont="1" applyFill="1" applyBorder="1" applyAlignment="1">
      <alignment horizontal="left" vertical="center" wrapText="1"/>
    </xf>
    <xf numFmtId="0" fontId="9" fillId="0" borderId="0" xfId="759" applyFont="1" applyFill="1" applyBorder="1" applyAlignment="1">
      <alignment horizontal="left" vertical="center" wrapText="1"/>
    </xf>
    <xf numFmtId="0" fontId="9" fillId="0" borderId="0" xfId="759" applyFont="1" applyFill="1" applyBorder="1" applyAlignment="1">
      <alignment vertical="center" wrapText="1"/>
    </xf>
    <xf numFmtId="0" fontId="1" fillId="0" borderId="0" xfId="745" applyNumberFormat="1" applyFont="1" applyFill="1" applyAlignment="1" applyProtection="1">
      <alignment horizontal="center" vertical="center" wrapText="1"/>
    </xf>
    <xf numFmtId="0" fontId="31" fillId="0" borderId="1" xfId="759" applyFont="1" applyFill="1" applyBorder="1" applyAlignment="1">
      <alignment vertical="center" wrapText="1"/>
    </xf>
    <xf numFmtId="0" fontId="23" fillId="0" borderId="1" xfId="759" applyFont="1" applyFill="1" applyBorder="1" applyAlignment="1">
      <alignment horizontal="center" vertical="center" wrapText="1"/>
    </xf>
    <xf numFmtId="0" fontId="9" fillId="0" borderId="0" xfId="745" applyFill="1" applyAlignment="1"/>
    <xf numFmtId="0" fontId="9" fillId="0" borderId="0" xfId="745" applyFill="1" applyAlignment="1">
      <alignment horizontal="right" vertical="center"/>
    </xf>
    <xf numFmtId="0" fontId="1" fillId="0" borderId="0" xfId="745" applyNumberFormat="1" applyFont="1" applyFill="1" applyAlignment="1" applyProtection="1">
      <alignment horizontal="right" vertical="center" wrapText="1"/>
    </xf>
    <xf numFmtId="0" fontId="24" fillId="0" borderId="0" xfId="800" applyFont="1" applyFill="1" applyAlignment="1" applyProtection="1">
      <alignment horizontal="left" vertical="center"/>
    </xf>
    <xf numFmtId="181" fontId="32" fillId="0" borderId="0" xfId="800" applyNumberFormat="1" applyFont="1" applyFill="1" applyAlignment="1">
      <alignment horizontal="right" vertical="center"/>
    </xf>
    <xf numFmtId="0" fontId="32" fillId="0" borderId="0" xfId="800" applyFont="1" applyFill="1" applyAlignment="1">
      <alignment horizontal="right" vertical="center"/>
    </xf>
    <xf numFmtId="186" fontId="32" fillId="0" borderId="0" xfId="800" applyNumberFormat="1" applyFont="1" applyFill="1" applyBorder="1" applyAlignment="1" applyProtection="1">
      <alignment horizontal="right"/>
    </xf>
    <xf numFmtId="2" fontId="31" fillId="0" borderId="1" xfId="799" applyNumberFormat="1" applyFont="1" applyFill="1" applyBorder="1" applyAlignment="1" applyProtection="1">
      <alignment horizontal="center" vertical="center" wrapText="1"/>
    </xf>
    <xf numFmtId="192" fontId="31" fillId="0" borderId="1" xfId="1012" applyNumberFormat="1" applyFont="1" applyFill="1" applyBorder="1" applyAlignment="1">
      <alignment horizontal="center" vertical="center" wrapText="1"/>
    </xf>
    <xf numFmtId="192" fontId="31" fillId="0" borderId="1" xfId="1012" applyNumberFormat="1" applyFont="1" applyFill="1" applyBorder="1" applyAlignment="1" applyProtection="1">
      <alignment horizontal="center" vertical="center" wrapText="1"/>
    </xf>
    <xf numFmtId="0" fontId="31" fillId="0" borderId="1" xfId="1012" applyFont="1" applyFill="1" applyBorder="1" applyAlignment="1" applyProtection="1">
      <alignment horizontal="center" vertical="center" wrapText="1"/>
    </xf>
    <xf numFmtId="49" fontId="31" fillId="0" borderId="1" xfId="801" applyNumberFormat="1" applyFont="1" applyFill="1" applyBorder="1" applyAlignment="1" applyProtection="1">
      <alignment horizontal="left" vertical="center"/>
    </xf>
    <xf numFmtId="178" fontId="12" fillId="0" borderId="1" xfId="759" applyNumberFormat="1" applyFont="1" applyFill="1" applyBorder="1" applyAlignment="1">
      <alignment horizontal="center" vertical="center" wrapText="1"/>
    </xf>
    <xf numFmtId="178" fontId="12" fillId="0" borderId="1" xfId="23" applyNumberFormat="1" applyFont="1" applyFill="1" applyBorder="1" applyAlignment="1" applyProtection="1">
      <alignment horizontal="right" vertical="center" wrapText="1"/>
    </xf>
    <xf numFmtId="201" fontId="12" fillId="0" borderId="1" xfId="23" applyNumberFormat="1" applyFont="1" applyFill="1" applyBorder="1" applyAlignment="1" applyProtection="1">
      <alignment horizontal="right" vertical="center" wrapText="1"/>
    </xf>
    <xf numFmtId="201" fontId="12" fillId="0" borderId="1" xfId="833" applyNumberFormat="1" applyFont="1" applyFill="1" applyBorder="1" applyAlignment="1">
      <alignment horizontal="right" vertical="center" wrapText="1"/>
    </xf>
    <xf numFmtId="49" fontId="23" fillId="0" borderId="1" xfId="801" applyNumberFormat="1" applyFont="1" applyFill="1" applyBorder="1" applyAlignment="1" applyProtection="1">
      <alignment horizontal="left" vertical="center"/>
    </xf>
    <xf numFmtId="178" fontId="24" fillId="0" borderId="1" xfId="759" applyNumberFormat="1" applyFont="1" applyFill="1" applyBorder="1" applyAlignment="1">
      <alignment horizontal="center" vertical="center" wrapText="1"/>
    </xf>
    <xf numFmtId="178" fontId="24" fillId="0" borderId="1" xfId="23" applyNumberFormat="1" applyFont="1" applyFill="1" applyBorder="1" applyAlignment="1" applyProtection="1">
      <alignment vertical="center" wrapText="1"/>
    </xf>
    <xf numFmtId="201" fontId="24" fillId="0" borderId="1" xfId="23" applyNumberFormat="1" applyFont="1" applyFill="1" applyBorder="1" applyAlignment="1" applyProtection="1">
      <alignment vertical="center" wrapText="1"/>
    </xf>
    <xf numFmtId="201" fontId="24" fillId="0" borderId="1" xfId="833" applyNumberFormat="1" applyFont="1" applyFill="1" applyBorder="1" applyAlignment="1">
      <alignment horizontal="right" vertical="center" wrapText="1"/>
    </xf>
    <xf numFmtId="178" fontId="12" fillId="0" borderId="1" xfId="958" applyNumberFormat="1" applyFont="1" applyBorder="1" applyAlignment="1">
      <alignment horizontal="center" vertical="center" wrapText="1"/>
    </xf>
    <xf numFmtId="178" fontId="24" fillId="0" borderId="1" xfId="935" applyNumberFormat="1" applyFont="1" applyBorder="1" applyAlignment="1">
      <alignment horizontal="center" vertical="center" wrapText="1"/>
    </xf>
    <xf numFmtId="178" fontId="24" fillId="0" borderId="1" xfId="958" applyNumberFormat="1" applyFont="1" applyBorder="1" applyAlignment="1">
      <alignment horizontal="center" vertical="center" wrapText="1"/>
    </xf>
    <xf numFmtId="201" fontId="24" fillId="0" borderId="1" xfId="23" applyNumberFormat="1" applyFont="1" applyFill="1" applyBorder="1" applyAlignment="1" applyProtection="1">
      <alignment horizontal="right" vertical="center" wrapText="1"/>
    </xf>
    <xf numFmtId="178" fontId="24" fillId="0" borderId="1" xfId="973" applyNumberFormat="1" applyFont="1" applyBorder="1" applyAlignment="1">
      <alignment horizontal="center" vertical="center" wrapText="1"/>
    </xf>
    <xf numFmtId="178" fontId="12" fillId="0" borderId="1" xfId="974" applyNumberFormat="1" applyFont="1" applyBorder="1" applyAlignment="1">
      <alignment horizontal="center" vertical="center" wrapText="1"/>
    </xf>
    <xf numFmtId="178" fontId="24" fillId="0" borderId="1" xfId="974" applyNumberFormat="1" applyFont="1" applyBorder="1" applyAlignment="1">
      <alignment horizontal="center" vertical="center" wrapText="1"/>
    </xf>
    <xf numFmtId="178" fontId="24" fillId="0" borderId="1" xfId="23" applyNumberFormat="1" applyFont="1" applyFill="1" applyBorder="1" applyAlignment="1" applyProtection="1">
      <alignment horizontal="right" vertical="center" wrapText="1"/>
    </xf>
    <xf numFmtId="178" fontId="12" fillId="0" borderId="1" xfId="976" applyNumberFormat="1" applyFont="1" applyBorder="1" applyAlignment="1">
      <alignment horizontal="center" vertical="center" wrapText="1"/>
    </xf>
    <xf numFmtId="201" fontId="24" fillId="0" borderId="1" xfId="0" applyNumberFormat="1" applyFont="1" applyFill="1" applyBorder="1" applyAlignment="1">
      <alignment horizontal="right" vertical="center" wrapText="1"/>
    </xf>
    <xf numFmtId="49" fontId="31" fillId="0" borderId="1" xfId="801" applyNumberFormat="1" applyFont="1" applyFill="1" applyBorder="1" applyAlignment="1" applyProtection="1">
      <alignment horizontal="distributed" vertical="center"/>
    </xf>
    <xf numFmtId="178" fontId="31" fillId="0" borderId="1" xfId="801" applyNumberFormat="1" applyFont="1" applyFill="1" applyBorder="1" applyAlignment="1" applyProtection="1">
      <alignment horizontal="distributed" vertical="center"/>
    </xf>
    <xf numFmtId="201" fontId="12" fillId="0" borderId="1" xfId="23" applyNumberFormat="1" applyFont="1" applyFill="1" applyBorder="1" applyAlignment="1">
      <alignment horizontal="right" vertical="center" wrapText="1"/>
    </xf>
    <xf numFmtId="49" fontId="31" fillId="0" borderId="1" xfId="759" applyNumberFormat="1" applyFont="1" applyFill="1" applyBorder="1" applyAlignment="1" applyProtection="1">
      <alignment horizontal="left" vertical="center"/>
    </xf>
    <xf numFmtId="185" fontId="31" fillId="0" borderId="1" xfId="735" applyNumberFormat="1" applyFont="1" applyFill="1" applyBorder="1" applyAlignment="1">
      <alignment horizontal="center" vertical="center" wrapText="1"/>
    </xf>
    <xf numFmtId="49" fontId="31" fillId="0" borderId="1" xfId="759" applyNumberFormat="1" applyFont="1" applyFill="1" applyBorder="1" applyAlignment="1" applyProtection="1">
      <alignment horizontal="distributed" vertical="center"/>
    </xf>
    <xf numFmtId="178" fontId="31" fillId="0" borderId="1" xfId="759" applyNumberFormat="1" applyFont="1" applyFill="1" applyBorder="1" applyAlignment="1" applyProtection="1">
      <alignment horizontal="distributed" vertical="center"/>
    </xf>
    <xf numFmtId="201" fontId="31" fillId="0" borderId="1" xfId="23" applyNumberFormat="1" applyFont="1" applyFill="1" applyBorder="1" applyAlignment="1" applyProtection="1">
      <alignment horizontal="right" vertical="center" wrapText="1"/>
    </xf>
    <xf numFmtId="0" fontId="9" fillId="0" borderId="0" xfId="546" applyFill="1" applyAlignment="1"/>
    <xf numFmtId="0" fontId="9" fillId="0" borderId="0" xfId="546" applyAlignment="1"/>
    <xf numFmtId="0" fontId="1" fillId="0" borderId="0" xfId="546" applyNumberFormat="1" applyFont="1" applyFill="1" applyAlignment="1" applyProtection="1">
      <alignment horizontal="center" vertical="center" wrapText="1"/>
    </xf>
    <xf numFmtId="0" fontId="23" fillId="0" borderId="0" xfId="546" applyFont="1" applyFill="1" applyAlignment="1" applyProtection="1">
      <alignment horizontal="left" vertical="center"/>
    </xf>
    <xf numFmtId="181" fontId="23" fillId="0" borderId="0" xfId="546" applyNumberFormat="1" applyFont="1" applyFill="1" applyAlignment="1" applyProtection="1">
      <alignment horizontal="right"/>
    </xf>
    <xf numFmtId="0" fontId="33" fillId="0" borderId="0" xfId="546" applyFont="1" applyFill="1" applyAlignment="1">
      <alignment vertical="center"/>
    </xf>
    <xf numFmtId="0" fontId="23" fillId="0" borderId="0" xfId="546" applyFont="1" applyFill="1" applyAlignment="1">
      <alignment horizontal="right" vertical="center"/>
    </xf>
    <xf numFmtId="0" fontId="31" fillId="0" borderId="1" xfId="546" applyNumberFormat="1" applyFont="1" applyFill="1" applyBorder="1" applyAlignment="1" applyProtection="1">
      <alignment horizontal="center" vertical="center"/>
    </xf>
    <xf numFmtId="49" fontId="31" fillId="0" borderId="1" xfId="345" applyNumberFormat="1" applyFont="1" applyFill="1" applyBorder="1" applyAlignment="1" applyProtection="1">
      <alignment vertical="center"/>
    </xf>
    <xf numFmtId="178" fontId="12" fillId="2" borderId="1" xfId="759" applyNumberFormat="1" applyFont="1" applyFill="1" applyBorder="1" applyAlignment="1">
      <alignment horizontal="center" vertical="center" wrapText="1"/>
    </xf>
    <xf numFmtId="201" fontId="12" fillId="0" borderId="1" xfId="722" applyNumberFormat="1" applyFont="1" applyBorder="1" applyAlignment="1">
      <alignment horizontal="right" vertical="center" wrapText="1"/>
    </xf>
    <xf numFmtId="49" fontId="23" fillId="0" borderId="1" xfId="345" applyNumberFormat="1" applyFont="1" applyFill="1" applyBorder="1" applyAlignment="1" applyProtection="1">
      <alignment vertical="center"/>
    </xf>
    <xf numFmtId="178" fontId="24" fillId="0" borderId="1" xfId="960" applyNumberFormat="1" applyFont="1" applyBorder="1" applyAlignment="1">
      <alignment horizontal="center" vertical="center" wrapText="1"/>
    </xf>
    <xf numFmtId="201" fontId="24" fillId="0" borderId="1" xfId="32" applyNumberFormat="1" applyFont="1" applyFill="1" applyBorder="1" applyAlignment="1" applyProtection="1">
      <alignment horizontal="right" vertical="center" wrapText="1"/>
    </xf>
    <xf numFmtId="201" fontId="12" fillId="0" borderId="1" xfId="32" applyNumberFormat="1" applyFont="1" applyFill="1" applyBorder="1" applyAlignment="1" applyProtection="1">
      <alignment horizontal="right" vertical="center" wrapText="1"/>
    </xf>
    <xf numFmtId="178" fontId="24" fillId="2" borderId="1" xfId="759" applyNumberFormat="1" applyFont="1" applyFill="1" applyBorder="1" applyAlignment="1">
      <alignment horizontal="center" vertical="center" wrapText="1"/>
    </xf>
    <xf numFmtId="201" fontId="24" fillId="2" borderId="1" xfId="23" applyNumberFormat="1" applyFont="1" applyFill="1" applyBorder="1" applyAlignment="1" applyProtection="1">
      <alignment horizontal="right" vertical="center" wrapText="1"/>
    </xf>
    <xf numFmtId="201" fontId="24" fillId="2" borderId="1" xfId="32" applyNumberFormat="1" applyFont="1" applyFill="1" applyBorder="1" applyAlignment="1" applyProtection="1">
      <alignment horizontal="right" vertical="center" wrapText="1"/>
    </xf>
    <xf numFmtId="49" fontId="23" fillId="0" borderId="4" xfId="345" applyNumberFormat="1" applyFont="1" applyFill="1" applyBorder="1" applyAlignment="1" applyProtection="1">
      <alignment vertical="center"/>
    </xf>
    <xf numFmtId="178" fontId="24" fillId="2" borderId="1" xfId="23" applyNumberFormat="1" applyFont="1" applyFill="1" applyBorder="1" applyAlignment="1" applyProtection="1">
      <alignment horizontal="right" vertical="center" wrapText="1"/>
    </xf>
    <xf numFmtId="201" fontId="31" fillId="0" borderId="1" xfId="23" applyNumberFormat="1" applyFont="1" applyFill="1" applyBorder="1" applyAlignment="1">
      <alignment horizontal="right" vertical="center" wrapText="1"/>
    </xf>
    <xf numFmtId="201" fontId="31" fillId="0" borderId="1" xfId="32" applyNumberFormat="1" applyFont="1" applyFill="1" applyBorder="1" applyAlignment="1">
      <alignment horizontal="right" vertical="center" wrapText="1"/>
    </xf>
    <xf numFmtId="49" fontId="23" fillId="0" borderId="1" xfId="759" applyNumberFormat="1" applyFont="1" applyFill="1" applyBorder="1" applyAlignment="1" applyProtection="1">
      <alignment vertical="center"/>
    </xf>
    <xf numFmtId="201" fontId="4" fillId="0" borderId="1" xfId="23" applyNumberFormat="1" applyFont="1" applyFill="1" applyBorder="1" applyAlignment="1" applyProtection="1">
      <alignment horizontal="right" vertical="center" wrapText="1"/>
    </xf>
    <xf numFmtId="201" fontId="4" fillId="0" borderId="1" xfId="32" applyNumberFormat="1" applyFont="1" applyFill="1" applyBorder="1" applyAlignment="1" applyProtection="1">
      <alignment horizontal="right" vertical="center" wrapText="1"/>
    </xf>
    <xf numFmtId="0" fontId="9" fillId="0" borderId="0" xfId="782" applyFill="1" applyAlignment="1"/>
    <xf numFmtId="0" fontId="9" fillId="0" borderId="0" xfId="782" applyAlignment="1"/>
    <xf numFmtId="0" fontId="1" fillId="0" borderId="0" xfId="782" applyNumberFormat="1" applyFont="1" applyFill="1" applyAlignment="1" applyProtection="1">
      <alignment horizontal="center" vertical="center" wrapText="1"/>
    </xf>
    <xf numFmtId="0" fontId="24" fillId="0" borderId="0" xfId="560" applyFont="1" applyAlignment="1" applyProtection="1">
      <alignment horizontal="left" vertical="center"/>
    </xf>
    <xf numFmtId="0" fontId="32" fillId="0" borderId="0" xfId="560" applyFont="1" applyAlignment="1"/>
    <xf numFmtId="202" fontId="32" fillId="0" borderId="0" xfId="560" applyNumberFormat="1" applyFont="1" applyAlignment="1"/>
    <xf numFmtId="186" fontId="22" fillId="0" borderId="0" xfId="560" applyNumberFormat="1" applyFont="1" applyFill="1" applyBorder="1" applyAlignment="1" applyProtection="1">
      <alignment horizontal="right"/>
    </xf>
    <xf numFmtId="178" fontId="31" fillId="0" borderId="1" xfId="781" applyNumberFormat="1" applyFont="1" applyFill="1" applyBorder="1" applyAlignment="1">
      <alignment horizontal="center" vertical="center" wrapText="1"/>
    </xf>
    <xf numFmtId="178" fontId="24" fillId="0" borderId="1" xfId="952" applyNumberFormat="1" applyFont="1" applyFill="1" applyBorder="1" applyAlignment="1">
      <alignment horizontal="center" vertical="center" wrapText="1"/>
    </xf>
    <xf numFmtId="201" fontId="25" fillId="0" borderId="1" xfId="23" applyNumberFormat="1" applyFont="1" applyFill="1" applyBorder="1" applyAlignment="1" applyProtection="1">
      <alignment vertical="center" wrapText="1"/>
    </xf>
    <xf numFmtId="201" fontId="23" fillId="0" borderId="1" xfId="800" applyNumberFormat="1" applyFont="1" applyFill="1" applyBorder="1" applyAlignment="1" applyProtection="1">
      <alignment horizontal="right" vertical="center" wrapText="1"/>
    </xf>
    <xf numFmtId="201" fontId="31" fillId="0" borderId="1" xfId="800" applyNumberFormat="1" applyFont="1" applyFill="1" applyBorder="1" applyAlignment="1" applyProtection="1">
      <alignment horizontal="right" vertical="center" wrapText="1"/>
    </xf>
    <xf numFmtId="178" fontId="23" fillId="0" borderId="1" xfId="781" applyNumberFormat="1" applyFont="1" applyFill="1" applyBorder="1" applyAlignment="1">
      <alignment horizontal="center" vertical="center" wrapText="1"/>
    </xf>
    <xf numFmtId="178" fontId="12" fillId="0" borderId="1" xfId="23" applyNumberFormat="1" applyFont="1" applyFill="1" applyBorder="1" applyAlignment="1">
      <alignment horizontal="right" vertical="center" wrapText="1"/>
    </xf>
    <xf numFmtId="201" fontId="4" fillId="0" borderId="1" xfId="23" applyNumberFormat="1" applyFont="1" applyFill="1" applyBorder="1" applyAlignment="1" applyProtection="1">
      <alignment vertical="center" wrapText="1"/>
    </xf>
    <xf numFmtId="178" fontId="31" fillId="0" borderId="1" xfId="1017" applyNumberFormat="1" applyFont="1" applyBorder="1" applyAlignment="1">
      <alignment horizontal="center" vertical="center" wrapText="1"/>
    </xf>
    <xf numFmtId="0" fontId="9" fillId="0" borderId="0" xfId="782" applyAlignment="1">
      <alignment vertical="center"/>
    </xf>
    <xf numFmtId="0" fontId="23" fillId="0" borderId="0" xfId="782" applyFont="1" applyFill="1" applyAlignment="1" applyProtection="1">
      <alignment horizontal="left" vertical="center"/>
    </xf>
    <xf numFmtId="4" fontId="23" fillId="0" borderId="0" xfId="782" applyNumberFormat="1" applyFont="1" applyFill="1" applyAlignment="1" applyProtection="1">
      <alignment horizontal="right" vertical="center"/>
    </xf>
    <xf numFmtId="202" fontId="33" fillId="0" borderId="0" xfId="782" applyNumberFormat="1" applyFont="1" applyFill="1" applyAlignment="1">
      <alignment vertical="center"/>
    </xf>
    <xf numFmtId="0" fontId="23" fillId="0" borderId="0" xfId="782" applyFont="1" applyFill="1" applyAlignment="1">
      <alignment horizontal="right" vertical="center"/>
    </xf>
    <xf numFmtId="0" fontId="31" fillId="0" borderId="1" xfId="778" applyNumberFormat="1" applyFont="1" applyFill="1" applyBorder="1" applyAlignment="1" applyProtection="1">
      <alignment horizontal="center" vertical="center"/>
    </xf>
    <xf numFmtId="49" fontId="31" fillId="0" borderId="1" xfId="783" applyNumberFormat="1" applyFont="1" applyFill="1" applyBorder="1" applyAlignment="1" applyProtection="1">
      <alignment vertical="center"/>
    </xf>
    <xf numFmtId="178" fontId="12" fillId="0" borderId="1" xfId="952" applyNumberFormat="1" applyFont="1" applyBorder="1" applyAlignment="1">
      <alignment horizontal="center" vertical="center" wrapText="1"/>
    </xf>
    <xf numFmtId="178" fontId="12" fillId="0" borderId="1" xfId="952" applyNumberFormat="1" applyFont="1" applyFill="1" applyBorder="1" applyAlignment="1">
      <alignment horizontal="center" vertical="center" wrapText="1"/>
    </xf>
    <xf numFmtId="49" fontId="23" fillId="0" borderId="1" xfId="783" applyNumberFormat="1" applyFont="1" applyFill="1" applyBorder="1" applyAlignment="1" applyProtection="1">
      <alignment vertical="center"/>
    </xf>
    <xf numFmtId="178" fontId="24" fillId="0" borderId="1" xfId="952" applyNumberFormat="1" applyFont="1" applyBorder="1" applyAlignment="1">
      <alignment horizontal="center" vertical="center" wrapText="1"/>
    </xf>
    <xf numFmtId="201" fontId="24" fillId="0" borderId="1" xfId="722" applyNumberFormat="1" applyFont="1" applyBorder="1" applyAlignment="1">
      <alignment horizontal="right" vertical="center" wrapText="1"/>
    </xf>
    <xf numFmtId="201" fontId="23" fillId="0" borderId="1" xfId="722" applyNumberFormat="1" applyFont="1" applyBorder="1" applyAlignment="1">
      <alignment horizontal="right" vertical="center" wrapText="1"/>
    </xf>
    <xf numFmtId="178" fontId="12" fillId="0" borderId="1" xfId="955" applyNumberFormat="1" applyFont="1" applyBorder="1" applyAlignment="1">
      <alignment horizontal="center" vertical="center" wrapText="1"/>
    </xf>
    <xf numFmtId="178" fontId="24" fillId="0" borderId="1" xfId="955" applyNumberFormat="1" applyFont="1" applyBorder="1" applyAlignment="1">
      <alignment horizontal="center" vertical="center" wrapText="1"/>
    </xf>
    <xf numFmtId="201" fontId="24" fillId="0" borderId="1" xfId="722" applyNumberFormat="1" applyFont="1" applyFill="1" applyBorder="1" applyAlignment="1">
      <alignment horizontal="right" vertical="center" wrapText="1"/>
    </xf>
    <xf numFmtId="49" fontId="23" fillId="0" borderId="1" xfId="783" applyNumberFormat="1" applyFont="1" applyFill="1" applyBorder="1" applyAlignment="1" applyProtection="1">
      <alignment horizontal="center" vertical="center"/>
    </xf>
    <xf numFmtId="178" fontId="24" fillId="0" borderId="1" xfId="722" applyNumberFormat="1" applyFont="1" applyFill="1" applyBorder="1" applyAlignment="1">
      <alignment horizontal="right" vertical="center" wrapText="1"/>
    </xf>
    <xf numFmtId="178" fontId="24" fillId="0" borderId="1" xfId="722" applyNumberFormat="1" applyFont="1" applyBorder="1" applyAlignment="1">
      <alignment horizontal="right" vertical="center" wrapText="1"/>
    </xf>
    <xf numFmtId="201" fontId="24" fillId="0" borderId="1" xfId="0" applyNumberFormat="1" applyFont="1" applyBorder="1" applyAlignment="1">
      <alignment horizontal="right" vertical="center" wrapText="1"/>
    </xf>
    <xf numFmtId="201" fontId="24" fillId="2" borderId="1" xfId="722" applyNumberFormat="1" applyFont="1" applyFill="1" applyBorder="1" applyAlignment="1">
      <alignment horizontal="right" vertical="center" wrapText="1"/>
    </xf>
    <xf numFmtId="178" fontId="12" fillId="0" borderId="1" xfId="722" applyNumberFormat="1" applyFont="1" applyBorder="1" applyAlignment="1">
      <alignment horizontal="right" vertical="center" wrapText="1"/>
    </xf>
    <xf numFmtId="178" fontId="24" fillId="2" borderId="1" xfId="722" applyNumberFormat="1" applyFont="1" applyFill="1" applyBorder="1" applyAlignment="1">
      <alignment horizontal="right" vertical="center" wrapText="1"/>
    </xf>
    <xf numFmtId="178" fontId="31" fillId="0" borderId="1" xfId="759" applyNumberFormat="1" applyFont="1" applyFill="1" applyBorder="1" applyAlignment="1" applyProtection="1">
      <alignment horizontal="center" vertical="center"/>
    </xf>
    <xf numFmtId="49" fontId="23" fillId="0" borderId="2" xfId="759" applyNumberFormat="1" applyFont="1" applyFill="1" applyBorder="1" applyAlignment="1" applyProtection="1">
      <alignment vertical="center"/>
    </xf>
    <xf numFmtId="192" fontId="12" fillId="0" borderId="1" xfId="955" applyNumberFormat="1" applyFont="1" applyBorder="1" applyAlignment="1">
      <alignment horizontal="center" vertical="center" wrapText="1"/>
    </xf>
    <xf numFmtId="0" fontId="9" fillId="0" borderId="0" xfId="1012">
      <alignment vertical="center"/>
    </xf>
    <xf numFmtId="0" fontId="8" fillId="0" borderId="0" xfId="1012" applyFont="1" applyAlignment="1">
      <alignment horizontal="center" vertical="center" wrapText="1"/>
    </xf>
    <xf numFmtId="0" fontId="9" fillId="0" borderId="0" xfId="1012" applyFill="1">
      <alignment vertical="center"/>
    </xf>
    <xf numFmtId="0" fontId="2" fillId="0" borderId="0" xfId="0" applyFont="1" applyFill="1" applyAlignment="1">
      <alignment vertical="center"/>
    </xf>
    <xf numFmtId="0" fontId="6" fillId="0" borderId="0" xfId="834" applyFont="1" applyAlignment="1">
      <alignment horizontal="center" vertical="center" shrinkToFit="1"/>
    </xf>
    <xf numFmtId="0" fontId="7" fillId="0" borderId="0" xfId="834" applyFont="1" applyAlignment="1">
      <alignment horizontal="center" vertical="center" shrinkToFit="1"/>
    </xf>
    <xf numFmtId="0" fontId="24" fillId="0" borderId="0" xfId="834" applyFont="1" applyBorder="1" applyAlignment="1">
      <alignment horizontal="left" vertical="center" wrapText="1"/>
    </xf>
    <xf numFmtId="0" fontId="24" fillId="0" borderId="0" xfId="0" applyFont="1" applyFill="1" applyAlignment="1">
      <alignment horizontal="right"/>
    </xf>
    <xf numFmtId="0" fontId="31" fillId="0" borderId="1" xfId="1015" applyFont="1" applyBorder="1" applyAlignment="1">
      <alignment horizontal="center" vertical="center"/>
    </xf>
    <xf numFmtId="49" fontId="31" fillId="0" borderId="1" xfId="0" applyNumberFormat="1" applyFont="1" applyFill="1" applyBorder="1" applyAlignment="1" applyProtection="1">
      <alignment vertical="center" wrapText="1"/>
    </xf>
    <xf numFmtId="178" fontId="23" fillId="0" borderId="1" xfId="23" applyNumberFormat="1" applyFont="1" applyBorder="1" applyAlignment="1">
      <alignment horizontal="right" vertical="center" wrapText="1"/>
    </xf>
    <xf numFmtId="0" fontId="23" fillId="0" borderId="1" xfId="512" applyNumberFormat="1"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34" fillId="0" borderId="1" xfId="1012" applyFont="1" applyFill="1" applyBorder="1">
      <alignment vertical="center"/>
    </xf>
    <xf numFmtId="0" fontId="0" fillId="0" borderId="0" xfId="0" applyFill="1" applyAlignment="1"/>
    <xf numFmtId="0" fontId="7" fillId="0" borderId="0" xfId="833" applyFont="1" applyFill="1" applyAlignment="1">
      <alignment horizontal="center" vertical="center" shrinkToFit="1"/>
    </xf>
    <xf numFmtId="0" fontId="24" fillId="0" borderId="0" xfId="833" applyFont="1" applyFill="1" applyAlignment="1">
      <alignment horizontal="left" vertical="center" wrapText="1"/>
    </xf>
    <xf numFmtId="192" fontId="23" fillId="0" borderId="0" xfId="1013" applyNumberFormat="1" applyFont="1" applyFill="1" applyBorder="1" applyAlignment="1">
      <alignment horizontal="right" vertical="center"/>
    </xf>
    <xf numFmtId="0" fontId="31" fillId="0" borderId="1" xfId="1013" applyFont="1" applyFill="1" applyBorder="1" applyAlignment="1">
      <alignment horizontal="distributed" vertical="center" wrapText="1" indent="3"/>
    </xf>
    <xf numFmtId="0" fontId="31" fillId="0" borderId="1" xfId="0" applyNumberFormat="1" applyFont="1" applyFill="1" applyBorder="1" applyAlignment="1" applyProtection="1">
      <alignment horizontal="center" vertical="center" wrapText="1"/>
    </xf>
    <xf numFmtId="201" fontId="12" fillId="0" borderId="1" xfId="0" applyNumberFormat="1" applyFont="1" applyFill="1" applyBorder="1" applyAlignment="1">
      <alignment horizontal="center" vertical="center" wrapText="1"/>
    </xf>
    <xf numFmtId="192" fontId="23" fillId="0" borderId="1" xfId="70" applyNumberFormat="1" applyFont="1" applyBorder="1" applyAlignment="1">
      <alignment horizontal="center" vertical="center" wrapText="1"/>
    </xf>
    <xf numFmtId="201" fontId="24" fillId="0" borderId="1" xfId="0" applyNumberFormat="1" applyFont="1" applyFill="1" applyBorder="1" applyAlignment="1">
      <alignment horizontal="center" vertical="center" wrapText="1"/>
    </xf>
    <xf numFmtId="0" fontId="23" fillId="0" borderId="1" xfId="512" applyNumberFormat="1" applyFont="1" applyFill="1" applyBorder="1" applyAlignment="1">
      <alignment horizontal="center" vertical="center" wrapText="1"/>
    </xf>
    <xf numFmtId="41" fontId="23" fillId="0" borderId="1" xfId="1012" applyNumberFormat="1" applyFont="1" applyFill="1" applyBorder="1" applyAlignment="1">
      <alignment horizontal="center" vertical="center" wrapText="1"/>
    </xf>
    <xf numFmtId="3" fontId="23" fillId="2" borderId="1" xfId="0" applyNumberFormat="1" applyFont="1" applyFill="1" applyBorder="1" applyAlignment="1" applyProtection="1">
      <alignment horizontal="center" vertical="center"/>
      <protection locked="0"/>
    </xf>
    <xf numFmtId="49" fontId="31" fillId="0" borderId="1" xfId="0" applyNumberFormat="1" applyFont="1" applyFill="1" applyBorder="1" applyAlignment="1" applyProtection="1">
      <alignment horizontal="center" vertical="center" wrapText="1"/>
    </xf>
    <xf numFmtId="41" fontId="31" fillId="0" borderId="1" xfId="1012" applyNumberFormat="1" applyFont="1" applyFill="1" applyBorder="1" applyAlignment="1">
      <alignment horizontal="center" vertical="center" wrapText="1"/>
    </xf>
    <xf numFmtId="41" fontId="35" fillId="0" borderId="1" xfId="0" applyNumberFormat="1" applyFont="1" applyFill="1" applyBorder="1" applyAlignment="1">
      <alignment horizontal="center"/>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distributed" vertical="center" wrapText="1"/>
    </xf>
    <xf numFmtId="0" fontId="31" fillId="0" borderId="1" xfId="1013" applyFont="1" applyFill="1" applyBorder="1" applyAlignment="1">
      <alignment horizontal="left" vertical="center" wrapText="1"/>
    </xf>
    <xf numFmtId="0" fontId="31" fillId="0" borderId="1" xfId="1013" applyFont="1" applyFill="1" applyBorder="1" applyAlignment="1">
      <alignment horizontal="center" vertical="center" wrapText="1"/>
    </xf>
    <xf numFmtId="0" fontId="23" fillId="0" borderId="1" xfId="738" applyNumberFormat="1" applyFont="1" applyFill="1" applyBorder="1" applyAlignment="1">
      <alignment horizontal="left" vertical="center" wrapText="1" indent="2"/>
    </xf>
    <xf numFmtId="192" fontId="23" fillId="0" borderId="1" xfId="70" applyNumberFormat="1" applyFont="1" applyFill="1" applyBorder="1" applyAlignment="1">
      <alignment horizontal="center" vertical="center" wrapText="1"/>
    </xf>
    <xf numFmtId="0" fontId="31" fillId="0" borderId="1" xfId="738" applyNumberFormat="1" applyFont="1" applyFill="1" applyBorder="1" applyAlignment="1">
      <alignment horizontal="left" vertical="center" wrapText="1"/>
    </xf>
    <xf numFmtId="0" fontId="31" fillId="0" borderId="1" xfId="738" applyNumberFormat="1" applyFont="1" applyFill="1" applyBorder="1" applyAlignment="1">
      <alignment horizontal="center" vertical="center" wrapText="1"/>
    </xf>
    <xf numFmtId="0" fontId="31" fillId="0" borderId="1" xfId="1012" applyFont="1" applyFill="1" applyBorder="1" applyAlignment="1">
      <alignment horizontal="distributed" vertical="center" wrapText="1"/>
    </xf>
    <xf numFmtId="49" fontId="31" fillId="0" borderId="1" xfId="1012" applyNumberFormat="1" applyFont="1" applyFill="1" applyBorder="1" applyAlignment="1">
      <alignment horizontal="center" vertical="center" wrapText="1"/>
    </xf>
    <xf numFmtId="0" fontId="9" fillId="0" borderId="0" xfId="512" applyAlignment="1"/>
    <xf numFmtId="0" fontId="9" fillId="0" borderId="0" xfId="512" applyFill="1" applyAlignment="1"/>
    <xf numFmtId="0" fontId="7" fillId="0" borderId="0" xfId="833" applyFont="1" applyAlignment="1">
      <alignment horizontal="center" vertical="center" shrinkToFit="1"/>
    </xf>
    <xf numFmtId="0" fontId="24" fillId="0" borderId="0" xfId="833" applyFont="1" applyAlignment="1">
      <alignment horizontal="left" vertical="center" wrapText="1"/>
    </xf>
    <xf numFmtId="0" fontId="23" fillId="0" borderId="0" xfId="512" applyFont="1" applyAlignment="1">
      <alignment horizontal="right"/>
    </xf>
    <xf numFmtId="0" fontId="31" fillId="0" borderId="1" xfId="512" applyFont="1" applyFill="1" applyBorder="1" applyAlignment="1">
      <alignment horizontal="center" vertical="center" wrapText="1"/>
    </xf>
    <xf numFmtId="201" fontId="31" fillId="0" borderId="1" xfId="1209" applyNumberFormat="1" applyFont="1" applyFill="1" applyBorder="1" applyAlignment="1">
      <alignment horizontal="center" vertical="center" wrapText="1"/>
    </xf>
    <xf numFmtId="201" fontId="31" fillId="0" borderId="1" xfId="32" applyNumberFormat="1" applyFont="1" applyFill="1" applyBorder="1" applyAlignment="1">
      <alignment horizontal="center" vertical="center" wrapText="1"/>
    </xf>
    <xf numFmtId="0" fontId="23" fillId="0" borderId="1" xfId="738" applyNumberFormat="1" applyFont="1" applyFill="1" applyBorder="1" applyAlignment="1">
      <alignment horizontal="left" vertical="center" wrapText="1"/>
    </xf>
    <xf numFmtId="0" fontId="23" fillId="0" borderId="1" xfId="738" applyNumberFormat="1" applyFont="1" applyFill="1" applyBorder="1" applyAlignment="1">
      <alignment horizontal="center" vertical="center" wrapText="1"/>
    </xf>
    <xf numFmtId="41" fontId="23" fillId="0" borderId="1" xfId="1209" applyNumberFormat="1" applyFont="1" applyFill="1" applyBorder="1" applyAlignment="1">
      <alignment horizontal="center" vertical="center" wrapText="1"/>
    </xf>
    <xf numFmtId="41" fontId="25" fillId="0" borderId="1" xfId="0" applyNumberFormat="1" applyFont="1" applyFill="1" applyBorder="1" applyAlignment="1">
      <alignment horizontal="center" vertical="center" wrapText="1"/>
    </xf>
    <xf numFmtId="201" fontId="25" fillId="0" borderId="1" xfId="0" applyNumberFormat="1" applyFont="1" applyFill="1" applyBorder="1" applyAlignment="1">
      <alignment horizontal="center" vertical="center" wrapText="1"/>
    </xf>
    <xf numFmtId="201" fontId="23" fillId="0" borderId="1" xfId="32" applyNumberFormat="1" applyFont="1" applyFill="1" applyBorder="1" applyAlignment="1">
      <alignment horizontal="center" vertical="center" wrapText="1"/>
    </xf>
    <xf numFmtId="178" fontId="23" fillId="0" borderId="1" xfId="836" applyNumberFormat="1" applyFont="1" applyFill="1" applyBorder="1" applyAlignment="1">
      <alignment horizontal="center" vertical="center" wrapText="1"/>
    </xf>
    <xf numFmtId="178" fontId="23" fillId="0" borderId="1" xfId="1209" applyNumberFormat="1" applyFont="1" applyFill="1" applyBorder="1" applyAlignment="1">
      <alignment horizontal="center" vertical="center" wrapText="1"/>
    </xf>
    <xf numFmtId="201" fontId="23" fillId="0" borderId="1" xfId="1209" applyNumberFormat="1" applyFont="1" applyFill="1" applyBorder="1" applyAlignment="1">
      <alignment horizontal="center" vertical="center" wrapText="1"/>
    </xf>
    <xf numFmtId="41" fontId="22" fillId="0" borderId="1" xfId="0" applyNumberFormat="1" applyFont="1" applyFill="1" applyBorder="1" applyAlignment="1">
      <alignment horizontal="center" vertical="center" wrapText="1"/>
    </xf>
    <xf numFmtId="41" fontId="23" fillId="0" borderId="1" xfId="0" applyNumberFormat="1" applyFont="1" applyFill="1" applyBorder="1" applyAlignment="1" applyProtection="1">
      <alignment horizontal="center" vertical="center" wrapText="1"/>
    </xf>
    <xf numFmtId="41" fontId="24" fillId="0" borderId="1" xfId="0" applyNumberFormat="1" applyFont="1" applyFill="1" applyBorder="1" applyAlignment="1">
      <alignment horizontal="center" vertical="center" wrapText="1"/>
    </xf>
    <xf numFmtId="41" fontId="31" fillId="0" borderId="1" xfId="1209" applyNumberFormat="1" applyFont="1" applyFill="1" applyBorder="1" applyAlignment="1">
      <alignment horizontal="center" vertical="center" wrapText="1"/>
    </xf>
    <xf numFmtId="49" fontId="23" fillId="0" borderId="1" xfId="0" applyNumberFormat="1" applyFont="1" applyFill="1" applyBorder="1" applyAlignment="1" applyProtection="1">
      <alignment vertical="center" wrapText="1"/>
    </xf>
    <xf numFmtId="49" fontId="23" fillId="0" borderId="1" xfId="0" applyNumberFormat="1" applyFont="1" applyFill="1" applyBorder="1" applyAlignment="1" applyProtection="1">
      <alignment horizontal="center" vertical="center" wrapText="1"/>
    </xf>
    <xf numFmtId="41" fontId="23" fillId="0" borderId="1" xfId="833" applyNumberFormat="1" applyFont="1" applyFill="1" applyBorder="1" applyAlignment="1">
      <alignment horizontal="center" vertical="center" wrapText="1"/>
    </xf>
    <xf numFmtId="201" fontId="23" fillId="0" borderId="1" xfId="833" applyNumberFormat="1" applyFont="1" applyFill="1" applyBorder="1" applyAlignment="1">
      <alignment horizontal="center" vertical="center" wrapText="1"/>
    </xf>
    <xf numFmtId="41" fontId="31" fillId="0" borderId="1" xfId="0" applyNumberFormat="1" applyFont="1" applyFill="1" applyBorder="1" applyAlignment="1" applyProtection="1">
      <alignment horizontal="center" vertical="center" wrapText="1"/>
    </xf>
    <xf numFmtId="41" fontId="31" fillId="0" borderId="1" xfId="833" applyNumberFormat="1" applyFont="1" applyFill="1" applyBorder="1" applyAlignment="1">
      <alignment horizontal="center" vertical="center" wrapText="1"/>
    </xf>
    <xf numFmtId="201" fontId="31" fillId="0" borderId="1" xfId="833" applyNumberFormat="1" applyFont="1" applyFill="1" applyBorder="1" applyAlignment="1">
      <alignment horizontal="center" vertical="center" wrapText="1"/>
    </xf>
    <xf numFmtId="0" fontId="12" fillId="0" borderId="1" xfId="0" applyFont="1" applyBorder="1" applyAlignment="1">
      <alignment horizontal="distributed" vertical="center" wrapText="1"/>
    </xf>
    <xf numFmtId="49" fontId="12" fillId="0" borderId="1" xfId="0" applyNumberFormat="1" applyFont="1" applyBorder="1" applyAlignment="1">
      <alignment horizontal="center" vertical="center" wrapText="1"/>
    </xf>
    <xf numFmtId="49" fontId="23" fillId="0" borderId="1" xfId="0" applyNumberFormat="1" applyFont="1" applyFill="1" applyBorder="1" applyAlignment="1" applyProtection="1">
      <alignment horizontal="left" vertical="center" wrapText="1"/>
    </xf>
    <xf numFmtId="0" fontId="23" fillId="0" borderId="0" xfId="512" applyFont="1" applyFill="1" applyAlignment="1"/>
    <xf numFmtId="0" fontId="23" fillId="0" borderId="0" xfId="512" applyFont="1" applyFill="1" applyAlignment="1">
      <alignment horizontal="right"/>
    </xf>
    <xf numFmtId="186" fontId="23" fillId="0" borderId="0" xfId="745" applyNumberFormat="1" applyFont="1" applyFill="1" applyBorder="1" applyAlignment="1" applyProtection="1">
      <alignment horizontal="left" vertical="center"/>
    </xf>
    <xf numFmtId="0" fontId="23" fillId="0" borderId="0" xfId="512" applyFont="1" applyFill="1" applyBorder="1" applyAlignment="1">
      <alignment vertical="center"/>
    </xf>
    <xf numFmtId="0" fontId="23" fillId="0" borderId="0" xfId="512" applyFont="1" applyFill="1" applyAlignment="1">
      <alignment vertical="center"/>
    </xf>
    <xf numFmtId="186" fontId="32" fillId="0" borderId="0" xfId="745" applyNumberFormat="1" applyFont="1" applyFill="1" applyBorder="1" applyAlignment="1" applyProtection="1">
      <alignment horizontal="right" vertical="center"/>
    </xf>
    <xf numFmtId="49" fontId="31" fillId="0" borderId="5" xfId="0" applyNumberFormat="1" applyFont="1" applyFill="1" applyBorder="1" applyAlignment="1" applyProtection="1">
      <alignment vertical="center" wrapText="1"/>
    </xf>
    <xf numFmtId="0" fontId="23" fillId="0" borderId="6" xfId="738" applyNumberFormat="1" applyFont="1" applyFill="1" applyBorder="1" applyAlignment="1">
      <alignment horizontal="left" vertical="center" wrapText="1"/>
    </xf>
    <xf numFmtId="0" fontId="23" fillId="0" borderId="7" xfId="738" applyNumberFormat="1" applyFont="1" applyFill="1" applyBorder="1" applyAlignment="1">
      <alignment horizontal="left" vertical="center" wrapText="1"/>
    </xf>
    <xf numFmtId="49" fontId="23" fillId="0" borderId="5" xfId="0" applyNumberFormat="1" applyFont="1" applyFill="1" applyBorder="1" applyAlignment="1" applyProtection="1">
      <alignment vertical="center" wrapText="1"/>
    </xf>
    <xf numFmtId="0" fontId="12" fillId="0" borderId="6" xfId="0" applyFont="1" applyBorder="1" applyAlignment="1">
      <alignment horizontal="distributed" vertical="center" wrapText="1"/>
    </xf>
    <xf numFmtId="49" fontId="23" fillId="0" borderId="5" xfId="0" applyNumberFormat="1" applyFont="1" applyFill="1" applyBorder="1" applyAlignment="1" applyProtection="1">
      <alignment horizontal="left" vertical="center" wrapText="1"/>
    </xf>
    <xf numFmtId="0" fontId="36" fillId="0" borderId="0" xfId="0" applyFont="1" applyAlignment="1"/>
    <xf numFmtId="0" fontId="7" fillId="0" borderId="0" xfId="759" applyFont="1" applyFill="1" applyAlignment="1">
      <alignment horizontal="center" vertical="center"/>
    </xf>
    <xf numFmtId="0" fontId="24" fillId="0" borderId="0" xfId="759" applyFont="1" applyFill="1" applyAlignment="1">
      <alignment horizontal="left" vertical="center"/>
    </xf>
    <xf numFmtId="0" fontId="24" fillId="0" borderId="0" xfId="0" applyFont="1" applyFill="1" applyAlignment="1">
      <alignment vertical="center"/>
    </xf>
    <xf numFmtId="0" fontId="24" fillId="0" borderId="0" xfId="759" applyFont="1" applyFill="1" applyAlignment="1">
      <alignment horizontal="right" vertical="center"/>
    </xf>
    <xf numFmtId="192" fontId="31" fillId="0" borderId="6" xfId="1012" applyNumberFormat="1" applyFont="1" applyFill="1" applyBorder="1" applyAlignment="1">
      <alignment horizontal="center" vertical="center" wrapText="1"/>
    </xf>
    <xf numFmtId="0" fontId="24" fillId="0" borderId="1" xfId="0" applyFont="1" applyBorder="1" applyAlignment="1">
      <alignment horizontal="left" vertical="center" wrapText="1"/>
    </xf>
    <xf numFmtId="178" fontId="23" fillId="0" borderId="1" xfId="0" applyNumberFormat="1" applyFont="1" applyFill="1" applyBorder="1" applyAlignment="1">
      <alignment vertical="center" wrapText="1"/>
    </xf>
    <xf numFmtId="201" fontId="23" fillId="0" borderId="1" xfId="32" applyNumberFormat="1" applyFont="1" applyFill="1" applyBorder="1" applyAlignment="1">
      <alignment vertical="center" wrapText="1"/>
    </xf>
    <xf numFmtId="0" fontId="24" fillId="0" borderId="1" xfId="0" applyFont="1" applyFill="1" applyBorder="1" applyAlignment="1">
      <alignment horizontal="left" vertical="center" wrapText="1"/>
    </xf>
    <xf numFmtId="178" fontId="2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31" fillId="0" borderId="1" xfId="0" applyNumberFormat="1" applyFont="1" applyFill="1" applyBorder="1" applyAlignment="1">
      <alignment horizontal="center" vertical="center" wrapText="1"/>
    </xf>
    <xf numFmtId="0" fontId="10" fillId="0" borderId="0" xfId="1012" applyFont="1">
      <alignment vertical="center"/>
    </xf>
    <xf numFmtId="0" fontId="34" fillId="0" borderId="0" xfId="1012" applyFont="1" applyAlignment="1">
      <alignment horizontal="center" vertical="center"/>
    </xf>
    <xf numFmtId="0" fontId="34" fillId="0" borderId="0" xfId="1012" applyFont="1">
      <alignment vertical="center"/>
    </xf>
    <xf numFmtId="192" fontId="9" fillId="0" borderId="0" xfId="1012" applyNumberFormat="1">
      <alignment vertical="center"/>
    </xf>
    <xf numFmtId="0" fontId="1" fillId="0" borderId="0" xfId="1012" applyFont="1" applyFill="1" applyAlignment="1">
      <alignment horizontal="center" vertical="center"/>
    </xf>
    <xf numFmtId="0" fontId="23" fillId="0" borderId="0" xfId="1012" applyFont="1" applyFill="1">
      <alignment vertical="center"/>
    </xf>
    <xf numFmtId="0" fontId="37" fillId="0" borderId="0" xfId="1012" applyFont="1" applyFill="1">
      <alignment vertical="center"/>
    </xf>
    <xf numFmtId="192" fontId="23" fillId="0" borderId="0" xfId="1012" applyNumberFormat="1" applyFont="1" applyFill="1" applyAlignment="1">
      <alignment horizontal="right" vertical="center"/>
    </xf>
    <xf numFmtId="0" fontId="31" fillId="0" borderId="1" xfId="1012" applyFont="1" applyFill="1" applyBorder="1" applyAlignment="1">
      <alignment horizontal="distributed" vertical="center" wrapText="1" indent="3"/>
    </xf>
    <xf numFmtId="49" fontId="12" fillId="0" borderId="1" xfId="998" applyNumberFormat="1" applyFont="1" applyFill="1" applyBorder="1" applyAlignment="1">
      <alignment vertical="center" wrapText="1"/>
    </xf>
    <xf numFmtId="203" fontId="31" fillId="0" borderId="1" xfId="23" applyNumberFormat="1" applyFont="1" applyFill="1" applyBorder="1" applyAlignment="1">
      <alignment horizontal="center" vertical="center" wrapText="1"/>
    </xf>
    <xf numFmtId="201" fontId="31" fillId="0" borderId="1" xfId="23" applyNumberFormat="1" applyFont="1" applyFill="1" applyBorder="1" applyAlignment="1">
      <alignment horizontal="center" vertical="center" wrapText="1"/>
    </xf>
    <xf numFmtId="201" fontId="31" fillId="0" borderId="1" xfId="32" applyNumberFormat="1" applyFont="1" applyFill="1" applyBorder="1" applyAlignment="1" applyProtection="1">
      <alignment horizontal="center" vertical="center" wrapText="1"/>
    </xf>
    <xf numFmtId="178" fontId="31" fillId="2" borderId="1" xfId="0" applyNumberFormat="1" applyFont="1" applyFill="1" applyBorder="1" applyAlignment="1" applyProtection="1">
      <alignment horizontal="center" vertical="center" wrapText="1"/>
    </xf>
    <xf numFmtId="178" fontId="31" fillId="0" borderId="1" xfId="23" applyNumberFormat="1" applyFont="1" applyFill="1" applyBorder="1" applyAlignment="1">
      <alignment horizontal="center" vertical="center" wrapText="1"/>
    </xf>
    <xf numFmtId="49" fontId="24" fillId="0" borderId="1" xfId="998" applyNumberFormat="1" applyFont="1" applyBorder="1" applyAlignment="1">
      <alignment vertical="center" wrapText="1"/>
    </xf>
    <xf numFmtId="178" fontId="23" fillId="2" borderId="1" xfId="0" applyNumberFormat="1" applyFont="1" applyFill="1" applyBorder="1" applyAlignment="1" applyProtection="1">
      <alignment horizontal="center" vertical="center" wrapText="1"/>
    </xf>
    <xf numFmtId="3" fontId="23" fillId="2" borderId="1" xfId="23" applyNumberFormat="1" applyFont="1" applyFill="1" applyBorder="1" applyAlignment="1">
      <alignment horizontal="center" vertical="center" wrapText="1"/>
    </xf>
    <xf numFmtId="49" fontId="24" fillId="2" borderId="1" xfId="998" applyNumberFormat="1" applyFont="1" applyFill="1" applyBorder="1" applyAlignment="1">
      <alignment vertical="center" wrapText="1"/>
    </xf>
    <xf numFmtId="49" fontId="24" fillId="0" borderId="1" xfId="998" applyNumberFormat="1" applyFont="1" applyFill="1" applyBorder="1" applyAlignment="1">
      <alignment vertical="center" wrapText="1"/>
    </xf>
    <xf numFmtId="203" fontId="23" fillId="2" borderId="1" xfId="23" applyNumberFormat="1" applyFont="1" applyFill="1" applyBorder="1" applyAlignment="1">
      <alignment horizontal="center" vertical="center" wrapText="1"/>
    </xf>
    <xf numFmtId="201" fontId="23" fillId="0" borderId="1" xfId="23" applyNumberFormat="1" applyFont="1" applyFill="1" applyBorder="1" applyAlignment="1">
      <alignment horizontal="center" vertical="center" wrapText="1"/>
    </xf>
    <xf numFmtId="201" fontId="23" fillId="0" borderId="1" xfId="32" applyNumberFormat="1" applyFont="1" applyFill="1" applyBorder="1" applyAlignment="1" applyProtection="1">
      <alignment horizontal="center" vertical="center" wrapText="1"/>
    </xf>
    <xf numFmtId="192" fontId="23" fillId="2" borderId="1" xfId="0" applyNumberFormat="1" applyFont="1" applyFill="1" applyBorder="1" applyAlignment="1" applyProtection="1">
      <alignment horizontal="center" vertical="center" wrapText="1"/>
    </xf>
    <xf numFmtId="3" fontId="23" fillId="2" borderId="1" xfId="0" applyNumberFormat="1" applyFont="1" applyFill="1" applyBorder="1" applyAlignment="1" applyProtection="1">
      <alignment horizontal="center" vertical="center"/>
    </xf>
    <xf numFmtId="0" fontId="31" fillId="0" borderId="1" xfId="1012" applyFont="1" applyFill="1" applyBorder="1" applyAlignment="1">
      <alignment vertical="center" wrapText="1"/>
    </xf>
    <xf numFmtId="0" fontId="31" fillId="2" borderId="1" xfId="1012" applyFont="1" applyFill="1" applyBorder="1" applyAlignment="1">
      <alignment vertical="center" wrapText="1"/>
    </xf>
    <xf numFmtId="201" fontId="31" fillId="2" borderId="1" xfId="32" applyNumberFormat="1" applyFont="1" applyFill="1" applyBorder="1" applyAlignment="1" applyProtection="1">
      <alignment horizontal="center" vertical="center" wrapText="1"/>
    </xf>
    <xf numFmtId="0" fontId="31" fillId="0" borderId="1" xfId="1012" applyFont="1" applyFill="1" applyBorder="1" applyAlignment="1">
      <alignment horizontal="distributed" vertical="center" indent="1"/>
    </xf>
    <xf numFmtId="0" fontId="31" fillId="0" borderId="1" xfId="1011" applyFont="1" applyFill="1" applyBorder="1" applyAlignment="1">
      <alignment horizontal="left" vertical="center"/>
    </xf>
    <xf numFmtId="201" fontId="31" fillId="0" borderId="1" xfId="1012" applyNumberFormat="1" applyFont="1" applyFill="1" applyBorder="1" applyAlignment="1">
      <alignment horizontal="center" vertical="center" wrapText="1"/>
    </xf>
    <xf numFmtId="0" fontId="23" fillId="0" borderId="1" xfId="1012" applyFont="1" applyFill="1" applyBorder="1" applyAlignment="1">
      <alignment horizontal="left" vertical="center"/>
    </xf>
    <xf numFmtId="201" fontId="23" fillId="0" borderId="1" xfId="1012" applyNumberFormat="1" applyFont="1" applyFill="1" applyBorder="1" applyAlignment="1">
      <alignment horizontal="center" vertical="center" wrapText="1"/>
    </xf>
    <xf numFmtId="0" fontId="10" fillId="0" borderId="0" xfId="1012" applyFont="1" applyProtection="1">
      <alignment vertical="center"/>
    </xf>
    <xf numFmtId="0" fontId="34" fillId="0" borderId="0" xfId="1012" applyFont="1" applyAlignment="1" applyProtection="1">
      <alignment horizontal="center" vertical="center"/>
    </xf>
    <xf numFmtId="0" fontId="9" fillId="0" borderId="0" xfId="1012" applyProtection="1">
      <alignment vertical="center"/>
    </xf>
    <xf numFmtId="0" fontId="9" fillId="2" borderId="0" xfId="1012" applyFill="1" applyProtection="1">
      <alignment vertical="center"/>
    </xf>
    <xf numFmtId="192" fontId="9" fillId="0" borderId="0" xfId="1012" applyNumberFormat="1" applyProtection="1">
      <alignment vertical="center"/>
    </xf>
    <xf numFmtId="0" fontId="1" fillId="0" borderId="0" xfId="1012" applyFont="1" applyFill="1" applyAlignment="1" applyProtection="1">
      <alignment horizontal="center" vertical="center"/>
    </xf>
    <xf numFmtId="0" fontId="23" fillId="0" borderId="0" xfId="1012" applyFont="1" applyFill="1" applyProtection="1">
      <alignment vertical="center"/>
    </xf>
    <xf numFmtId="192" fontId="23" fillId="0" borderId="0" xfId="1012" applyNumberFormat="1" applyFont="1" applyFill="1" applyBorder="1" applyAlignment="1" applyProtection="1">
      <alignment horizontal="right" vertical="center"/>
    </xf>
    <xf numFmtId="0" fontId="31" fillId="0" borderId="1" xfId="1012" applyFont="1" applyFill="1" applyBorder="1" applyAlignment="1" applyProtection="1">
      <alignment horizontal="distributed" vertical="center" wrapText="1" indent="3"/>
    </xf>
    <xf numFmtId="0" fontId="31" fillId="0" borderId="1" xfId="0" applyFont="1" applyFill="1" applyBorder="1" applyAlignment="1" applyProtection="1">
      <alignment vertical="center" wrapText="1"/>
    </xf>
    <xf numFmtId="178" fontId="31" fillId="0" borderId="1" xfId="23" applyNumberFormat="1" applyFont="1" applyFill="1" applyBorder="1" applyAlignment="1" applyProtection="1">
      <alignment horizontal="right" vertical="center" wrapText="1"/>
    </xf>
    <xf numFmtId="201" fontId="31" fillId="0" borderId="1" xfId="23" applyNumberFormat="1" applyFont="1" applyFill="1" applyBorder="1" applyAlignment="1" applyProtection="1">
      <alignment horizontal="center" vertical="center" wrapText="1"/>
    </xf>
    <xf numFmtId="0" fontId="23" fillId="0" borderId="1" xfId="0" applyFont="1" applyFill="1" applyBorder="1" applyAlignment="1" applyProtection="1">
      <alignment vertical="center" wrapText="1"/>
    </xf>
    <xf numFmtId="178" fontId="23" fillId="0" borderId="1" xfId="23" applyNumberFormat="1" applyFont="1" applyFill="1" applyBorder="1" applyAlignment="1" applyProtection="1">
      <alignment horizontal="right" vertical="center" wrapText="1"/>
    </xf>
    <xf numFmtId="201" fontId="23" fillId="0" borderId="1" xfId="23" applyNumberFormat="1" applyFont="1" applyFill="1" applyBorder="1" applyAlignment="1" applyProtection="1">
      <alignment horizontal="center" vertical="center" wrapText="1"/>
    </xf>
    <xf numFmtId="0" fontId="24" fillId="0" borderId="1" xfId="0" applyFont="1" applyFill="1" applyBorder="1" applyAlignment="1" applyProtection="1">
      <alignment vertical="center" wrapText="1"/>
    </xf>
    <xf numFmtId="203" fontId="23" fillId="0" borderId="1" xfId="23" applyNumberFormat="1" applyFont="1" applyFill="1" applyBorder="1" applyAlignment="1" applyProtection="1">
      <alignment horizontal="center" vertical="center" wrapText="1"/>
    </xf>
    <xf numFmtId="0" fontId="12" fillId="0" borderId="1" xfId="0" applyFont="1" applyFill="1" applyBorder="1" applyAlignment="1" applyProtection="1">
      <alignment vertical="center" wrapText="1"/>
    </xf>
    <xf numFmtId="0" fontId="24" fillId="0" borderId="1" xfId="0" applyFont="1" applyBorder="1" applyAlignment="1" applyProtection="1">
      <alignment vertical="center" wrapText="1"/>
    </xf>
    <xf numFmtId="178" fontId="31" fillId="0" borderId="1" xfId="23" applyNumberFormat="1" applyFont="1" applyFill="1" applyBorder="1" applyAlignment="1" applyProtection="1">
      <alignment horizontal="center" vertical="center" wrapText="1"/>
    </xf>
    <xf numFmtId="178" fontId="23" fillId="0" borderId="1" xfId="23" applyNumberFormat="1" applyFont="1" applyFill="1" applyBorder="1" applyAlignment="1" applyProtection="1">
      <alignment horizontal="center" vertical="center" wrapText="1"/>
    </xf>
    <xf numFmtId="3" fontId="23" fillId="0" borderId="1" xfId="23" applyNumberFormat="1" applyFont="1" applyFill="1" applyBorder="1" applyAlignment="1" applyProtection="1">
      <alignment horizontal="center" vertical="center" wrapText="1"/>
    </xf>
    <xf numFmtId="0" fontId="23" fillId="2" borderId="1" xfId="0" applyFont="1" applyFill="1" applyBorder="1" applyAlignment="1" applyProtection="1">
      <alignment vertical="center" wrapText="1"/>
    </xf>
    <xf numFmtId="49" fontId="12" fillId="0" borderId="1" xfId="998" applyNumberFormat="1" applyFont="1" applyFill="1" applyBorder="1" applyAlignment="1" applyProtection="1">
      <alignment vertical="center" wrapText="1"/>
    </xf>
    <xf numFmtId="49" fontId="24" fillId="0" borderId="1" xfId="998" applyNumberFormat="1" applyFont="1" applyFill="1" applyBorder="1" applyAlignment="1" applyProtection="1">
      <alignment vertical="center" wrapText="1"/>
    </xf>
    <xf numFmtId="49" fontId="24" fillId="2" borderId="1" xfId="998" applyNumberFormat="1" applyFont="1" applyFill="1" applyBorder="1" applyAlignment="1" applyProtection="1">
      <alignment vertical="center" wrapText="1"/>
    </xf>
    <xf numFmtId="0" fontId="31" fillId="0" borderId="1" xfId="1012" applyFont="1" applyFill="1" applyBorder="1" applyAlignment="1" applyProtection="1">
      <alignment horizontal="distributed" vertical="center" wrapText="1" indent="1"/>
    </xf>
    <xf numFmtId="0" fontId="31" fillId="0" borderId="1" xfId="1012" applyFont="1" applyFill="1" applyBorder="1" applyAlignment="1" applyProtection="1">
      <alignment horizontal="left" vertical="center" wrapText="1"/>
    </xf>
    <xf numFmtId="0" fontId="23" fillId="0" borderId="1" xfId="1012" applyFont="1" applyFill="1" applyBorder="1" applyAlignment="1" applyProtection="1">
      <alignment horizontal="left" vertical="center" wrapText="1"/>
    </xf>
    <xf numFmtId="178" fontId="23" fillId="0" borderId="1" xfId="0" applyNumberFormat="1" applyFont="1" applyBorder="1" applyAlignment="1">
      <alignment horizontal="center" vertical="center" wrapText="1"/>
    </xf>
    <xf numFmtId="0" fontId="23" fillId="2" borderId="1" xfId="1012" applyFont="1" applyFill="1" applyBorder="1" applyAlignment="1" applyProtection="1">
      <alignment horizontal="left" vertical="center" wrapText="1"/>
    </xf>
    <xf numFmtId="0" fontId="23" fillId="0" borderId="1" xfId="1011" applyFont="1" applyFill="1" applyBorder="1" applyAlignment="1" applyProtection="1">
      <alignment horizontal="left" vertical="center" wrapText="1"/>
    </xf>
    <xf numFmtId="192" fontId="23" fillId="0" borderId="1" xfId="0" applyNumberFormat="1" applyFont="1" applyBorder="1" applyAlignment="1">
      <alignment horizontal="center" vertical="center" wrapText="1"/>
    </xf>
    <xf numFmtId="0" fontId="31" fillId="0" borderId="1" xfId="1011" applyFont="1" applyFill="1" applyBorder="1" applyAlignment="1" applyProtection="1">
      <alignment horizontal="left" vertical="center" wrapText="1"/>
    </xf>
    <xf numFmtId="0" fontId="10" fillId="0" borderId="0" xfId="1012" applyFont="1" applyFill="1" applyProtection="1">
      <alignment vertical="center"/>
    </xf>
    <xf numFmtId="0" fontId="34" fillId="0" borderId="0" xfId="1012" applyFont="1" applyFill="1" applyAlignment="1" applyProtection="1">
      <alignment horizontal="center" vertical="center"/>
    </xf>
    <xf numFmtId="0" fontId="9" fillId="0" borderId="0" xfId="1012" applyFill="1" applyProtection="1">
      <alignment vertical="center"/>
    </xf>
    <xf numFmtId="192" fontId="9" fillId="0" borderId="0" xfId="1012" applyNumberFormat="1" applyFill="1" applyProtection="1">
      <alignment vertical="center"/>
    </xf>
    <xf numFmtId="3" fontId="31" fillId="0" borderId="1" xfId="0" applyNumberFormat="1" applyFont="1" applyFill="1" applyBorder="1" applyAlignment="1" applyProtection="1">
      <alignment horizontal="center" vertical="center"/>
    </xf>
    <xf numFmtId="201" fontId="31" fillId="0" borderId="1" xfId="0" applyNumberFormat="1" applyFont="1" applyFill="1" applyBorder="1" applyAlignment="1" applyProtection="1">
      <alignment horizontal="center" vertical="center"/>
      <protection locked="0"/>
    </xf>
    <xf numFmtId="201" fontId="31" fillId="0" borderId="1" xfId="32" applyNumberFormat="1"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xf>
    <xf numFmtId="3" fontId="23" fillId="0" borderId="1" xfId="0" applyNumberFormat="1" applyFont="1" applyFill="1" applyBorder="1" applyAlignment="1" applyProtection="1">
      <alignment horizontal="center" vertical="center"/>
    </xf>
    <xf numFmtId="3" fontId="23" fillId="0" borderId="1" xfId="0" applyNumberFormat="1" applyFont="1" applyFill="1" applyBorder="1" applyAlignment="1" applyProtection="1">
      <alignment horizontal="center" vertical="center"/>
      <protection locked="0"/>
    </xf>
    <xf numFmtId="201" fontId="23" fillId="0" borderId="1" xfId="0" applyNumberFormat="1" applyFont="1" applyFill="1" applyBorder="1" applyAlignment="1" applyProtection="1">
      <alignment horizontal="center" vertical="center"/>
      <protection locked="0"/>
    </xf>
    <xf numFmtId="201" fontId="23" fillId="0" borderId="1" xfId="32" applyNumberFormat="1"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xf>
    <xf numFmtId="192" fontId="24" fillId="2" borderId="1" xfId="0" applyNumberFormat="1" applyFont="1" applyFill="1" applyBorder="1" applyAlignment="1">
      <alignment horizontal="center" vertical="center"/>
    </xf>
    <xf numFmtId="3" fontId="31" fillId="0" borderId="1" xfId="0" applyNumberFormat="1" applyFont="1" applyFill="1" applyBorder="1" applyAlignment="1" applyProtection="1">
      <alignment horizontal="center" vertical="center"/>
      <protection locked="0"/>
    </xf>
    <xf numFmtId="49" fontId="24" fillId="0" borderId="1" xfId="998" applyNumberFormat="1" applyFont="1" applyFill="1" applyBorder="1" applyAlignment="1" applyProtection="1">
      <alignment horizontal="center" vertical="center" wrapText="1"/>
    </xf>
    <xf numFmtId="0" fontId="23" fillId="0" borderId="1" xfId="1012" applyFont="1" applyFill="1" applyBorder="1" applyAlignment="1" applyProtection="1">
      <alignment horizontal="center" vertical="center" wrapText="1"/>
    </xf>
    <xf numFmtId="0" fontId="31" fillId="0" borderId="1" xfId="1011" applyFont="1" applyFill="1" applyBorder="1" applyAlignment="1" applyProtection="1">
      <alignment horizontal="center" vertical="center" wrapText="1"/>
    </xf>
    <xf numFmtId="3" fontId="31" fillId="0" borderId="1" xfId="1012" applyNumberFormat="1" applyFont="1" applyFill="1" applyBorder="1" applyAlignment="1" applyProtection="1">
      <alignment horizontal="center" vertical="center" wrapText="1"/>
    </xf>
    <xf numFmtId="49" fontId="12" fillId="0" borderId="1" xfId="998" applyNumberFormat="1" applyFont="1" applyFill="1" applyBorder="1" applyAlignment="1">
      <alignment horizontal="center" vertical="center" wrapText="1"/>
    </xf>
    <xf numFmtId="3" fontId="31" fillId="2" borderId="1" xfId="0" applyNumberFormat="1" applyFont="1" applyFill="1" applyBorder="1" applyAlignment="1" applyProtection="1">
      <alignment horizontal="center" vertical="center"/>
    </xf>
    <xf numFmtId="192" fontId="31" fillId="2" borderId="1" xfId="1012" applyNumberFormat="1" applyFont="1" applyFill="1" applyBorder="1" applyAlignment="1">
      <alignment horizontal="center" vertical="center"/>
    </xf>
    <xf numFmtId="192" fontId="23" fillId="2" borderId="1" xfId="1012" applyNumberFormat="1" applyFont="1" applyFill="1" applyBorder="1" applyAlignment="1">
      <alignment horizontal="center" vertical="center"/>
    </xf>
    <xf numFmtId="0" fontId="31" fillId="0" borderId="1" xfId="1012" applyFont="1" applyFill="1" applyBorder="1" applyAlignment="1">
      <alignment horizontal="center" vertical="center" wrapText="1"/>
    </xf>
    <xf numFmtId="0" fontId="23" fillId="0" borderId="1" xfId="1012" applyFont="1" applyFill="1" applyBorder="1" applyAlignment="1">
      <alignment horizontal="center" vertical="center"/>
    </xf>
    <xf numFmtId="201" fontId="23" fillId="0" borderId="1" xfId="1012" applyNumberFormat="1" applyFont="1" applyFill="1" applyBorder="1" applyAlignment="1" applyProtection="1">
      <alignment horizontal="center" vertical="center" wrapText="1"/>
      <protection locked="0"/>
    </xf>
    <xf numFmtId="0" fontId="31" fillId="0" borderId="1" xfId="1011" applyFont="1" applyFill="1" applyBorder="1" applyAlignment="1" applyProtection="1">
      <alignment horizontal="left" vertical="center"/>
    </xf>
    <xf numFmtId="201" fontId="31" fillId="0" borderId="1" xfId="1012" applyNumberFormat="1" applyFont="1" applyFill="1" applyBorder="1" applyAlignment="1" applyProtection="1">
      <alignment horizontal="center" vertical="center" wrapText="1"/>
      <protection locked="0"/>
    </xf>
    <xf numFmtId="0" fontId="23" fillId="0" borderId="1" xfId="1012" applyFont="1" applyFill="1" applyBorder="1" applyAlignment="1" applyProtection="1">
      <alignment horizontal="left" vertical="center"/>
    </xf>
    <xf numFmtId="0" fontId="2" fillId="0" borderId="0" xfId="0" applyFont="1" applyFill="1" applyBorder="1" applyAlignment="1"/>
    <xf numFmtId="0" fontId="38"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8" xfId="0" applyFont="1" applyFill="1" applyBorder="1" applyAlignment="1">
      <alignment horizontal="center" vertical="center"/>
    </xf>
    <xf numFmtId="0" fontId="24" fillId="0" borderId="0" xfId="0" applyFont="1" applyAlignment="1">
      <alignment horizontal="right"/>
    </xf>
    <xf numFmtId="0" fontId="31" fillId="0" borderId="2" xfId="1015" applyFont="1" applyBorder="1" applyAlignment="1">
      <alignment horizontal="center" vertical="center"/>
    </xf>
    <xf numFmtId="0" fontId="31" fillId="0" borderId="6" xfId="1015" applyFont="1" applyBorder="1" applyAlignment="1">
      <alignment horizontal="center" vertical="center"/>
    </xf>
    <xf numFmtId="0" fontId="31" fillId="0" borderId="9" xfId="1015" applyFont="1" applyBorder="1" applyAlignment="1">
      <alignment horizontal="center" vertical="center"/>
    </xf>
    <xf numFmtId="0" fontId="31" fillId="0" borderId="4" xfId="1015" applyFont="1" applyBorder="1" applyAlignment="1">
      <alignment horizontal="center" vertical="center"/>
    </xf>
    <xf numFmtId="49" fontId="31" fillId="0" borderId="1" xfId="783" applyNumberFormat="1" applyFont="1" applyFill="1" applyBorder="1" applyAlignment="1" applyProtection="1">
      <alignment horizontal="center" vertical="center"/>
    </xf>
    <xf numFmtId="0" fontId="40" fillId="0" borderId="1" xfId="0" applyFont="1" applyFill="1" applyBorder="1" applyAlignment="1">
      <alignment horizontal="center" vertical="center"/>
    </xf>
    <xf numFmtId="10" fontId="40" fillId="0" borderId="1" xfId="0" applyNumberFormat="1" applyFont="1" applyFill="1" applyBorder="1" applyAlignment="1">
      <alignment horizontal="center" vertical="center"/>
    </xf>
    <xf numFmtId="0" fontId="41" fillId="0" borderId="1" xfId="0" applyFont="1" applyBorder="1" applyAlignment="1">
      <alignment horizontal="center" vertical="center"/>
    </xf>
    <xf numFmtId="0" fontId="40" fillId="0" borderId="2" xfId="0" applyFont="1" applyFill="1" applyBorder="1" applyAlignment="1">
      <alignment horizontal="center" vertical="center"/>
    </xf>
    <xf numFmtId="0" fontId="5" fillId="0" borderId="0" xfId="0" applyFont="1" applyFill="1" applyBorder="1" applyAlignment="1">
      <alignment horizontal="left" vertical="top" wrapText="1"/>
    </xf>
    <xf numFmtId="0" fontId="1" fillId="0" borderId="0" xfId="834" applyFont="1" applyAlignment="1">
      <alignment horizontal="center" vertical="center" shrinkToFit="1"/>
    </xf>
    <xf numFmtId="0" fontId="42" fillId="0" borderId="0" xfId="914" applyFont="1" applyAlignment="1"/>
    <xf numFmtId="0" fontId="31" fillId="0" borderId="1" xfId="1015" applyFont="1" applyBorder="1" applyAlignment="1">
      <alignment horizontal="center" vertical="center" wrapText="1"/>
    </xf>
    <xf numFmtId="0" fontId="31" fillId="0" borderId="1" xfId="0" applyFont="1" applyBorder="1" applyAlignment="1">
      <alignment horizontal="center" vertical="center"/>
    </xf>
    <xf numFmtId="178" fontId="12" fillId="0" borderId="1" xfId="762" applyNumberFormat="1" applyFont="1" applyFill="1" applyBorder="1" applyAlignment="1">
      <alignment horizontal="center" vertical="center" wrapText="1"/>
    </xf>
    <xf numFmtId="203" fontId="31" fillId="0" borderId="1" xfId="23" applyNumberFormat="1" applyFont="1" applyBorder="1" applyAlignment="1">
      <alignment horizontal="center" vertical="center" wrapText="1"/>
    </xf>
    <xf numFmtId="201" fontId="9" fillId="0" borderId="0" xfId="32" applyNumberFormat="1" applyFont="1" applyFill="1" applyBorder="1" applyAlignment="1" applyProtection="1">
      <alignment vertical="center"/>
    </xf>
    <xf numFmtId="0" fontId="24" fillId="0" borderId="1" xfId="0" applyFont="1" applyBorder="1" applyAlignment="1">
      <alignment horizontal="center" vertical="center"/>
    </xf>
    <xf numFmtId="178" fontId="24" fillId="0" borderId="1" xfId="762" applyNumberFormat="1" applyFont="1" applyFill="1" applyBorder="1" applyAlignment="1">
      <alignment horizontal="center" vertical="center" wrapText="1"/>
    </xf>
    <xf numFmtId="0" fontId="9" fillId="0" borderId="0" xfId="1012" applyFont="1" applyFill="1">
      <alignment vertical="center"/>
    </xf>
    <xf numFmtId="0" fontId="9" fillId="0" borderId="0" xfId="1012" applyFont="1">
      <alignment vertical="center"/>
    </xf>
    <xf numFmtId="192" fontId="9" fillId="0" borderId="0" xfId="1012" applyNumberFormat="1" applyFont="1">
      <alignment vertical="center"/>
    </xf>
    <xf numFmtId="0" fontId="6" fillId="0" borderId="0" xfId="759" applyFont="1" applyAlignment="1">
      <alignment horizontal="center" vertical="center"/>
    </xf>
    <xf numFmtId="0" fontId="7" fillId="0" borderId="0" xfId="759" applyFont="1" applyAlignment="1">
      <alignment horizontal="center" vertical="center"/>
    </xf>
    <xf numFmtId="0" fontId="24" fillId="0" borderId="0" xfId="759" applyFont="1" applyFill="1" applyAlignment="1">
      <alignment horizontal="left"/>
    </xf>
    <xf numFmtId="192" fontId="31" fillId="0" borderId="1" xfId="1012" applyNumberFormat="1" applyFont="1" applyBorder="1" applyAlignment="1">
      <alignment horizontal="center" vertical="center" wrapText="1"/>
    </xf>
    <xf numFmtId="195" fontId="43" fillId="0" borderId="1" xfId="0" applyNumberFormat="1" applyFont="1" applyFill="1" applyBorder="1" applyAlignment="1">
      <alignment vertical="center" wrapText="1"/>
    </xf>
    <xf numFmtId="0" fontId="24" fillId="0" borderId="1" xfId="0" applyFont="1" applyBorder="1" applyAlignment="1">
      <alignment horizontal="left" vertical="center" wrapText="1" indent="1"/>
    </xf>
    <xf numFmtId="195"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95" fontId="31" fillId="0" borderId="1" xfId="917" applyNumberFormat="1" applyFont="1" applyFill="1" applyBorder="1" applyAlignment="1">
      <alignment horizontal="center" vertical="center"/>
    </xf>
    <xf numFmtId="0" fontId="7" fillId="0" borderId="0" xfId="759" applyFont="1" applyBorder="1" applyAlignment="1">
      <alignment horizontal="center" vertical="center"/>
    </xf>
    <xf numFmtId="0" fontId="24" fillId="0" borderId="0" xfId="759" applyFont="1" applyBorder="1" applyAlignment="1">
      <alignment horizontal="left" vertical="center"/>
    </xf>
    <xf numFmtId="0" fontId="24" fillId="0" borderId="0" xfId="759" applyFont="1" applyBorder="1" applyAlignment="1">
      <alignment horizontal="right" vertical="center"/>
    </xf>
    <xf numFmtId="0" fontId="31" fillId="0" borderId="1" xfId="0" applyFont="1" applyBorder="1" applyAlignment="1">
      <alignment horizontal="center" vertical="center" wrapText="1"/>
    </xf>
    <xf numFmtId="200" fontId="12" fillId="0" borderId="1" xfId="762" applyNumberFormat="1" applyFont="1" applyFill="1" applyBorder="1" applyAlignment="1">
      <alignment horizontal="left" vertical="center"/>
    </xf>
    <xf numFmtId="178" fontId="12" fillId="0" borderId="1" xfId="762" applyNumberFormat="1" applyFont="1" applyFill="1" applyBorder="1" applyAlignment="1">
      <alignment horizontal="right" vertical="center" wrapText="1"/>
    </xf>
    <xf numFmtId="200" fontId="24" fillId="0" borderId="1" xfId="762" applyNumberFormat="1" applyFont="1" applyFill="1" applyBorder="1" applyAlignment="1">
      <alignment horizontal="left" vertical="center"/>
    </xf>
    <xf numFmtId="178" fontId="24" fillId="0" borderId="1" xfId="762" applyNumberFormat="1" applyFont="1" applyFill="1" applyBorder="1" applyAlignment="1">
      <alignment horizontal="right" vertical="center" wrapText="1"/>
    </xf>
    <xf numFmtId="178" fontId="24" fillId="0" borderId="1" xfId="0" applyNumberFormat="1" applyFont="1" applyBorder="1" applyAlignment="1">
      <alignment horizontal="right" vertical="center" wrapText="1"/>
    </xf>
    <xf numFmtId="0" fontId="12" fillId="0" borderId="1" xfId="762" applyFont="1" applyFill="1" applyBorder="1" applyAlignment="1">
      <alignment horizontal="center" vertical="center"/>
    </xf>
    <xf numFmtId="0" fontId="8" fillId="0" borderId="0" xfId="1012" applyFont="1" applyFill="1" applyAlignment="1">
      <alignment horizontal="center" vertical="center" wrapText="1"/>
    </xf>
    <xf numFmtId="0" fontId="30" fillId="0" borderId="0" xfId="1012" applyFont="1" applyFill="1">
      <alignment vertical="center"/>
    </xf>
    <xf numFmtId="0" fontId="44" fillId="0" borderId="0" xfId="0" applyFont="1" applyAlignment="1"/>
    <xf numFmtId="0" fontId="9" fillId="2" borderId="0" xfId="1011" applyFill="1">
      <alignment vertical="center"/>
    </xf>
    <xf numFmtId="0" fontId="34" fillId="2" borderId="0" xfId="1011" applyFont="1" applyFill="1">
      <alignment vertical="center"/>
    </xf>
    <xf numFmtId="192" fontId="9" fillId="0" borderId="0" xfId="1012" applyNumberFormat="1" applyFill="1">
      <alignment vertical="center"/>
    </xf>
    <xf numFmtId="0" fontId="24" fillId="0" borderId="0" xfId="1012" applyFont="1" applyFill="1">
      <alignment vertical="center"/>
    </xf>
    <xf numFmtId="192" fontId="23" fillId="0" borderId="0" xfId="1012" applyNumberFormat="1" applyFont="1" applyFill="1" applyBorder="1" applyAlignment="1">
      <alignment horizontal="right" vertical="center"/>
    </xf>
    <xf numFmtId="49" fontId="31" fillId="0" borderId="1" xfId="0" applyNumberFormat="1" applyFont="1" applyFill="1" applyBorder="1" applyAlignment="1">
      <alignment vertical="center" wrapText="1"/>
    </xf>
    <xf numFmtId="178" fontId="31" fillId="2" borderId="1" xfId="23" applyNumberFormat="1" applyFont="1" applyFill="1" applyBorder="1" applyAlignment="1">
      <alignment horizontal="center" vertical="center" wrapText="1"/>
    </xf>
    <xf numFmtId="201" fontId="31" fillId="0" borderId="1" xfId="23" applyNumberFormat="1" applyFont="1" applyFill="1" applyBorder="1" applyAlignment="1">
      <alignment horizontal="center" vertical="center" wrapText="1" shrinkToFit="1"/>
    </xf>
    <xf numFmtId="201" fontId="31" fillId="0" borderId="1" xfId="32" applyNumberFormat="1" applyFont="1" applyFill="1" applyBorder="1" applyAlignment="1" applyProtection="1">
      <alignment horizontal="center" vertical="center" wrapText="1" shrinkToFit="1"/>
      <protection locked="0"/>
    </xf>
    <xf numFmtId="49" fontId="23" fillId="0" borderId="1" xfId="0" applyNumberFormat="1" applyFont="1" applyFill="1" applyBorder="1" applyAlignment="1">
      <alignment vertical="center" wrapText="1"/>
    </xf>
    <xf numFmtId="178" fontId="23" fillId="2" borderId="1" xfId="23" applyNumberFormat="1" applyFont="1" applyFill="1" applyBorder="1" applyAlignment="1">
      <alignment horizontal="center" vertical="center" wrapText="1"/>
    </xf>
    <xf numFmtId="201" fontId="23" fillId="2" borderId="1" xfId="23" applyNumberFormat="1" applyFont="1" applyFill="1" applyBorder="1" applyAlignment="1">
      <alignment horizontal="center" vertical="center" wrapText="1"/>
    </xf>
    <xf numFmtId="201" fontId="23" fillId="0" borderId="1" xfId="32" applyNumberFormat="1" applyFont="1" applyFill="1" applyBorder="1" applyAlignment="1" applyProtection="1">
      <alignment horizontal="center" vertical="center" wrapText="1" shrinkToFit="1"/>
      <protection locked="0"/>
    </xf>
    <xf numFmtId="49" fontId="31" fillId="0" borderId="1" xfId="0" applyNumberFormat="1" applyFont="1" applyFill="1" applyBorder="1" applyAlignment="1">
      <alignment horizontal="center" vertical="center" wrapText="1"/>
    </xf>
    <xf numFmtId="201" fontId="23" fillId="0" borderId="1" xfId="23" applyNumberFormat="1" applyFont="1" applyFill="1" applyBorder="1" applyAlignment="1">
      <alignment horizontal="center" vertical="center" wrapText="1" shrinkToFit="1"/>
    </xf>
    <xf numFmtId="201" fontId="23" fillId="2" borderId="2" xfId="23" applyNumberFormat="1" applyFont="1" applyFill="1" applyBorder="1" applyAlignment="1">
      <alignment horizontal="center" vertical="center" wrapText="1"/>
    </xf>
    <xf numFmtId="201" fontId="23" fillId="0" borderId="4" xfId="23" applyNumberFormat="1" applyFont="1" applyFill="1" applyBorder="1" applyAlignment="1">
      <alignment horizontal="center" vertical="center" wrapText="1" shrinkToFit="1"/>
    </xf>
    <xf numFmtId="201" fontId="23" fillId="2" borderId="4" xfId="23" applyNumberFormat="1" applyFont="1" applyFill="1" applyBorder="1" applyAlignment="1">
      <alignment horizontal="center" vertical="center" wrapText="1"/>
    </xf>
    <xf numFmtId="201" fontId="23" fillId="3" borderId="1" xfId="23" applyNumberFormat="1" applyFont="1" applyFill="1" applyBorder="1" applyAlignment="1">
      <alignment horizontal="center" vertical="center" wrapText="1" shrinkToFit="1"/>
    </xf>
    <xf numFmtId="201" fontId="23" fillId="3" borderId="1" xfId="23" applyNumberFormat="1" applyFont="1" applyFill="1" applyBorder="1" applyAlignment="1">
      <alignment horizontal="center" vertical="center" wrapText="1"/>
    </xf>
    <xf numFmtId="201" fontId="23" fillId="0" borderId="2" xfId="23" applyNumberFormat="1" applyFont="1" applyFill="1" applyBorder="1" applyAlignment="1">
      <alignment horizontal="center" vertical="center" wrapText="1" shrinkToFit="1"/>
    </xf>
    <xf numFmtId="201" fontId="31" fillId="0" borderId="1" xfId="23" applyNumberFormat="1" applyFont="1" applyFill="1" applyBorder="1" applyAlignment="1" applyProtection="1">
      <alignment horizontal="center" vertical="center" wrapText="1"/>
      <protection locked="0"/>
    </xf>
    <xf numFmtId="201" fontId="31" fillId="0" borderId="1" xfId="23" applyNumberFormat="1" applyFont="1" applyFill="1" applyBorder="1" applyAlignment="1" applyProtection="1">
      <alignment horizontal="center" vertical="center" wrapText="1" shrinkToFit="1"/>
      <protection locked="0"/>
    </xf>
    <xf numFmtId="201" fontId="23" fillId="0" borderId="1" xfId="23" applyNumberFormat="1" applyFont="1" applyFill="1" applyBorder="1" applyAlignment="1" applyProtection="1">
      <alignment horizontal="center" vertical="center" wrapText="1" shrinkToFit="1"/>
      <protection locked="0"/>
    </xf>
    <xf numFmtId="201" fontId="23" fillId="0" borderId="1" xfId="23" applyNumberFormat="1" applyFont="1" applyFill="1" applyBorder="1" applyAlignment="1" applyProtection="1">
      <alignment horizontal="center" vertical="center" wrapText="1"/>
      <protection locked="0"/>
    </xf>
    <xf numFmtId="201" fontId="23" fillId="0" borderId="1" xfId="23" applyNumberFormat="1" applyFont="1" applyFill="1" applyBorder="1" applyAlignment="1" applyProtection="1">
      <alignment horizontal="center" wrapText="1"/>
      <protection locked="0"/>
    </xf>
    <xf numFmtId="0" fontId="12" fillId="0" borderId="1" xfId="0" applyFont="1" applyFill="1" applyBorder="1" applyAlignment="1">
      <alignment vertical="center" wrapText="1"/>
    </xf>
    <xf numFmtId="0" fontId="24" fillId="0" borderId="1" xfId="0" applyFont="1" applyFill="1" applyBorder="1" applyAlignment="1">
      <alignment vertical="center" wrapText="1"/>
    </xf>
    <xf numFmtId="178" fontId="31" fillId="0" borderId="1" xfId="23" applyNumberFormat="1" applyFont="1" applyFill="1" applyBorder="1" applyAlignment="1" applyProtection="1">
      <alignment vertical="center" wrapText="1"/>
      <protection locked="0"/>
    </xf>
    <xf numFmtId="178" fontId="31" fillId="0" borderId="1" xfId="23" applyNumberFormat="1" applyFont="1" applyFill="1" applyBorder="1" applyAlignment="1" applyProtection="1">
      <alignment horizontal="center" vertical="center" wrapText="1"/>
      <protection locked="0"/>
    </xf>
    <xf numFmtId="0" fontId="31" fillId="0" borderId="1" xfId="1012" applyNumberFormat="1" applyFont="1" applyFill="1" applyBorder="1" applyAlignment="1">
      <alignment horizontal="left" vertical="center"/>
    </xf>
    <xf numFmtId="0" fontId="23" fillId="2" borderId="1" xfId="1012" applyFont="1" applyFill="1" applyBorder="1" applyAlignment="1">
      <alignment vertical="center" wrapText="1"/>
    </xf>
    <xf numFmtId="178" fontId="23" fillId="0" borderId="1" xfId="23" applyNumberFormat="1" applyFont="1" applyFill="1" applyBorder="1" applyAlignment="1">
      <alignment horizontal="center" vertical="center" wrapText="1"/>
    </xf>
    <xf numFmtId="0" fontId="31" fillId="0" borderId="1" xfId="1012" applyFont="1" applyFill="1" applyBorder="1" applyAlignment="1">
      <alignment horizontal="distributed" vertical="center" wrapText="1" indent="2"/>
    </xf>
    <xf numFmtId="178" fontId="0" fillId="0" borderId="0" xfId="0" applyNumberFormat="1" applyAlignment="1"/>
    <xf numFmtId="178" fontId="44" fillId="0" borderId="0" xfId="0" applyNumberFormat="1" applyFont="1" applyAlignment="1"/>
    <xf numFmtId="0" fontId="31" fillId="0" borderId="0" xfId="1012" applyFont="1" applyFill="1" applyAlignment="1">
      <alignment horizontal="center" vertical="center" wrapText="1"/>
    </xf>
    <xf numFmtId="0" fontId="0" fillId="0" borderId="0" xfId="0" applyAlignment="1" applyProtection="1"/>
    <xf numFmtId="192" fontId="23" fillId="0" borderId="0" xfId="1012" applyNumberFormat="1" applyFont="1" applyFill="1" applyBorder="1" applyAlignment="1">
      <alignment horizontal="left" vertical="center"/>
    </xf>
    <xf numFmtId="0" fontId="31" fillId="0" borderId="1" xfId="1012" applyNumberFormat="1" applyFont="1" applyFill="1" applyBorder="1" applyAlignment="1">
      <alignment vertical="center" wrapText="1"/>
    </xf>
    <xf numFmtId="201" fontId="23" fillId="2" borderId="1" xfId="32" applyNumberFormat="1" applyFont="1" applyFill="1" applyBorder="1" applyAlignment="1" applyProtection="1">
      <alignment horizontal="center" vertical="center" wrapText="1"/>
    </xf>
    <xf numFmtId="0" fontId="10" fillId="0" borderId="0" xfId="1011" applyFont="1" applyFill="1" applyAlignment="1" applyProtection="1">
      <alignment horizontal="center" vertical="center"/>
    </xf>
    <xf numFmtId="201" fontId="31" fillId="2" borderId="1" xfId="23" applyNumberFormat="1" applyFont="1" applyFill="1" applyBorder="1" applyAlignment="1">
      <alignment horizontal="center" vertical="center" wrapText="1"/>
    </xf>
    <xf numFmtId="0" fontId="23" fillId="0" borderId="1" xfId="1012" applyFont="1" applyFill="1" applyBorder="1" applyAlignment="1">
      <alignment horizontal="left" vertical="center" wrapText="1"/>
    </xf>
    <xf numFmtId="0" fontId="23" fillId="0" borderId="1" xfId="1012" applyNumberFormat="1" applyFont="1" applyFill="1" applyBorder="1" applyAlignment="1">
      <alignment vertical="center" wrapText="1"/>
    </xf>
    <xf numFmtId="178" fontId="23" fillId="0" borderId="1" xfId="23" applyNumberFormat="1" applyFont="1" applyFill="1" applyBorder="1" applyAlignment="1" applyProtection="1">
      <alignment horizontal="center" vertical="center" wrapText="1"/>
      <protection locked="0"/>
    </xf>
    <xf numFmtId="49" fontId="31" fillId="0" borderId="1" xfId="0" applyNumberFormat="1" applyFont="1" applyFill="1" applyBorder="1" applyAlignment="1" applyProtection="1">
      <alignment horizontal="distributed" vertical="center" wrapText="1"/>
    </xf>
    <xf numFmtId="0" fontId="31" fillId="0" borderId="1" xfId="1012" applyFont="1" applyFill="1" applyBorder="1" applyAlignment="1">
      <alignment horizontal="left" vertical="center" wrapText="1"/>
    </xf>
    <xf numFmtId="3" fontId="31" fillId="0" borderId="1" xfId="0" applyNumberFormat="1" applyFont="1" applyBorder="1" applyAlignment="1" applyProtection="1">
      <alignment horizontal="center" vertical="center" wrapText="1"/>
    </xf>
    <xf numFmtId="0" fontId="31" fillId="0" borderId="1" xfId="1012" applyNumberFormat="1" applyFont="1" applyFill="1" applyBorder="1" applyAlignment="1" applyProtection="1">
      <alignment vertical="center" wrapText="1"/>
    </xf>
    <xf numFmtId="178" fontId="23" fillId="4" borderId="1" xfId="0" applyNumberFormat="1" applyFont="1" applyFill="1" applyBorder="1" applyAlignment="1" applyProtection="1">
      <alignment horizontal="center" vertical="center" wrapText="1"/>
    </xf>
    <xf numFmtId="201" fontId="23" fillId="2" borderId="1" xfId="0" applyNumberFormat="1" applyFont="1" applyFill="1" applyBorder="1" applyAlignment="1" applyProtection="1">
      <alignment horizontal="center" vertical="center"/>
    </xf>
    <xf numFmtId="201" fontId="23" fillId="0" borderId="1" xfId="1011" applyNumberFormat="1" applyFont="1" applyFill="1" applyBorder="1" applyAlignment="1" applyProtection="1">
      <alignment horizontal="center" vertical="center" wrapText="1"/>
      <protection locked="0"/>
    </xf>
    <xf numFmtId="0" fontId="9" fillId="0" borderId="0" xfId="1011" applyFill="1">
      <alignment vertical="center"/>
    </xf>
    <xf numFmtId="0" fontId="34" fillId="0" borderId="0" xfId="1011" applyFont="1" applyFill="1">
      <alignment vertical="center"/>
    </xf>
    <xf numFmtId="192" fontId="31" fillId="0" borderId="0" xfId="1012" applyNumberFormat="1" applyFont="1" applyFill="1" applyAlignment="1">
      <alignment horizontal="center" vertical="center" wrapText="1"/>
    </xf>
    <xf numFmtId="178" fontId="23" fillId="0" borderId="1" xfId="1019" applyNumberFormat="1" applyFont="1" applyFill="1" applyBorder="1" applyAlignment="1" applyProtection="1">
      <alignment vertical="center" wrapText="1"/>
    </xf>
    <xf numFmtId="178" fontId="23" fillId="2" borderId="1" xfId="23" applyNumberFormat="1" applyFont="1" applyFill="1" applyBorder="1" applyAlignment="1" applyProtection="1">
      <alignment horizontal="center" vertical="center" wrapText="1"/>
    </xf>
    <xf numFmtId="201" fontId="23" fillId="2" borderId="1" xfId="23" applyNumberFormat="1" applyFont="1" applyFill="1" applyBorder="1" applyAlignment="1" applyProtection="1">
      <alignment horizontal="center" vertical="center" wrapText="1"/>
    </xf>
    <xf numFmtId="0" fontId="10" fillId="0" borderId="0" xfId="1011" applyFont="1" applyFill="1" applyAlignment="1">
      <alignment horizontal="center" vertical="center"/>
    </xf>
    <xf numFmtId="49" fontId="23" fillId="0" borderId="1" xfId="1019" applyNumberFormat="1" applyFont="1" applyFill="1" applyBorder="1" applyAlignment="1" applyProtection="1">
      <alignment horizontal="left" vertical="center" wrapText="1"/>
    </xf>
    <xf numFmtId="201" fontId="31" fillId="0" borderId="1" xfId="370" applyNumberFormat="1" applyFont="1" applyFill="1" applyBorder="1" applyAlignment="1" applyProtection="1">
      <alignment horizontal="center" vertical="center" wrapText="1"/>
      <protection locked="0"/>
    </xf>
    <xf numFmtId="0" fontId="23" fillId="0" borderId="1" xfId="1012" applyNumberFormat="1" applyFont="1" applyFill="1" applyBorder="1" applyAlignment="1">
      <alignment horizontal="left" vertical="center" wrapText="1"/>
    </xf>
    <xf numFmtId="178" fontId="23" fillId="4" borderId="1" xfId="0" applyNumberFormat="1" applyFont="1" applyFill="1" applyBorder="1" applyAlignment="1">
      <alignment horizontal="center" vertical="center" wrapText="1"/>
    </xf>
    <xf numFmtId="201" fontId="23" fillId="0" borderId="1" xfId="370" applyNumberFormat="1" applyFont="1" applyFill="1" applyBorder="1" applyAlignment="1" applyProtection="1">
      <alignment horizontal="center" vertical="center" wrapText="1"/>
      <protection locked="0"/>
    </xf>
    <xf numFmtId="178" fontId="0" fillId="0" borderId="0" xfId="0" applyNumberFormat="1" applyFill="1" applyAlignment="1"/>
    <xf numFmtId="201" fontId="31" fillId="0" borderId="1" xfId="1011" applyNumberFormat="1" applyFont="1" applyFill="1" applyBorder="1" applyAlignment="1" applyProtection="1">
      <alignment horizontal="center" vertical="center" wrapText="1"/>
      <protection locked="0"/>
    </xf>
    <xf numFmtId="0" fontId="31" fillId="0" borderId="1" xfId="1012" applyNumberFormat="1" applyFont="1" applyFill="1" applyBorder="1" applyAlignment="1">
      <alignment horizontal="left" vertical="center" wrapText="1"/>
    </xf>
    <xf numFmtId="0" fontId="45" fillId="0" borderId="0" xfId="1011" applyFont="1" applyFill="1" applyAlignment="1">
      <alignment horizontal="center" vertical="center"/>
    </xf>
    <xf numFmtId="3" fontId="0" fillId="0" borderId="0" xfId="0" applyNumberFormat="1" applyFill="1" applyAlignment="1"/>
    <xf numFmtId="0" fontId="0" fillId="0" borderId="0" xfId="0" applyFill="1" applyAlignment="1" applyProtection="1"/>
    <xf numFmtId="0" fontId="31" fillId="2" borderId="0" xfId="1012" applyFont="1" applyFill="1" applyAlignment="1" applyProtection="1">
      <alignment horizontal="center" vertical="center" wrapText="1"/>
    </xf>
    <xf numFmtId="0" fontId="23" fillId="2" borderId="0" xfId="1012" applyFont="1" applyFill="1" applyProtection="1">
      <alignment vertical="center"/>
    </xf>
    <xf numFmtId="0" fontId="9" fillId="2" borderId="0" xfId="1011" applyFill="1" applyProtection="1">
      <alignment vertical="center"/>
    </xf>
    <xf numFmtId="192" fontId="9" fillId="2" borderId="0" xfId="1012" applyNumberFormat="1" applyFill="1" applyProtection="1">
      <alignment vertical="center"/>
    </xf>
    <xf numFmtId="0" fontId="46" fillId="0" borderId="0" xfId="1012" applyFont="1" applyFill="1" applyProtection="1">
      <alignment vertical="center"/>
    </xf>
    <xf numFmtId="0" fontId="37" fillId="0" borderId="0" xfId="1012" applyFont="1" applyFill="1" applyProtection="1">
      <alignment vertical="center"/>
    </xf>
    <xf numFmtId="192" fontId="31" fillId="0" borderId="0" xfId="1012" applyNumberFormat="1" applyFont="1" applyFill="1" applyAlignment="1" applyProtection="1">
      <alignment horizontal="center" vertical="center" wrapText="1"/>
    </xf>
    <xf numFmtId="201" fontId="31" fillId="2" borderId="1" xfId="0" applyNumberFormat="1" applyFont="1" applyFill="1" applyBorder="1" applyAlignment="1" applyProtection="1">
      <alignment horizontal="center" vertical="center"/>
    </xf>
    <xf numFmtId="178" fontId="23" fillId="2" borderId="1" xfId="1012" applyNumberFormat="1" applyFont="1" applyFill="1" applyBorder="1" applyAlignment="1">
      <alignment horizontal="center" vertical="center"/>
    </xf>
    <xf numFmtId="0" fontId="23" fillId="0" borderId="1" xfId="1012" applyNumberFormat="1" applyFont="1" applyFill="1" applyBorder="1" applyAlignment="1" applyProtection="1">
      <alignment vertical="center" wrapText="1"/>
    </xf>
    <xf numFmtId="0" fontId="31" fillId="0" borderId="1" xfId="1012" applyNumberFormat="1" applyFont="1" applyFill="1" applyBorder="1" applyAlignment="1" applyProtection="1">
      <alignment horizontal="distributed" vertical="center"/>
    </xf>
  </cellXfs>
  <cellStyles count="1329">
    <cellStyle name="常规" xfId="0" builtinId="0"/>
    <cellStyle name="货币[0]" xfId="1" builtinId="7"/>
    <cellStyle name="货币" xfId="2" builtinId="4"/>
    <cellStyle name="_ET_STYLE_NoName_00__Book1_1 2 2 2" xfId="3"/>
    <cellStyle name="部门 4" xfId="4"/>
    <cellStyle name="强调文字颜色 2 3 2" xfId="5"/>
    <cellStyle name="输入" xfId="6" builtinId="20"/>
    <cellStyle name="Accent5 9" xfId="7"/>
    <cellStyle name="汇总 6" xfId="8"/>
    <cellStyle name="20% - 强调文字颜色 3" xfId="9" builtinId="38"/>
    <cellStyle name="百分比 2 8 2" xfId="10"/>
    <cellStyle name="args.style" xfId="11"/>
    <cellStyle name="好 3 2 2" xfId="12"/>
    <cellStyle name="Accent1 5" xfId="13"/>
    <cellStyle name="Accent2 - 40%" xfId="14"/>
    <cellStyle name="常规 3 4 3" xfId="15"/>
    <cellStyle name="千位分隔[0]" xfId="16" builtinId="6"/>
    <cellStyle name="Accent2 - 20% 2" xfId="17"/>
    <cellStyle name="常规 3 2 3 2" xfId="18"/>
    <cellStyle name="_Book1_2 2" xfId="19"/>
    <cellStyle name="常规 26 2" xfId="20"/>
    <cellStyle name="40% - 强调文字颜色 3" xfId="21" builtinId="39"/>
    <cellStyle name="差" xfId="22" builtinId="27"/>
    <cellStyle name="千位分隔" xfId="23" builtinId="3"/>
    <cellStyle name="60% - 强调文字颜色 3" xfId="24" builtinId="40"/>
    <cellStyle name="Accent6 4" xfId="25"/>
    <cellStyle name="日期" xfId="26"/>
    <cellStyle name="60% - 强调文字颜色 6 3 2" xfId="27"/>
    <cellStyle name="Accent2 - 60%" xfId="28"/>
    <cellStyle name="好_0605石屏县 2 2" xfId="29"/>
    <cellStyle name="Input [yellow] 4" xfId="30"/>
    <cellStyle name="超链接" xfId="31" builtinId="8"/>
    <cellStyle name="百分比" xfId="32" builtinId="5"/>
    <cellStyle name="60% - 强调文字颜色 4 2 2 2" xfId="33"/>
    <cellStyle name="差_Book1 2" xfId="34"/>
    <cellStyle name="Accent4 5" xfId="35"/>
    <cellStyle name="已访问的超链接" xfId="36" builtinId="9"/>
    <cellStyle name="_ET_STYLE_NoName_00__Sheet3" xfId="37"/>
    <cellStyle name="注释" xfId="38" builtinId="10"/>
    <cellStyle name="60% - 强调文字颜色 2 3" xfId="39"/>
    <cellStyle name="Accent5 - 60% 2 2" xfId="40"/>
    <cellStyle name="Accent6 3"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Accent1 - 60% 2 2" xfId="51"/>
    <cellStyle name="解释性文本" xfId="52" builtinId="53"/>
    <cellStyle name="标题 1 5 2" xfId="53"/>
    <cellStyle name="百分比 4" xfId="54"/>
    <cellStyle name="标题 1" xfId="55" builtinId="16"/>
    <cellStyle name="差 7" xfId="56"/>
    <cellStyle name="0,0_x000d__x000a_NA_x000d__x000a_" xfId="57"/>
    <cellStyle name="60% - 强调文字颜色 2 2 2 2" xfId="58"/>
    <cellStyle name="百分比 5" xfId="59"/>
    <cellStyle name="标题 2" xfId="60" builtinId="17"/>
    <cellStyle name="60% - 强调文字颜色 1" xfId="61" builtinId="32"/>
    <cellStyle name="Accent4 2 2" xfId="62"/>
    <cellStyle name="Accent6 2" xfId="63"/>
    <cellStyle name="百分比 6" xfId="64"/>
    <cellStyle name="标题 3" xfId="65" builtinId="18"/>
    <cellStyle name="Accent6 5" xfId="66"/>
    <cellStyle name="60% - 强调文字颜色 4" xfId="67" builtinId="44"/>
    <cellStyle name="输出" xfId="68" builtinId="21"/>
    <cellStyle name="计算" xfId="69" builtinId="22"/>
    <cellStyle name="常规_2007年云南省向人大报送政府收支预算表格式编制过程表 2 2 3" xfId="70"/>
    <cellStyle name="40% - 强调文字颜色 4 2" xfId="71"/>
    <cellStyle name="检查单元格" xfId="72" builtinId="23"/>
    <cellStyle name="20% - 强调文字颜色 6" xfId="73" builtinId="50"/>
    <cellStyle name="强调文字颜色 2" xfId="74" builtinId="33"/>
    <cellStyle name="常规 2 2 2 5" xfId="75"/>
    <cellStyle name="PSHeading 4" xfId="76"/>
    <cellStyle name="链接单元格" xfId="77" builtinId="24"/>
    <cellStyle name="60% - 强调文字颜色 4 2 3" xfId="78"/>
    <cellStyle name="汇总" xfId="79" builtinId="25"/>
    <cellStyle name="好" xfId="80" builtinId="26"/>
    <cellStyle name="20% - 强调文字颜色 3 3" xfId="81"/>
    <cellStyle name="适中" xfId="82" builtinId="28"/>
    <cellStyle name="20% - 强调文字颜色 5" xfId="83" builtinId="46"/>
    <cellStyle name="强调文字颜色 1" xfId="84" builtinId="29"/>
    <cellStyle name="常规 2 2 2 4" xfId="85"/>
    <cellStyle name="编号 3 2" xfId="86"/>
    <cellStyle name="20% - 强调文字颜色 1" xfId="87" builtinId="30"/>
    <cellStyle name="Accent6 - 20% 2 2" xfId="88"/>
    <cellStyle name="40% - 强调文字颜色 1" xfId="89" builtinId="31"/>
    <cellStyle name="20% - 强调文字颜色 2" xfId="90" builtinId="34"/>
    <cellStyle name="40% - 强调文字颜色 2" xfId="91" builtinId="35"/>
    <cellStyle name="Accent2 - 40% 2" xfId="92"/>
    <cellStyle name="强调文字颜色 3" xfId="93" builtinId="37"/>
    <cellStyle name="好_2008年地州对账表(国库资金）" xfId="94"/>
    <cellStyle name="Accent2 - 40% 3" xfId="95"/>
    <cellStyle name="PSChar" xfId="96"/>
    <cellStyle name="强调文字颜色 4" xfId="97" builtinId="41"/>
    <cellStyle name="20% - 强调文字颜色 4" xfId="98" builtinId="42"/>
    <cellStyle name="40% - 强调文字颜色 4" xfId="99" builtinId="43"/>
    <cellStyle name="强调文字颜色 5" xfId="100" builtinId="45"/>
    <cellStyle name="60% - 强调文字颜色 5 2 2 2" xfId="101"/>
    <cellStyle name="40% - 强调文字颜色 5" xfId="102" builtinId="47"/>
    <cellStyle name="Accent6 6" xfId="103"/>
    <cellStyle name="标题 1 4 2" xfId="104"/>
    <cellStyle name="60% - 强调文字颜色 5" xfId="105" builtinId="48"/>
    <cellStyle name="强调文字颜色 6" xfId="106" builtinId="49"/>
    <cellStyle name="_弱电系统设备配置报价清单" xfId="107"/>
    <cellStyle name="40% - 强调文字颜色 6" xfId="108" builtinId="51"/>
    <cellStyle name="Accent6 7" xfId="109"/>
    <cellStyle name="标题 1 4 3" xfId="110"/>
    <cellStyle name="60% - 强调文字颜色 6" xfId="111" builtinId="52"/>
    <cellStyle name="_Book1_2 3" xfId="112"/>
    <cellStyle name="常规 2 12 2" xfId="113"/>
    <cellStyle name="Accent2 - 20% 3" xfId="114"/>
    <cellStyle name="_ET_STYLE_NoName_00__Book1" xfId="115"/>
    <cellStyle name="_ET_STYLE_NoName_00_" xfId="116"/>
    <cellStyle name="_Book1_1" xfId="117"/>
    <cellStyle name="_20100326高清市院遂宁检察院1080P配置清单26日改" xfId="118"/>
    <cellStyle name="_Book1_2 2 2" xfId="119"/>
    <cellStyle name="Accent2 - 20% 2 2" xfId="120"/>
    <cellStyle name="百分比 2 2 4" xfId="121"/>
    <cellStyle name="_Book1_2 2 3" xfId="122"/>
    <cellStyle name="百分比 2 10 2" xfId="123"/>
    <cellStyle name="百分比 2 2 5" xfId="124"/>
    <cellStyle name="_Book1_2 2 2 2" xfId="125"/>
    <cellStyle name="百分比 2 2 4 2" xfId="126"/>
    <cellStyle name="_Book1_3 2" xfId="127"/>
    <cellStyle name="常规 2 7 2" xfId="128"/>
    <cellStyle name="_Book1" xfId="129"/>
    <cellStyle name="_Book1_2" xfId="130"/>
    <cellStyle name="常规 3 2 3" xfId="131"/>
    <cellStyle name="Accent2 - 20%" xfId="132"/>
    <cellStyle name="_Book1_2 3 2" xfId="133"/>
    <cellStyle name="百分比 2 3 4" xfId="134"/>
    <cellStyle name="_Book1_2 4" xfId="135"/>
    <cellStyle name="_Book1_3" xfId="136"/>
    <cellStyle name="超级链接 2" xfId="137"/>
    <cellStyle name="Accent1 4 2" xfId="138"/>
    <cellStyle name="_ET_STYLE_NoName_00__Book1_1" xfId="139"/>
    <cellStyle name="Accent5 - 60% 3" xfId="140"/>
    <cellStyle name="_ET_STYLE_NoName_00__Book1_1 2" xfId="141"/>
    <cellStyle name="_ET_STYLE_NoName_00__Book1_1 2 2" xfId="142"/>
    <cellStyle name="Percent [2]" xfId="143"/>
    <cellStyle name="百分比 2 7 2" xfId="144"/>
    <cellStyle name="_ET_STYLE_NoName_00__Book1_1 2 3" xfId="145"/>
    <cellStyle name="标题 2 2 2 2" xfId="146"/>
    <cellStyle name="_ET_STYLE_NoName_00__Book1_1 3" xfId="147"/>
    <cellStyle name="_ET_STYLE_NoName_00__Book1_1 3 2" xfId="148"/>
    <cellStyle name="超级链接" xfId="149"/>
    <cellStyle name="Accent1 4" xfId="150"/>
    <cellStyle name="_ET_STYLE_NoName_00__Book1_1 4" xfId="151"/>
    <cellStyle name="_关闭破产企业已移交地方管理中小学校退休教师情况明细表(1)" xfId="152"/>
    <cellStyle name="Accent5 4" xfId="153"/>
    <cellStyle name="0,0_x005f_x000d__x005f_x000a_NA_x005f_x000d__x005f_x000a_" xfId="154"/>
    <cellStyle name="20% - 强调文字颜色 1 2" xfId="155"/>
    <cellStyle name="20% - 强调文字颜色 1 2 2" xfId="156"/>
    <cellStyle name="强调文字颜色 2 2 2 2" xfId="157"/>
    <cellStyle name="20% - 强调文字颜色 1 3" xfId="158"/>
    <cellStyle name="Accent1 - 20% 2" xfId="159"/>
    <cellStyle name="20% - 强调文字颜色 2 2" xfId="160"/>
    <cellStyle name="20% - 强调文字颜色 2 2 2" xfId="161"/>
    <cellStyle name="20% - 强调文字颜色 2 3" xfId="162"/>
    <cellStyle name="60% - 强调文字颜色 3 2 2 2" xfId="163"/>
    <cellStyle name="常规 3 2 5" xfId="164"/>
    <cellStyle name="20% - 强调文字颜色 3 2" xfId="165"/>
    <cellStyle name="20% - 强调文字颜色 3 2 2" xfId="166"/>
    <cellStyle name="常规 3 3 5" xfId="167"/>
    <cellStyle name="20% - 强调文字颜色 4 2" xfId="168"/>
    <cellStyle name="Mon閠aire_!!!GO" xfId="169"/>
    <cellStyle name="常规 3 3 5 2" xfId="170"/>
    <cellStyle name="20% - 强调文字颜色 4 2 2" xfId="171"/>
    <cellStyle name="常规 3 3 6" xfId="172"/>
    <cellStyle name="20% - 强调文字颜色 4 3" xfId="173"/>
    <cellStyle name="Accent6 - 60% 2 2" xfId="174"/>
    <cellStyle name="20% - 强调文字颜色 5 2" xfId="175"/>
    <cellStyle name="20% - 强调文字颜色 5 2 2" xfId="176"/>
    <cellStyle name="20% - 强调文字颜色 5 3" xfId="177"/>
    <cellStyle name="20% - 强调文字颜色 6 2" xfId="178"/>
    <cellStyle name="20% - 强调文字颜色 6 2 2" xfId="179"/>
    <cellStyle name="Accent6 - 20% 3" xfId="180"/>
    <cellStyle name="20% - 强调文字颜色 6 3" xfId="181"/>
    <cellStyle name="40% - 强调文字颜色 1 2" xfId="182"/>
    <cellStyle name="40% - 强调文字颜色 1 2 2" xfId="183"/>
    <cellStyle name="常规 9 2" xfId="184"/>
    <cellStyle name="40% - 强调文字颜色 1 3" xfId="185"/>
    <cellStyle name="Accent1" xfId="186"/>
    <cellStyle name="40% - 强调文字颜色 2 2" xfId="187"/>
    <cellStyle name="40% - 强调文字颜色 2 2 2" xfId="188"/>
    <cellStyle name="40% - 强调文字颜色 2 3" xfId="189"/>
    <cellStyle name="40% - 强调文字颜色 3 2" xfId="190"/>
    <cellStyle name="40% - 强调文字颜色 3 2 2" xfId="191"/>
    <cellStyle name="40% - 强调文字颜色 3 3" xfId="192"/>
    <cellStyle name="40% - 强调文字颜色 4 2 2" xfId="193"/>
    <cellStyle name="40% - 强调文字颜色 4 3" xfId="194"/>
    <cellStyle name="Accent6 - 20% 2" xfId="195"/>
    <cellStyle name="好 2 3" xfId="196"/>
    <cellStyle name="40% - 强调文字颜色 5 2" xfId="197"/>
    <cellStyle name="40% - 强调文字颜色 5 2 2" xfId="198"/>
    <cellStyle name="60% - 强调文字颜色 4 3" xfId="199"/>
    <cellStyle name="好 2 4" xfId="200"/>
    <cellStyle name="40% - 强调文字颜色 5 3" xfId="201"/>
    <cellStyle name="好 3 3" xfId="202"/>
    <cellStyle name="40% - 强调文字颜色 6 2" xfId="203"/>
    <cellStyle name="适中 2 2" xfId="204"/>
    <cellStyle name="百分比 2 9" xfId="205"/>
    <cellStyle name="标题 2 2 4" xfId="206"/>
    <cellStyle name="40% - 强调文字颜色 6 2 2" xfId="207"/>
    <cellStyle name="Accent2 5" xfId="208"/>
    <cellStyle name="适中 2 2 2" xfId="209"/>
    <cellStyle name="百分比 2 9 2" xfId="210"/>
    <cellStyle name="好 3 4" xfId="211"/>
    <cellStyle name="40% - 强调文字颜色 6 3" xfId="212"/>
    <cellStyle name="60% - 强调文字颜色 1 2" xfId="213"/>
    <cellStyle name="输出 3 4" xfId="214"/>
    <cellStyle name="Accent6 2 2" xfId="215"/>
    <cellStyle name="60% - 强调文字颜色 1 2 2" xfId="216"/>
    <cellStyle name="60% - 强调文字颜色 1 2 2 2" xfId="217"/>
    <cellStyle name="好 7" xfId="218"/>
    <cellStyle name="标题 3 2 4" xfId="219"/>
    <cellStyle name="60% - 强调文字颜色 1 2 3" xfId="220"/>
    <cellStyle name="百分比 2 3 4 2" xfId="221"/>
    <cellStyle name="60% - 强调文字颜色 1 3" xfId="222"/>
    <cellStyle name="60% - 强调文字颜色 1 3 2" xfId="223"/>
    <cellStyle name="60% - 强调文字颜色 2 2" xfId="224"/>
    <cellStyle name="输出 4 4" xfId="225"/>
    <cellStyle name="常规 5" xfId="226"/>
    <cellStyle name="Accent6 3 2" xfId="227"/>
    <cellStyle name="60% - 强调文字颜色 2 2 3" xfId="228"/>
    <cellStyle name="Accent6 - 60%" xfId="229"/>
    <cellStyle name="注释 2" xfId="230"/>
    <cellStyle name="60% - 强调文字颜色 2 3 2" xfId="231"/>
    <cellStyle name="60% - 强调文字颜色 3 2" xfId="232"/>
    <cellStyle name="Accent6 4 2" xfId="233"/>
    <cellStyle name="60% - 强调文字颜色 3 2 2" xfId="234"/>
    <cellStyle name="60% - 强调文字颜色 3 2 3" xfId="235"/>
    <cellStyle name="60% - 强调文字颜色 3 3" xfId="236"/>
    <cellStyle name="Accent5 - 40% 2" xfId="237"/>
    <cellStyle name="60% - 强调文字颜色 3 3 2" xfId="238"/>
    <cellStyle name="Accent5 - 40% 2 2" xfId="239"/>
    <cellStyle name="60% - 强调文字颜色 4 2" xfId="240"/>
    <cellStyle name="Accent6 5 2" xfId="241"/>
    <cellStyle name="60% - 强调文字颜色 4 2 2" xfId="242"/>
    <cellStyle name="常规 20" xfId="243"/>
    <cellStyle name="常规 15" xfId="244"/>
    <cellStyle name="60% - 强调文字颜色 4 3 2" xfId="245"/>
    <cellStyle name="60% - 强调文字颜色 5 2" xfId="246"/>
    <cellStyle name="标题 1 4 2 2" xfId="247"/>
    <cellStyle name="60% - 强调文字颜色 5 2 2" xfId="248"/>
    <cellStyle name="60% - 强调文字颜色 5 2 3" xfId="249"/>
    <cellStyle name="百分比 2 10" xfId="250"/>
    <cellStyle name="60% - 强调文字颜色 5 3" xfId="251"/>
    <cellStyle name="60% - 强调文字颜色 5 3 2" xfId="252"/>
    <cellStyle name="RowLevel_0" xfId="253"/>
    <cellStyle name="60% - 强调文字颜色 6 2" xfId="254"/>
    <cellStyle name="60% - 强调文字颜色 6 2 2" xfId="255"/>
    <cellStyle name="强调文字颜色 5 2 3" xfId="256"/>
    <cellStyle name="Header2" xfId="257"/>
    <cellStyle name="60% - 强调文字颜色 6 2 2 2" xfId="258"/>
    <cellStyle name="Header2 2" xfId="259"/>
    <cellStyle name="60% - 强调文字颜色 6 2 3" xfId="260"/>
    <cellStyle name="60% - 强调文字颜色 6 3" xfId="261"/>
    <cellStyle name="6mal" xfId="262"/>
    <cellStyle name="强调文字颜色 2 2 2" xfId="263"/>
    <cellStyle name="Accent1 - 20%" xfId="264"/>
    <cellStyle name="Accent4 9" xfId="265"/>
    <cellStyle name="Accent1 - 20% 2 2" xfId="266"/>
    <cellStyle name="Accent5 - 20%" xfId="267"/>
    <cellStyle name="Accent1 - 20% 3" xfId="268"/>
    <cellStyle name="Accent1 - 40%" xfId="269"/>
    <cellStyle name="标题 6 2 2" xfId="270"/>
    <cellStyle name="Accent6 9" xfId="271"/>
    <cellStyle name="Accent1 - 40% 2" xfId="272"/>
    <cellStyle name="Accent1 - 40% 2 2" xfId="273"/>
    <cellStyle name="Accent1 - 40% 3" xfId="274"/>
    <cellStyle name="PSHeading 3 2" xfId="275"/>
    <cellStyle name="Accent1 - 60%" xfId="276"/>
    <cellStyle name="Accent1 - 60% 2" xfId="277"/>
    <cellStyle name="标题 1 5" xfId="278"/>
    <cellStyle name="Accent1 - 60% 3" xfId="279"/>
    <cellStyle name="标题 1 6" xfId="280"/>
    <cellStyle name="Accent1 2" xfId="281"/>
    <cellStyle name="Date 3" xfId="282"/>
    <cellStyle name="Accent1 2 2" xfId="283"/>
    <cellStyle name="Currency [0]_!!!GO" xfId="284"/>
    <cellStyle name="Accent1 3" xfId="285"/>
    <cellStyle name="Accent1 3 2" xfId="286"/>
    <cellStyle name="Accent1 5 2" xfId="287"/>
    <cellStyle name="常规 2 2 3 2" xfId="288"/>
    <cellStyle name="Accent1 6" xfId="289"/>
    <cellStyle name="sstot" xfId="290"/>
    <cellStyle name="常规 2 2 3 3" xfId="291"/>
    <cellStyle name="Accent1 7" xfId="292"/>
    <cellStyle name="常规 2 2 3 4" xfId="293"/>
    <cellStyle name="差_1110洱源 2" xfId="294"/>
    <cellStyle name="Accent1 8" xfId="295"/>
    <cellStyle name="差_1110洱源 3" xfId="296"/>
    <cellStyle name="Accent1 9" xfId="297"/>
    <cellStyle name="Accent2" xfId="298"/>
    <cellStyle name="强调文字颜色 5 2 2 2" xfId="299"/>
    <cellStyle name="Header1 2" xfId="300"/>
    <cellStyle name="输入 2 4" xfId="301"/>
    <cellStyle name="Accent2 - 40% 2 2" xfId="302"/>
    <cellStyle name="Accent2 - 60% 2" xfId="303"/>
    <cellStyle name="Accent2 - 60% 2 2" xfId="304"/>
    <cellStyle name="Accent5 - 40% 3" xfId="305"/>
    <cellStyle name="Accent2 - 60% 3" xfId="306"/>
    <cellStyle name="Accent2 2" xfId="307"/>
    <cellStyle name="Accent2 2 2" xfId="308"/>
    <cellStyle name="t" xfId="309"/>
    <cellStyle name="Accent2 3" xfId="310"/>
    <cellStyle name="Accent2 3 2" xfId="311"/>
    <cellStyle name="Accent2 4" xfId="312"/>
    <cellStyle name="Accent2 4 2" xfId="313"/>
    <cellStyle name="Accent2 5 2" xfId="314"/>
    <cellStyle name="百分比 2 9 2 2" xfId="315"/>
    <cellStyle name="常规 2 2 4 2" xfId="316"/>
    <cellStyle name="Accent2 6" xfId="317"/>
    <cellStyle name="Date" xfId="318"/>
    <cellStyle name="常规 2 2 11" xfId="319"/>
    <cellStyle name="百分比 2 9 3" xfId="320"/>
    <cellStyle name="Accent2 7" xfId="321"/>
    <cellStyle name="Accent2 8" xfId="322"/>
    <cellStyle name="Accent2 9" xfId="323"/>
    <cellStyle name="Accent3" xfId="324"/>
    <cellStyle name="Accent3 - 20%" xfId="325"/>
    <cellStyle name="Accent5 2" xfId="326"/>
    <cellStyle name="Milliers_!!!GO" xfId="327"/>
    <cellStyle name="Accent3 - 20% 2" xfId="328"/>
    <cellStyle name="Accent5 2 2" xfId="329"/>
    <cellStyle name="常规 2 2 7" xfId="330"/>
    <cellStyle name="百分比 4 3" xfId="331"/>
    <cellStyle name="标题 1 3" xfId="332"/>
    <cellStyle name="Accent3 - 20% 2 2" xfId="333"/>
    <cellStyle name="汇总 3" xfId="334"/>
    <cellStyle name="Accent5 6" xfId="335"/>
    <cellStyle name="标题 1 3 2" xfId="336"/>
    <cellStyle name="Accent3 - 20% 3" xfId="337"/>
    <cellStyle name="标题 1 4" xfId="338"/>
    <cellStyle name="Accent3 - 40%" xfId="339"/>
    <cellStyle name="Accent4 3 2" xfId="340"/>
    <cellStyle name="Mon閠aire [0]_!!!GO" xfId="341"/>
    <cellStyle name="Accent3 - 40% 2" xfId="342"/>
    <cellStyle name="Accent3 - 40% 2 2" xfId="343"/>
    <cellStyle name="Accent3 - 40% 3" xfId="344"/>
    <cellStyle name="常规 15 2 2" xfId="345"/>
    <cellStyle name="百分比 2 6 2" xfId="346"/>
    <cellStyle name="Accent4 - 60%" xfId="347"/>
    <cellStyle name="捠壿 [0.00]_Region Orders (2)" xfId="348"/>
    <cellStyle name="Accent3 - 60%" xfId="349"/>
    <cellStyle name="Accent4 5 2" xfId="350"/>
    <cellStyle name="好_M01-1 3" xfId="351"/>
    <cellStyle name="Accent3 - 60% 2" xfId="352"/>
    <cellStyle name="Accent3 - 60% 2 2" xfId="353"/>
    <cellStyle name="编号" xfId="354"/>
    <cellStyle name="Accent3 - 60% 3" xfId="355"/>
    <cellStyle name="Accent3 2" xfId="356"/>
    <cellStyle name="Accent3 2 2" xfId="357"/>
    <cellStyle name="comma zerodec" xfId="358"/>
    <cellStyle name="Accent3 3" xfId="359"/>
    <cellStyle name="Accent3 3 2" xfId="360"/>
    <cellStyle name="Accent3 4" xfId="361"/>
    <cellStyle name="Accent3 5" xfId="362"/>
    <cellStyle name="Accent3 5 2" xfId="363"/>
    <cellStyle name="常规 2 2 5 2" xfId="364"/>
    <cellStyle name="Accent3 6" xfId="365"/>
    <cellStyle name="Moneda_96 Risk" xfId="366"/>
    <cellStyle name="Accent3 7" xfId="367"/>
    <cellStyle name="Accent3 8" xfId="368"/>
    <cellStyle name="Accent3 9" xfId="369"/>
    <cellStyle name="百分比 2" xfId="370"/>
    <cellStyle name="Accent4" xfId="371"/>
    <cellStyle name="Accent4 - 20%" xfId="372"/>
    <cellStyle name="百分比 2 2 2" xfId="373"/>
    <cellStyle name="Accent4 - 20% 2" xfId="374"/>
    <cellStyle name="百分比 2 2 2 2" xfId="375"/>
    <cellStyle name="Accent4 - 20% 2 2" xfId="376"/>
    <cellStyle name="百分比 2 2 2 2 2" xfId="377"/>
    <cellStyle name="Accent4 - 20% 3" xfId="378"/>
    <cellStyle name="强调 2 2" xfId="379"/>
    <cellStyle name="百分比 2 2 2 3" xfId="380"/>
    <cellStyle name="Accent4 - 40%" xfId="381"/>
    <cellStyle name="百分比 2 4 2" xfId="382"/>
    <cellStyle name="Accent4 - 40% 2" xfId="383"/>
    <cellStyle name="Accent6 - 40%" xfId="384"/>
    <cellStyle name="百分比 2 4 2 2" xfId="385"/>
    <cellStyle name="Accent4 - 40% 2 2" xfId="386"/>
    <cellStyle name="商品名称 4" xfId="387"/>
    <cellStyle name="Accent6 - 40% 2" xfId="388"/>
    <cellStyle name="Accent4 - 40% 3" xfId="389"/>
    <cellStyle name="Accent4 - 60% 2" xfId="390"/>
    <cellStyle name="Accent4 - 60% 2 2" xfId="391"/>
    <cellStyle name="Accent4 - 60% 3" xfId="392"/>
    <cellStyle name="PSSpacer" xfId="393"/>
    <cellStyle name="Accent4 2" xfId="394"/>
    <cellStyle name="Accent6" xfId="395"/>
    <cellStyle name="Accent4 3" xfId="396"/>
    <cellStyle name="New Times Roman" xfId="397"/>
    <cellStyle name="Accent4 4" xfId="398"/>
    <cellStyle name="Accent4 4 2" xfId="399"/>
    <cellStyle name="PSHeading 5" xfId="400"/>
    <cellStyle name="常规 2 2 6 2" xfId="401"/>
    <cellStyle name="Accent4 6" xfId="402"/>
    <cellStyle name="百分比 4 2 2" xfId="403"/>
    <cellStyle name="标题 1 2 2" xfId="404"/>
    <cellStyle name="Accent4 7" xfId="405"/>
    <cellStyle name="标题 1 2 3" xfId="406"/>
    <cellStyle name="Accent4 8" xfId="407"/>
    <cellStyle name="标题 1 2 4" xfId="408"/>
    <cellStyle name="Accent5" xfId="409"/>
    <cellStyle name="Accent5 - 20% 2" xfId="410"/>
    <cellStyle name="Accent5 - 20% 2 2" xfId="411"/>
    <cellStyle name="Accent5 - 20% 3" xfId="412"/>
    <cellStyle name="Input [yellow] 2 2 2" xfId="413"/>
    <cellStyle name="Accent5 - 40%" xfId="414"/>
    <cellStyle name="Accent5 - 60%" xfId="415"/>
    <cellStyle name="标题 2 3 3" xfId="416"/>
    <cellStyle name="Accent5 - 60% 2" xfId="417"/>
    <cellStyle name="Accent5 3" xfId="418"/>
    <cellStyle name="Category" xfId="419"/>
    <cellStyle name="Accent5 3 2" xfId="420"/>
    <cellStyle name="Category 2" xfId="421"/>
    <cellStyle name="标题 2 3" xfId="422"/>
    <cellStyle name="Accent5 4 2" xfId="423"/>
    <cellStyle name="Comma [0]_!!!GO" xfId="424"/>
    <cellStyle name="标题 3 3" xfId="425"/>
    <cellStyle name="汇总 2" xfId="426"/>
    <cellStyle name="Accent5 5" xfId="427"/>
    <cellStyle name="汇总 2 2" xfId="428"/>
    <cellStyle name="Accent5 5 2" xfId="429"/>
    <cellStyle name="汇总 4" xfId="430"/>
    <cellStyle name="Accent5 7" xfId="431"/>
    <cellStyle name="标题 1 3 3" xfId="432"/>
    <cellStyle name="汇总 5" xfId="433"/>
    <cellStyle name="Accent5 8" xfId="434"/>
    <cellStyle name="百分比 2 3 2 2 2" xfId="435"/>
    <cellStyle name="标题 1 3 4" xfId="436"/>
    <cellStyle name="Accent6 - 20%" xfId="437"/>
    <cellStyle name="Accent6 - 40% 2 2" xfId="438"/>
    <cellStyle name="Accent6 - 40% 3" xfId="439"/>
    <cellStyle name="ColLevel_0" xfId="440"/>
    <cellStyle name="Accent6 - 60% 2" xfId="441"/>
    <cellStyle name="Accent6 - 60% 3" xfId="442"/>
    <cellStyle name="Accent6 8" xfId="443"/>
    <cellStyle name="标题 1 4 4" xfId="444"/>
    <cellStyle name="Comma_!!!GO" xfId="445"/>
    <cellStyle name="百分比 2 4 3" xfId="446"/>
    <cellStyle name="Currency_!!!GO" xfId="447"/>
    <cellStyle name="分级显示列_1_Book1" xfId="448"/>
    <cellStyle name="标题 3 3 2" xfId="449"/>
    <cellStyle name="Currency1" xfId="450"/>
    <cellStyle name="标题 2 3 4" xfId="451"/>
    <cellStyle name="Date 2" xfId="452"/>
    <cellStyle name="Date 2 2" xfId="453"/>
    <cellStyle name="Dollar (zero dec)" xfId="454"/>
    <cellStyle name="Grey" xfId="455"/>
    <cellStyle name="常规 2 3 6" xfId="456"/>
    <cellStyle name="百分比 5 2" xfId="457"/>
    <cellStyle name="标题 2 2" xfId="458"/>
    <cellStyle name="强调文字颜色 5 2 2" xfId="459"/>
    <cellStyle name="Header1" xfId="460"/>
    <cellStyle name="Header2 2 2" xfId="461"/>
    <cellStyle name="Header2 3" xfId="462"/>
    <cellStyle name="千位分隔 2 4" xfId="463"/>
    <cellStyle name="Input [yellow]" xfId="464"/>
    <cellStyle name="千位分隔 2 4 2" xfId="465"/>
    <cellStyle name="Input [yellow] 2" xfId="466"/>
    <cellStyle name="Input [yellow] 2 2" xfId="467"/>
    <cellStyle name="Input [yellow] 2 3" xfId="468"/>
    <cellStyle name="Input [yellow] 3" xfId="469"/>
    <cellStyle name="Input [yellow] 3 2" xfId="470"/>
    <cellStyle name="Input Cells" xfId="471"/>
    <cellStyle name="Linked Cells" xfId="472"/>
    <cellStyle name="Millares [0]_96 Risk" xfId="473"/>
    <cellStyle name="常规 2 2 2 2" xfId="474"/>
    <cellStyle name="Millares_96 Risk" xfId="475"/>
    <cellStyle name="千位分隔 2 3 2" xfId="476"/>
    <cellStyle name="Milliers [0]_!!!GO" xfId="477"/>
    <cellStyle name="Moneda [0]_96 Risk" xfId="478"/>
    <cellStyle name="Month" xfId="479"/>
    <cellStyle name="数量 3" xfId="480"/>
    <cellStyle name="标题 1 2 2 2" xfId="481"/>
    <cellStyle name="Month 2" xfId="482"/>
    <cellStyle name="no dec" xfId="483"/>
    <cellStyle name="PSHeading 2" xfId="484"/>
    <cellStyle name="百分比 10" xfId="485"/>
    <cellStyle name="no dec 2" xfId="486"/>
    <cellStyle name="PSHeading 2 2" xfId="487"/>
    <cellStyle name="no dec 2 2" xfId="488"/>
    <cellStyle name="PSHeading 2 2 2" xfId="489"/>
    <cellStyle name="no dec 3" xfId="490"/>
    <cellStyle name="PSHeading 2 3" xfId="491"/>
    <cellStyle name="百分比 3 3 2" xfId="492"/>
    <cellStyle name="Normal - Style1" xfId="493"/>
    <cellStyle name="Normal_!!!GO" xfId="494"/>
    <cellStyle name="百分比 2 5 2" xfId="495"/>
    <cellStyle name="per.style" xfId="496"/>
    <cellStyle name="PSInt" xfId="497"/>
    <cellStyle name="Percent [2] 2" xfId="498"/>
    <cellStyle name="常规 2 3 4" xfId="499"/>
    <cellStyle name="t_HVAC Equipment (3)" xfId="500"/>
    <cellStyle name="Percent_!!!GO" xfId="501"/>
    <cellStyle name="Pourcentage_pldt" xfId="502"/>
    <cellStyle name="百分比 8" xfId="503"/>
    <cellStyle name="PSChar 2" xfId="504"/>
    <cellStyle name="PSDate" xfId="505"/>
    <cellStyle name="PSHeading 3 3" xfId="506"/>
    <cellStyle name="编号 2 2" xfId="507"/>
    <cellStyle name="PSDate 2" xfId="508"/>
    <cellStyle name="编号 2 2 2" xfId="509"/>
    <cellStyle name="PSDec" xfId="510"/>
    <cellStyle name="PSDec 2" xfId="511"/>
    <cellStyle name="常规 10" xfId="512"/>
    <cellStyle name="编号 4" xfId="513"/>
    <cellStyle name="PSHeading" xfId="514"/>
    <cellStyle name="PSHeading 2 2 3" xfId="515"/>
    <cellStyle name="PSHeading 2 4" xfId="516"/>
    <cellStyle name="PSHeading 3" xfId="517"/>
    <cellStyle name="PSInt 2" xfId="518"/>
    <cellStyle name="PSSpacer 2" xfId="519"/>
    <cellStyle name="sstot 2" xfId="520"/>
    <cellStyle name="Standard_AREAS" xfId="521"/>
    <cellStyle name="t 2" xfId="522"/>
    <cellStyle name="t_HVAC Equipment (3) 2" xfId="523"/>
    <cellStyle name="常规 2 3 4 2" xfId="524"/>
    <cellStyle name="百分比 2 11" xfId="525"/>
    <cellStyle name="百分比 2 3 5" xfId="526"/>
    <cellStyle name="千位分隔 2 2" xfId="527"/>
    <cellStyle name="百分比 2 11 2" xfId="528"/>
    <cellStyle name="百分比 7 2" xfId="529"/>
    <cellStyle name="百分比 2 12" xfId="530"/>
    <cellStyle name="标题 10" xfId="531"/>
    <cellStyle name="百分比 2 2" xfId="532"/>
    <cellStyle name="百分比 2 2 3" xfId="533"/>
    <cellStyle name="百分比 2 2 3 2" xfId="534"/>
    <cellStyle name="百分比 2 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百分比 2 6" xfId="545"/>
    <cellStyle name="常规 15 2" xfId="546"/>
    <cellStyle name="标题 2 2 2" xfId="547"/>
    <cellStyle name="百分比 2 7" xfId="548"/>
    <cellStyle name="常规 15 3"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百分比 4 2" xfId="559"/>
    <cellStyle name="常规 2 2 6"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标题 3 2 2 2" xfId="577"/>
    <cellStyle name="好 5 2" xfId="578"/>
    <cellStyle name="标题 2 4 3" xfId="579"/>
    <cellStyle name="标题 2 4 4" xfId="580"/>
    <cellStyle name="标题 2 5" xfId="581"/>
    <cellStyle name="标题 2 7" xfId="582"/>
    <cellStyle name="标题 2 5 2" xfId="583"/>
    <cellStyle name="标题 2 5 3" xfId="584"/>
    <cellStyle name="标题 2 6" xfId="585"/>
    <cellStyle name="标题 3 2 2" xfId="586"/>
    <cellStyle name="好 5" xfId="587"/>
    <cellStyle name="标题 3 2 3" xfId="588"/>
    <cellStyle name="好 6"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标题 3 7" xfId="602"/>
    <cellStyle name="数量 2 2 2" xfId="603"/>
    <cellStyle name="标题 4 2" xfId="604"/>
    <cellStyle name="千位分隔 3" xfId="605"/>
    <cellStyle name="标题 4 2 2" xfId="606"/>
    <cellStyle name="千位分隔 3 2" xfId="607"/>
    <cellStyle name="标题 4 2 2 2" xfId="608"/>
    <cellStyle name="千位分隔 3 2 2" xfId="609"/>
    <cellStyle name="标题 4 2 3" xfId="610"/>
    <cellStyle name="千位分隔 3 3" xfId="611"/>
    <cellStyle name="标题 4 2 4" xfId="612"/>
    <cellStyle name="标题 4 3" xfId="613"/>
    <cellStyle name="千位分隔 4" xfId="614"/>
    <cellStyle name="标题 4 3 2" xfId="615"/>
    <cellStyle name="千位分隔 4 2" xfId="616"/>
    <cellStyle name="标题 4 3 2 2" xfId="617"/>
    <cellStyle name="标题 4 3 3" xfId="618"/>
    <cellStyle name="标题 4 3 4" xfId="619"/>
    <cellStyle name="标题 4 4" xfId="620"/>
    <cellStyle name="千位分隔 5" xfId="621"/>
    <cellStyle name="标题 4 4 2" xfId="622"/>
    <cellStyle name="千位分隔 5 2" xfId="623"/>
    <cellStyle name="标题 4 4 2 2" xfId="624"/>
    <cellStyle name="标题 4 4 3" xfId="625"/>
    <cellStyle name="标题 4 4 4" xfId="626"/>
    <cellStyle name="标题 4 5" xfId="627"/>
    <cellStyle name="千位分隔 6" xfId="628"/>
    <cellStyle name="标题 4 5 2" xfId="629"/>
    <cellStyle name="千位分隔 6 2" xfId="630"/>
    <cellStyle name="标题 4 5 3" xfId="631"/>
    <cellStyle name="标题 4 6" xfId="632"/>
    <cellStyle name="千位分隔 7" xfId="633"/>
    <cellStyle name="标题 4 7" xfId="634"/>
    <cellStyle name="千位分隔 8"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标题 8 2" xfId="651"/>
    <cellStyle name="常规 2 7" xfId="652"/>
    <cellStyle name="标题 8 3" xfId="653"/>
    <cellStyle name="常规 2 8" xfId="654"/>
    <cellStyle name="输入 2" xfId="655"/>
    <cellStyle name="标题 9" xfId="656"/>
    <cellStyle name="标题1" xfId="657"/>
    <cellStyle name="标题1 2" xfId="658"/>
    <cellStyle name="标题1 2 2" xfId="659"/>
    <cellStyle name="标题1 2 2 2" xfId="660"/>
    <cellStyle name="标题1 2 3" xfId="661"/>
    <cellStyle name="差 5 2"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差 2" xfId="675"/>
    <cellStyle name="解释性文本 5" xfId="676"/>
    <cellStyle name="差 2 2" xfId="677"/>
    <cellStyle name="解释性文本 5 2" xfId="678"/>
    <cellStyle name="差 2 2 2" xfId="679"/>
    <cellStyle name="差 2 3" xfId="680"/>
    <cellStyle name="解释性文本 5 3" xfId="681"/>
    <cellStyle name="差 2 4" xfId="682"/>
    <cellStyle name="差 3" xfId="683"/>
    <cellStyle name="解释性文本 6" xfId="684"/>
    <cellStyle name="差 3 2" xfId="685"/>
    <cellStyle name="差 3 2 2" xfId="686"/>
    <cellStyle name="差 3 3" xfId="687"/>
    <cellStyle name="差 3 4" xfId="688"/>
    <cellStyle name="差 4" xfId="689"/>
    <cellStyle name="解释性文本 7" xfId="690"/>
    <cellStyle name="差 4 2" xfId="691"/>
    <cellStyle name="差 4 2 2" xfId="692"/>
    <cellStyle name="差 4 3" xfId="693"/>
    <cellStyle name="差 4 4" xfId="694"/>
    <cellStyle name="差 5" xfId="695"/>
    <cellStyle name="差 5 3" xfId="696"/>
    <cellStyle name="差 6" xfId="697"/>
    <cellStyle name="差_0502通海县 2 2"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差_2008年地州对账表(国库资金）" xfId="721"/>
    <cellStyle name="常规 28" xfId="722"/>
    <cellStyle name="差_2008年地州对账表(国库资金） 2" xfId="723"/>
    <cellStyle name="差_2008年地州对账表(国库资金） 2 2" xfId="724"/>
    <cellStyle name="适中 3" xfId="725"/>
    <cellStyle name="差_2008年地州对账表(国库资金） 3" xfId="726"/>
    <cellStyle name="差_Book1" xfId="727"/>
    <cellStyle name="差_M01-1" xfId="728"/>
    <cellStyle name="差_M01-1 2" xfId="729"/>
    <cellStyle name="昗弨_Pacific Region P&amp;L" xfId="730"/>
    <cellStyle name="差_M01-1 2 2" xfId="731"/>
    <cellStyle name="差_M01-1 3" xfId="732"/>
    <cellStyle name="常规 10 2" xfId="733"/>
    <cellStyle name="常规 10 2 2" xfId="734"/>
    <cellStyle name="常规 10 2 2 2" xfId="735"/>
    <cellStyle name="常规 10 2 3" xfId="736"/>
    <cellStyle name="汇总 6 2"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常规 11 4" xfId="747"/>
    <cellStyle name="链接单元格 3 2 2" xfId="748"/>
    <cellStyle name="常规 12" xfId="749"/>
    <cellStyle name="好 4 2" xfId="750"/>
    <cellStyle name="常规 12 2" xfId="751"/>
    <cellStyle name="好 4 2 2" xfId="752"/>
    <cellStyle name="常规 13" xfId="753"/>
    <cellStyle name="好 4 3" xfId="754"/>
    <cellStyle name="常规 13 2" xfId="755"/>
    <cellStyle name="常规 14" xfId="756"/>
    <cellStyle name="好 4 4" xfId="757"/>
    <cellStyle name="常规 14 2" xfId="758"/>
    <cellStyle name="常规 16" xfId="759"/>
    <cellStyle name="常规 21" xfId="760"/>
    <cellStyle name="检查单元格 2 2 2" xfId="761"/>
    <cellStyle name="常规 16 2" xfId="762"/>
    <cellStyle name="常规 17" xfId="763"/>
    <cellStyle name="常规 22" xfId="764"/>
    <cellStyle name="注释 4 2" xfId="765"/>
    <cellStyle name="常规 17 2" xfId="766"/>
    <cellStyle name="注释 4 2 2" xfId="767"/>
    <cellStyle name="常规 17 2 2" xfId="768"/>
    <cellStyle name="常规 17 3" xfId="769"/>
    <cellStyle name="常规 18" xfId="770"/>
    <cellStyle name="常规 23" xfId="771"/>
    <cellStyle name="注释 4 3" xfId="772"/>
    <cellStyle name="常规 18 2" xfId="773"/>
    <cellStyle name="常规 5 42" xfId="774"/>
    <cellStyle name="常规 18 2 2" xfId="775"/>
    <cellStyle name="常规 5 42 2" xfId="776"/>
    <cellStyle name="常规 18 3" xfId="777"/>
    <cellStyle name="常规 19" xfId="778"/>
    <cellStyle name="常规 24" xfId="779"/>
    <cellStyle name="注释 4 4" xfId="780"/>
    <cellStyle name="常规 19 10" xfId="781"/>
    <cellStyle name="常规 19 2" xfId="782"/>
    <cellStyle name="常规 19 2 2" xfId="783"/>
    <cellStyle name="常规 19 3" xfId="784"/>
    <cellStyle name="常规 2" xfId="785"/>
    <cellStyle name="常规 2 10" xfId="786"/>
    <cellStyle name="强调文字颜色 3 3" xfId="787"/>
    <cellStyle name="常规 2 10 2" xfId="788"/>
    <cellStyle name="强调文字颜色 3 3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常规 2 2 2 4 2" xfId="807"/>
    <cellStyle name="强调文字颜色 1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常规 2 4 2 3" xfId="837"/>
    <cellStyle name="输出 2 2 2"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常规 2 5 2 2" xfId="848"/>
    <cellStyle name="检查单元格 6" xfId="849"/>
    <cellStyle name="常规 2 5 2 2 2" xfId="850"/>
    <cellStyle name="常规 2 5 2 3" xfId="851"/>
    <cellStyle name="检查单元格 7" xfId="852"/>
    <cellStyle name="输出 3 2 2"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常规 2 8 2" xfId="869"/>
    <cellStyle name="输入 2 2" xfId="870"/>
    <cellStyle name="常规 2 9" xfId="871"/>
    <cellStyle name="输入 3" xfId="872"/>
    <cellStyle name="常规 2 9 2" xfId="873"/>
    <cellStyle name="输入 3 2" xfId="874"/>
    <cellStyle name="常规 2 9 2 2" xfId="875"/>
    <cellStyle name="输入 3 2 2" xfId="876"/>
    <cellStyle name="常规 2 9 3" xfId="877"/>
    <cellStyle name="输入 3 3" xfId="878"/>
    <cellStyle name="常规 2 9 3 2" xfId="879"/>
    <cellStyle name="常规 2 9 4" xfId="880"/>
    <cellStyle name="好_2008年地州对账表(国库资金） 2" xfId="881"/>
    <cellStyle name="输入 3 4" xfId="882"/>
    <cellStyle name="常规 25" xfId="883"/>
    <cellStyle name="常规 30" xfId="884"/>
    <cellStyle name="常规 25 2" xfId="885"/>
    <cellStyle name="常规 26" xfId="886"/>
    <cellStyle name="常规 31" xfId="887"/>
    <cellStyle name="常规 27" xfId="888"/>
    <cellStyle name="常规 29" xfId="889"/>
    <cellStyle name="常规 3" xfId="890"/>
    <cellStyle name="输出 4 2" xfId="891"/>
    <cellStyle name="常规 3 2" xfId="892"/>
    <cellStyle name="输出 4 2 2" xfId="893"/>
    <cellStyle name="常规 3 2 2" xfId="894"/>
    <cellStyle name="常规 3 2 2 2" xfId="895"/>
    <cellStyle name="常规 3 2 4" xfId="896"/>
    <cellStyle name="常规 3 2 4 2" xfId="897"/>
    <cellStyle name="常规 3 3" xfId="898"/>
    <cellStyle name="常规 3 3 2" xfId="899"/>
    <cellStyle name="常规 3 3 2 2" xfId="900"/>
    <cellStyle name="常规 3 3 2 2 2" xfId="901"/>
    <cellStyle name="常规 3 3 2 3" xfId="902"/>
    <cellStyle name="常规 3 3 3" xfId="903"/>
    <cellStyle name="常规 3 3 3 2" xfId="904"/>
    <cellStyle name="常规 3 3 4" xfId="905"/>
    <cellStyle name="常规 3 3 4 2" xfId="906"/>
    <cellStyle name="常规 3 4" xfId="907"/>
    <cellStyle name="常规 3 4 2" xfId="908"/>
    <cellStyle name="常规 3 4 2 2" xfId="909"/>
    <cellStyle name="常规 3 5" xfId="910"/>
    <cellStyle name="常规 3 5 2" xfId="911"/>
    <cellStyle name="常规 3 6" xfId="912"/>
    <cellStyle name="常规 3 6 2" xfId="913"/>
    <cellStyle name="常规 3 7" xfId="914"/>
    <cellStyle name="常规 3 8" xfId="915"/>
    <cellStyle name="常规 3_Book1" xfId="916"/>
    <cellStyle name="常规 4" xfId="917"/>
    <cellStyle name="输出 4 3" xfId="918"/>
    <cellStyle name="常规 4 2" xfId="919"/>
    <cellStyle name="常规 4 2 2" xfId="920"/>
    <cellStyle name="常规 4 4" xfId="921"/>
    <cellStyle name="常规 4 2 2 2" xfId="922"/>
    <cellStyle name="常规 6 4" xfId="923"/>
    <cellStyle name="常规 4 2 2 2 2" xfId="924"/>
    <cellStyle name="常规 6 4 2" xfId="925"/>
    <cellStyle name="常规 4 2 3" xfId="926"/>
    <cellStyle name="常规 4 5" xfId="927"/>
    <cellStyle name="常规 4 2 3 2" xfId="928"/>
    <cellStyle name="常规 7 4" xfId="929"/>
    <cellStyle name="常规 4 2 4" xfId="930"/>
    <cellStyle name="常规 4 6" xfId="931"/>
    <cellStyle name="常规 4 2 4 2" xfId="932"/>
    <cellStyle name="常规 4 6 2" xfId="933"/>
    <cellStyle name="常规 439" xfId="934"/>
    <cellStyle name="常规 444" xfId="935"/>
    <cellStyle name="常规 8 4" xfId="936"/>
    <cellStyle name="常规 4 2 5" xfId="937"/>
    <cellStyle name="常规 4 7" xfId="938"/>
    <cellStyle name="常规 4 3" xfId="939"/>
    <cellStyle name="常规 4 3 2" xfId="940"/>
    <cellStyle name="常规 5 4" xfId="941"/>
    <cellStyle name="常规 4 3 2 2" xfId="942"/>
    <cellStyle name="常规 5 4 2" xfId="943"/>
    <cellStyle name="常规 4 3 2 2 2" xfId="944"/>
    <cellStyle name="常规 4 3 2 3" xfId="945"/>
    <cellStyle name="常规 4 3 3" xfId="946"/>
    <cellStyle name="常规 5 5" xfId="947"/>
    <cellStyle name="常规 4 3 3 2" xfId="948"/>
    <cellStyle name="常规 4 3 4" xfId="949"/>
    <cellStyle name="常规 4 3 4 2" xfId="950"/>
    <cellStyle name="常规 4 3 5" xfId="951"/>
    <cellStyle name="常规 428" xfId="952"/>
    <cellStyle name="常规 433" xfId="953"/>
    <cellStyle name="链接单元格 3" xfId="954"/>
    <cellStyle name="常规 429" xfId="955"/>
    <cellStyle name="常规 434" xfId="956"/>
    <cellStyle name="链接单元格 4" xfId="957"/>
    <cellStyle name="常规 430" xfId="958"/>
    <cellStyle name="常规 431" xfId="959"/>
    <cellStyle name="常规 432" xfId="960"/>
    <cellStyle name="链接单元格 2" xfId="961"/>
    <cellStyle name="常规 435" xfId="962"/>
    <cellStyle name="常规 440" xfId="963"/>
    <cellStyle name="链接单元格 5" xfId="964"/>
    <cellStyle name="常规 436" xfId="965"/>
    <cellStyle name="常规 441" xfId="966"/>
    <cellStyle name="链接单元格 6" xfId="967"/>
    <cellStyle name="常规 442" xfId="968"/>
    <cellStyle name="常规 8 2" xfId="969"/>
    <cellStyle name="链接单元格 7" xfId="970"/>
    <cellStyle name="常规 443" xfId="971"/>
    <cellStyle name="常规 8 3" xfId="972"/>
    <cellStyle name="常规 448" xfId="973"/>
    <cellStyle name="常规 449" xfId="974"/>
    <cellStyle name="常规 450" xfId="975"/>
    <cellStyle name="常规 451" xfId="976"/>
    <cellStyle name="常规 452" xfId="977"/>
    <cellStyle name="常规 5 2" xfId="978"/>
    <cellStyle name="常规 5 2 2" xfId="979"/>
    <cellStyle name="常规 5 2 2 2" xfId="980"/>
    <cellStyle name="常规 5 2 3" xfId="981"/>
    <cellStyle name="常规 5 2 3 2" xfId="982"/>
    <cellStyle name="常规 5 2 4" xfId="983"/>
    <cellStyle name="常规 5 3" xfId="984"/>
    <cellStyle name="常规 5 3 2" xfId="985"/>
    <cellStyle name="常规 6" xfId="986"/>
    <cellStyle name="常规 6 2" xfId="987"/>
    <cellStyle name="常规 6 2 2" xfId="988"/>
    <cellStyle name="常规 6 3" xfId="989"/>
    <cellStyle name="常规 6 3 2" xfId="990"/>
    <cellStyle name="常规 6 3 2 2" xfId="991"/>
    <cellStyle name="常规 6 3 3" xfId="992"/>
    <cellStyle name="常规 7" xfId="993"/>
    <cellStyle name="常规 7 2" xfId="994"/>
    <cellStyle name="常规 7 2 2" xfId="995"/>
    <cellStyle name="常规 7 3" xfId="996"/>
    <cellStyle name="常规 7 3 2" xfId="997"/>
    <cellStyle name="常规 8" xfId="998"/>
    <cellStyle name="常规 9" xfId="999"/>
    <cellStyle name="常规 9 2 2" xfId="1000"/>
    <cellStyle name="注释 7" xfId="1001"/>
    <cellStyle name="常规 9 2 2 2" xfId="1002"/>
    <cellStyle name="常规 9 2 3" xfId="1003"/>
    <cellStyle name="注释 8" xfId="1004"/>
    <cellStyle name="常规 9 3" xfId="1005"/>
    <cellStyle name="常规 9 3 2" xfId="1006"/>
    <cellStyle name="常规 9 4" xfId="1007"/>
    <cellStyle name="常规 9 5" xfId="1008"/>
    <cellStyle name="常规 94" xfId="1009"/>
    <cellStyle name="常规 95" xfId="1010"/>
    <cellStyle name="常规_2007年云南省向人大报送政府收支预算表格式编制过程表" xfId="1011"/>
    <cellStyle name="常规_2007年云南省向人大报送政府收支预算表格式编制过程表 2" xfId="1012"/>
    <cellStyle name="常规_2007年云南省向人大报送政府收支预算表格式编制过程表 2 2" xfId="1013"/>
    <cellStyle name="计算 2 3" xfId="1014"/>
    <cellStyle name="常规_2007年云南省向人大报送政府收支预算表格式编制过程表 2 2 2" xfId="1015"/>
    <cellStyle name="数量 4" xfId="1016"/>
    <cellStyle name="常规_2007年云南省向人大报送政府收支预算表格式编制过程表 3 2" xfId="1017"/>
    <cellStyle name="计算 3 3" xfId="1018"/>
    <cellStyle name="常规_exceltmp1" xfId="1019"/>
    <cellStyle name="超级链接 2 2" xfId="1020"/>
    <cellStyle name="超级链接 3" xfId="1021"/>
    <cellStyle name="超链接 2" xfId="1022"/>
    <cellStyle name="超链接 2 2" xfId="1023"/>
    <cellStyle name="超链接 2 2 2" xfId="1024"/>
    <cellStyle name="超链接 3" xfId="1025"/>
    <cellStyle name="超链接 3 2" xfId="1026"/>
    <cellStyle name="超链接 4" xfId="1027"/>
    <cellStyle name="超链接 4 2" xfId="1028"/>
    <cellStyle name="分级显示行_1_Book1" xfId="1029"/>
    <cellStyle name="好 2" xfId="1030"/>
    <cellStyle name="好 2 2" xfId="1031"/>
    <cellStyle name="好 2 2 2" xfId="1032"/>
    <cellStyle name="好 3" xfId="1033"/>
    <cellStyle name="好 3 2" xfId="1034"/>
    <cellStyle name="好 4" xfId="1035"/>
    <cellStyle name="好 5 3" xfId="1036"/>
    <cellStyle name="好 8" xfId="1037"/>
    <cellStyle name="好_0502通海县" xfId="1038"/>
    <cellStyle name="好_0502通海县 2" xfId="1039"/>
    <cellStyle name="好_0502通海县 2 2" xfId="1040"/>
    <cellStyle name="好_0502通海县 3" xfId="1041"/>
    <cellStyle name="好_0605石屏" xfId="1042"/>
    <cellStyle name="好_0605石屏 2" xfId="1043"/>
    <cellStyle name="好_0605石屏 2 2" xfId="1044"/>
    <cellStyle name="好_0605石屏 3" xfId="1045"/>
    <cellStyle name="好_0605石屏县" xfId="1046"/>
    <cellStyle name="好_0605石屏县 2" xfId="1047"/>
    <cellStyle name="好_0605石屏县 3" xfId="1048"/>
    <cellStyle name="好_1110洱源" xfId="1049"/>
    <cellStyle name="好_1110洱源 2" xfId="1050"/>
    <cellStyle name="解释性文本 4 3" xfId="1051"/>
    <cellStyle name="好_1110洱源 2 2" xfId="1052"/>
    <cellStyle name="好_1110洱源 3" xfId="1053"/>
    <cellStyle name="解释性文本 4 4" xfId="1054"/>
    <cellStyle name="好_11大理" xfId="1055"/>
    <cellStyle name="好_11大理 2" xfId="1056"/>
    <cellStyle name="好_11大理 2 2" xfId="1057"/>
    <cellStyle name="好_11大理 3" xfId="1058"/>
    <cellStyle name="好_2007年地州资金往来对账表" xfId="1059"/>
    <cellStyle name="好_2007年地州资金往来对账表 2" xfId="1060"/>
    <cellStyle name="好_2007年地州资金往来对账表 2 2" xfId="1061"/>
    <cellStyle name="好_2007年地州资金往来对账表 3" xfId="1062"/>
    <cellStyle name="好_2008年地州对账表(国库资金） 2 2" xfId="1063"/>
    <cellStyle name="商品名称 2 3" xfId="1064"/>
    <cellStyle name="好_2008年地州对账表(国库资金） 3" xfId="1065"/>
    <cellStyle name="好_Book1" xfId="1066"/>
    <cellStyle name="好_Book1 2" xfId="1067"/>
    <cellStyle name="好_M01-1" xfId="1068"/>
    <cellStyle name="好_M01-1 2" xfId="1069"/>
    <cellStyle name="好_M01-1 2 2" xfId="1070"/>
    <cellStyle name="后继超级链接" xfId="1071"/>
    <cellStyle name="后继超级链接 2" xfId="1072"/>
    <cellStyle name="后继超级链接 2 2" xfId="1073"/>
    <cellStyle name="后继超级链接 3" xfId="1074"/>
    <cellStyle name="汇总 2 2 2" xfId="1075"/>
    <cellStyle name="汇总 2 2 2 2" xfId="1076"/>
    <cellStyle name="汇总 8" xfId="1077"/>
    <cellStyle name="汇总 2 2 3" xfId="1078"/>
    <cellStyle name="警告文本 2 2 2" xfId="1079"/>
    <cellStyle name="汇总 2 3" xfId="1080"/>
    <cellStyle name="汇总 2 3 2" xfId="1081"/>
    <cellStyle name="汇总 2 4" xfId="1082"/>
    <cellStyle name="汇总 2 4 2" xfId="1083"/>
    <cellStyle name="汇总 2 5" xfId="1084"/>
    <cellStyle name="汇总 3 2" xfId="1085"/>
    <cellStyle name="汇总 3 2 2" xfId="1086"/>
    <cellStyle name="汇总 3 2 2 2" xfId="1087"/>
    <cellStyle name="汇总 3 2 3" xfId="1088"/>
    <cellStyle name="警告文本 3 2 2" xfId="1089"/>
    <cellStyle name="汇总 3 3" xfId="1090"/>
    <cellStyle name="汇总 3 3 2" xfId="1091"/>
    <cellStyle name="汇总 3 4" xfId="1092"/>
    <cellStyle name="汇总 3 4 2" xfId="1093"/>
    <cellStyle name="汇总 3 5" xfId="1094"/>
    <cellStyle name="汇总 4 2" xfId="1095"/>
    <cellStyle name="汇总 4 2 2" xfId="1096"/>
    <cellStyle name="汇总 4 2 2 2" xfId="1097"/>
    <cellStyle name="汇总 4 2 3" xfId="1098"/>
    <cellStyle name="警告文本 4 2 2" xfId="1099"/>
    <cellStyle name="汇总 4 3" xfId="1100"/>
    <cellStyle name="汇总 4 3 2" xfId="1101"/>
    <cellStyle name="汇总 4 4" xfId="1102"/>
    <cellStyle name="汇总 4 4 2" xfId="1103"/>
    <cellStyle name="汇总 4 5" xfId="1104"/>
    <cellStyle name="汇总 5 2" xfId="1105"/>
    <cellStyle name="汇总 5 2 2" xfId="1106"/>
    <cellStyle name="汇总 5 3" xfId="1107"/>
    <cellStyle name="汇总 5 3 2" xfId="1108"/>
    <cellStyle name="汇总 5 4" xfId="1109"/>
    <cellStyle name="千分位_97-917" xfId="1110"/>
    <cellStyle name="汇总 7" xfId="1111"/>
    <cellStyle name="汇总 7 2" xfId="1112"/>
    <cellStyle name="汇总 8 2" xfId="1113"/>
    <cellStyle name="计算 2" xfId="1114"/>
    <cellStyle name="计算 2 2" xfId="1115"/>
    <cellStyle name="计算 2 2 2" xfId="1116"/>
    <cellStyle name="计算 2 4" xfId="1117"/>
    <cellStyle name="计算 3" xfId="1118"/>
    <cellStyle name="计算 3 2" xfId="1119"/>
    <cellStyle name="计算 3 2 2" xfId="1120"/>
    <cellStyle name="计算 3 4" xfId="1121"/>
    <cellStyle name="计算 4" xfId="1122"/>
    <cellStyle name="计算 4 2" xfId="1123"/>
    <cellStyle name="计算 4 2 2" xfId="1124"/>
    <cellStyle name="计算 4 3" xfId="1125"/>
    <cellStyle name="计算 4 4" xfId="1126"/>
    <cellStyle name="计算 5" xfId="1127"/>
    <cellStyle name="计算 5 2" xfId="1128"/>
    <cellStyle name="计算 5 3" xfId="1129"/>
    <cellStyle name="计算 6" xfId="1130"/>
    <cellStyle name="计算 7" xfId="1131"/>
    <cellStyle name="计算 8" xfId="1132"/>
    <cellStyle name="检查单元格 2" xfId="1133"/>
    <cellStyle name="检查单元格 2 2" xfId="1134"/>
    <cellStyle name="检查单元格 2 3" xfId="1135"/>
    <cellStyle name="检查单元格 2 4" xfId="1136"/>
    <cellStyle name="检查单元格 3" xfId="1137"/>
    <cellStyle name="检查单元格 3 2" xfId="1138"/>
    <cellStyle name="检查单元格 3 2 2" xfId="1139"/>
    <cellStyle name="检查单元格 3 3" xfId="1140"/>
    <cellStyle name="检查单元格 3 4" xfId="1141"/>
    <cellStyle name="检查单元格 4" xfId="1142"/>
    <cellStyle name="检查单元格 4 2" xfId="1143"/>
    <cellStyle name="检查单元格 4 2 2" xfId="1144"/>
    <cellStyle name="检查单元格 4 3" xfId="1145"/>
    <cellStyle name="检查单元格 4 4" xfId="1146"/>
    <cellStyle name="检查单元格 5" xfId="1147"/>
    <cellStyle name="检查单元格 5 2" xfId="1148"/>
    <cellStyle name="检查单元格 5 3" xfId="1149"/>
    <cellStyle name="检查单元格 8" xfId="1150"/>
    <cellStyle name="解释性文本 2" xfId="1151"/>
    <cellStyle name="解释性文本 2 2" xfId="1152"/>
    <cellStyle name="解释性文本 2 2 2" xfId="1153"/>
    <cellStyle name="解释性文本 2 3" xfId="1154"/>
    <cellStyle name="解释性文本 2 4" xfId="1155"/>
    <cellStyle name="解释性文本 3" xfId="1156"/>
    <cellStyle name="解释性文本 3 2" xfId="1157"/>
    <cellStyle name="解释性文本 3 2 2" xfId="1158"/>
    <cellStyle name="解释性文本 3 3" xfId="1159"/>
    <cellStyle name="解释性文本 3 4" xfId="1160"/>
    <cellStyle name="解释性文本 4" xfId="1161"/>
    <cellStyle name="解释性文本 4 2" xfId="1162"/>
    <cellStyle name="解释性文本 4 2 2" xfId="1163"/>
    <cellStyle name="借出原因" xfId="1164"/>
    <cellStyle name="借出原因 2" xfId="1165"/>
    <cellStyle name="借出原因 2 2" xfId="1166"/>
    <cellStyle name="借出原因 2 2 2" xfId="1167"/>
    <cellStyle name="借出原因 2 3" xfId="1168"/>
    <cellStyle name="借出原因 3" xfId="1169"/>
    <cellStyle name="借出原因 3 2" xfId="1170"/>
    <cellStyle name="借出原因 4" xfId="1171"/>
    <cellStyle name="警告文本 2" xfId="1172"/>
    <cellStyle name="警告文本 2 2" xfId="1173"/>
    <cellStyle name="警告文本 2 3" xfId="1174"/>
    <cellStyle name="警告文本 2 4" xfId="1175"/>
    <cellStyle name="警告文本 3" xfId="1176"/>
    <cellStyle name="警告文本 3 2" xfId="1177"/>
    <cellStyle name="警告文本 3 3" xfId="1178"/>
    <cellStyle name="警告文本 3 4" xfId="1179"/>
    <cellStyle name="警告文本 4" xfId="1180"/>
    <cellStyle name="警告文本 4 2" xfId="1181"/>
    <cellStyle name="警告文本 4 3" xfId="1182"/>
    <cellStyle name="警告文本 4 4" xfId="1183"/>
    <cellStyle name="警告文本 5" xfId="1184"/>
    <cellStyle name="警告文本 5 2" xfId="1185"/>
    <cellStyle name="警告文本 5 3" xfId="1186"/>
    <cellStyle name="警告文本 6" xfId="1187"/>
    <cellStyle name="警告文本 7" xfId="1188"/>
    <cellStyle name="链接单元格 2 2" xfId="1189"/>
    <cellStyle name="链接单元格 2 2 2" xfId="1190"/>
    <cellStyle name="链接单元格 2 3" xfId="1191"/>
    <cellStyle name="链接单元格 2 4" xfId="1192"/>
    <cellStyle name="链接单元格 3 2" xfId="1193"/>
    <cellStyle name="链接单元格 3 3" xfId="1194"/>
    <cellStyle name="链接单元格 3 4" xfId="1195"/>
    <cellStyle name="链接单元格 4 2" xfId="1196"/>
    <cellStyle name="链接单元格 4 2 2" xfId="1197"/>
    <cellStyle name="链接单元格 4 3" xfId="1198"/>
    <cellStyle name="链接单元格 4 4" xfId="1199"/>
    <cellStyle name="链接单元格 5 2" xfId="1200"/>
    <cellStyle name="链接单元格 5 3" xfId="1201"/>
    <cellStyle name="普通_97-917" xfId="1202"/>
    <cellStyle name="千分位[0]_laroux" xfId="1203"/>
    <cellStyle name="输入 8" xfId="1204"/>
    <cellStyle name="千位[0]_ 方正PC" xfId="1205"/>
    <cellStyle name="千位_ 方正PC" xfId="1206"/>
    <cellStyle name="千位分隔 11" xfId="1207"/>
    <cellStyle name="千位分隔 11 2" xfId="1208"/>
    <cellStyle name="千位分隔 2" xfId="1209"/>
    <cellStyle name="千位分隔 2 2 2" xfId="1210"/>
    <cellStyle name="千位分隔 2 3" xfId="1211"/>
    <cellStyle name="千位分隔 4 6" xfId="1212"/>
    <cellStyle name="千位分隔 4 6 2" xfId="1213"/>
    <cellStyle name="千位分隔 7 2" xfId="1214"/>
    <cellStyle name="千位分隔 8 2" xfId="1215"/>
    <cellStyle name="千位分隔 9" xfId="1216"/>
    <cellStyle name="强调 1" xfId="1217"/>
    <cellStyle name="强调 1 2" xfId="1218"/>
    <cellStyle name="强调 2" xfId="1219"/>
    <cellStyle name="强调 3" xfId="1220"/>
    <cellStyle name="强调 3 2" xfId="1221"/>
    <cellStyle name="强调文字颜色 1 2 2" xfId="1222"/>
    <cellStyle name="强调文字颜色 1 2 2 2" xfId="1223"/>
    <cellStyle name="强调文字颜色 1 2 3" xfId="1224"/>
    <cellStyle name="强调文字颜色 1 3" xfId="1225"/>
    <cellStyle name="强调文字颜色 1 3 2" xfId="1226"/>
    <cellStyle name="强调文字颜色 2 2" xfId="1227"/>
    <cellStyle name="强调文字颜色 2 2 3" xfId="1228"/>
    <cellStyle name="强调文字颜色 2 3" xfId="1229"/>
    <cellStyle name="强调文字颜色 3 2" xfId="1230"/>
    <cellStyle name="强调文字颜色 3 2 2" xfId="1231"/>
    <cellStyle name="强调文字颜色 3 2 2 2" xfId="1232"/>
    <cellStyle name="强调文字颜色 3 2 3" xfId="1233"/>
    <cellStyle name="强调文字颜色 4 2" xfId="1234"/>
    <cellStyle name="强调文字颜色 4 2 2" xfId="1235"/>
    <cellStyle name="强调文字颜色 4 2 2 2" xfId="1236"/>
    <cellStyle name="强调文字颜色 4 2 3" xfId="1237"/>
    <cellStyle name="强调文字颜色 4 3" xfId="1238"/>
    <cellStyle name="强调文字颜色 4 3 2" xfId="1239"/>
    <cellStyle name="强调文字颜色 5 2" xfId="1240"/>
    <cellStyle name="强调文字颜色 5 3" xfId="1241"/>
    <cellStyle name="强调文字颜色 5 3 2" xfId="1242"/>
    <cellStyle name="强调文字颜色 6 2" xfId="1243"/>
    <cellStyle name="强调文字颜色 6 2 2" xfId="1244"/>
    <cellStyle name="强调文字颜色 6 2 2 2" xfId="1245"/>
    <cellStyle name="强调文字颜色 6 2 3" xfId="1246"/>
    <cellStyle name="强调文字颜色 6 3" xfId="1247"/>
    <cellStyle name="强调文字颜色 6 3 2" xfId="1248"/>
    <cellStyle name="日期 2" xfId="1249"/>
    <cellStyle name="日期 2 2" xfId="1250"/>
    <cellStyle name="日期 2 2 2" xfId="1251"/>
    <cellStyle name="日期 2 3" xfId="1252"/>
    <cellStyle name="日期 3" xfId="1253"/>
    <cellStyle name="日期 3 2" xfId="1254"/>
    <cellStyle name="日期 4" xfId="1255"/>
    <cellStyle name="商品名称" xfId="1256"/>
    <cellStyle name="商品名称 2" xfId="1257"/>
    <cellStyle name="商品名称 2 2" xfId="1258"/>
    <cellStyle name="商品名称 2 2 2" xfId="1259"/>
    <cellStyle name="商品名称 3" xfId="1260"/>
    <cellStyle name="商品名称 3 2" xfId="1261"/>
    <cellStyle name="适中 2" xfId="1262"/>
    <cellStyle name="适中 2 3" xfId="1263"/>
    <cellStyle name="适中 2 4" xfId="1264"/>
    <cellStyle name="适中 3 2" xfId="1265"/>
    <cellStyle name="适中 3 2 2" xfId="1266"/>
    <cellStyle name="适中 3 3" xfId="1267"/>
    <cellStyle name="适中 3 4" xfId="1268"/>
    <cellStyle name="适中 4" xfId="1269"/>
    <cellStyle name="适中 4 2" xfId="1270"/>
    <cellStyle name="适中 4 2 2" xfId="1271"/>
    <cellStyle name="适中 4 3" xfId="1272"/>
    <cellStyle name="适中 4 4" xfId="1273"/>
    <cellStyle name="适中 5" xfId="1274"/>
    <cellStyle name="适中 5 2" xfId="1275"/>
    <cellStyle name="适中 5 3" xfId="1276"/>
    <cellStyle name="适中 6" xfId="1277"/>
    <cellStyle name="适中 7" xfId="1278"/>
    <cellStyle name="适中 8" xfId="1279"/>
    <cellStyle name="输出 2" xfId="1280"/>
    <cellStyle name="输出 2 2" xfId="1281"/>
    <cellStyle name="输出 2 3" xfId="1282"/>
    <cellStyle name="输出 2 4" xfId="1283"/>
    <cellStyle name="输出 3" xfId="1284"/>
    <cellStyle name="输出 3 2" xfId="1285"/>
    <cellStyle name="输出 3 3" xfId="1286"/>
    <cellStyle name="输出 4" xfId="1287"/>
    <cellStyle name="输出 5" xfId="1288"/>
    <cellStyle name="输出 5 2" xfId="1289"/>
    <cellStyle name="输出 5 3" xfId="1290"/>
    <cellStyle name="输出 6" xfId="1291"/>
    <cellStyle name="输出 7" xfId="1292"/>
    <cellStyle name="输出 8" xfId="1293"/>
    <cellStyle name="输入 2 2 2" xfId="1294"/>
    <cellStyle name="输入 2 3" xfId="1295"/>
    <cellStyle name="输入 4" xfId="1296"/>
    <cellStyle name="输入 4 2" xfId="1297"/>
    <cellStyle name="输入 4 2 2" xfId="1298"/>
    <cellStyle name="输入 4 3" xfId="1299"/>
    <cellStyle name="输入 4 4" xfId="1300"/>
    <cellStyle name="输入 5" xfId="1301"/>
    <cellStyle name="输入 5 2" xfId="1302"/>
    <cellStyle name="输入 5 3" xfId="1303"/>
    <cellStyle name="输入 6" xfId="1304"/>
    <cellStyle name="输入 7" xfId="1305"/>
    <cellStyle name="数量" xfId="1306"/>
    <cellStyle name="数量 2" xfId="1307"/>
    <cellStyle name="数量 2 2" xfId="1308"/>
    <cellStyle name="数量 2 3" xfId="1309"/>
    <cellStyle name="数量 3 2" xfId="1310"/>
    <cellStyle name="未定义" xfId="1311"/>
    <cellStyle name="样式 1" xfId="1312"/>
    <cellStyle name="寘嬫愗傝 [0.00]_Region Orders (2)" xfId="1313"/>
    <cellStyle name="寘嬫愗傝_Region Orders (2)" xfId="1314"/>
    <cellStyle name="注释 2 2" xfId="1315"/>
    <cellStyle name="注释 2 2 2" xfId="1316"/>
    <cellStyle name="注释 2 3" xfId="1317"/>
    <cellStyle name="注释 2 4" xfId="1318"/>
    <cellStyle name="注释 3" xfId="1319"/>
    <cellStyle name="注释 3 2" xfId="1320"/>
    <cellStyle name="注释 3 2 2" xfId="1321"/>
    <cellStyle name="注释 3 3" xfId="1322"/>
    <cellStyle name="注释 3 4" xfId="1323"/>
    <cellStyle name="注释 4" xfId="1324"/>
    <cellStyle name="注释 5" xfId="1325"/>
    <cellStyle name="注释 5 2" xfId="1326"/>
    <cellStyle name="注释 5 3" xfId="1327"/>
    <cellStyle name="注释 6" xfId="1328"/>
  </cellStyles>
  <dxfs count="71">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9"/>
      </font>
    </dxf>
    <dxf>
      <font>
        <color indexed="9"/>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9"/>
      </font>
    </dxf>
    <dxf>
      <font>
        <color indexed="9"/>
      </font>
    </dxf>
    <dxf>
      <font>
        <color indexed="9"/>
      </font>
    </dxf>
    <dxf>
      <font>
        <color indexed="9"/>
      </font>
    </dxf>
    <dxf>
      <font>
        <color indexed="9"/>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Open"/>
      <sheetName val="Sheet1"/>
      <sheetName val="eqpmad2"/>
      <sheetName val="人员支出"/>
      <sheetName val="财政供养人员增幅"/>
      <sheetName val="P1012001"/>
      <sheetName val="中小学生"/>
      <sheetName val="本年收入合计"/>
      <sheetName val="C01-1"/>
      <sheetName val="省本级收入预计"/>
      <sheetName val="G.1R-Shou COP Gf"/>
      <sheetName val="农业用地"/>
      <sheetName val="Toolbo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0"/>
  <sheetViews>
    <sheetView showZeros="0" view="pageBreakPreview" zoomScale="80" zoomScaleNormal="90" zoomScaleSheetLayoutView="80" workbookViewId="0">
      <pane ySplit="4" topLeftCell="A5" activePane="bottomLeft" state="frozen"/>
      <selection/>
      <selection pane="bottomLeft" activeCell="E20" sqref="E20"/>
    </sheetView>
  </sheetViews>
  <sheetFormatPr defaultColWidth="9" defaultRowHeight="14.25" outlineLevelCol="6"/>
  <cols>
    <col min="1" max="1" width="50.75" style="337" customWidth="1"/>
    <col min="2" max="2" width="23.25" style="337" customWidth="1"/>
    <col min="3" max="4" width="21.625" style="337" customWidth="1"/>
    <col min="5" max="5" width="17.375" style="337" customWidth="1"/>
    <col min="6" max="6" width="17.5" style="520" customWidth="1"/>
    <col min="7" max="16384" width="9" style="483"/>
  </cols>
  <sheetData>
    <row r="1" s="516" customFormat="1" ht="33" customHeight="1" spans="1:6">
      <c r="A1" s="521" t="s">
        <v>0</v>
      </c>
      <c r="B1" s="521"/>
      <c r="C1" s="370"/>
      <c r="D1" s="370"/>
      <c r="E1" s="370"/>
      <c r="F1" s="371"/>
    </row>
    <row r="2" ht="45" customHeight="1" spans="1:7">
      <c r="A2" s="339" t="s">
        <v>1</v>
      </c>
      <c r="B2" s="339"/>
      <c r="C2" s="339"/>
      <c r="D2" s="339"/>
      <c r="E2" s="339"/>
      <c r="F2" s="339"/>
      <c r="G2" s="516"/>
    </row>
    <row r="3" ht="18.95" customHeight="1" spans="1:7">
      <c r="A3" s="340"/>
      <c r="B3" s="340"/>
      <c r="C3" s="522"/>
      <c r="D3" s="370"/>
      <c r="E3" s="370"/>
      <c r="F3" s="341" t="s">
        <v>2</v>
      </c>
      <c r="G3" s="516"/>
    </row>
    <row r="4" s="517" customFormat="1" ht="45" customHeight="1" spans="1:7">
      <c r="A4" s="108" t="s">
        <v>3</v>
      </c>
      <c r="B4" s="108" t="s">
        <v>4</v>
      </c>
      <c r="C4" s="107" t="s">
        <v>5</v>
      </c>
      <c r="D4" s="107" t="s">
        <v>6</v>
      </c>
      <c r="E4" s="107" t="s">
        <v>7</v>
      </c>
      <c r="F4" s="108" t="s">
        <v>8</v>
      </c>
      <c r="G4" s="523"/>
    </row>
    <row r="5" ht="36" customHeight="1" spans="1:7">
      <c r="A5" s="495" t="s">
        <v>9</v>
      </c>
      <c r="B5" s="388">
        <f>SUM(B6:B20)</f>
        <v>272200</v>
      </c>
      <c r="C5" s="388">
        <f>SUM(C6:C20)</f>
        <v>234653</v>
      </c>
      <c r="D5" s="388">
        <f>SUM(D6:D20)</f>
        <v>247700</v>
      </c>
      <c r="E5" s="524">
        <f>IF(B5&lt;&gt;0,D5/B5-1,"")</f>
        <v>-0.0900073475385745</v>
      </c>
      <c r="F5" s="328">
        <f>IF(C5&lt;&gt;0,D5/C5-1,"")</f>
        <v>0.0556012495045877</v>
      </c>
      <c r="G5" s="487"/>
    </row>
    <row r="6" ht="36" customHeight="1" spans="1:7">
      <c r="A6" s="362" t="s">
        <v>10</v>
      </c>
      <c r="B6" s="390">
        <v>153777</v>
      </c>
      <c r="C6" s="325">
        <v>129134</v>
      </c>
      <c r="D6" s="325">
        <v>138600</v>
      </c>
      <c r="E6" s="497">
        <f t="shared" ref="E6:E40" si="0">IF(B6&lt;&gt;0,D6/B6-1,"")</f>
        <v>-0.0986948633410718</v>
      </c>
      <c r="F6" s="379">
        <f t="shared" ref="F6:F40" si="1">IF(C6&lt;&gt;0,D6/C6-1,"")</f>
        <v>0.0733037000325243</v>
      </c>
      <c r="G6" s="487"/>
    </row>
    <row r="7" ht="36" customHeight="1" spans="1:7">
      <c r="A7" s="362" t="s">
        <v>11</v>
      </c>
      <c r="B7" s="390">
        <v>13436</v>
      </c>
      <c r="C7" s="325">
        <v>10894</v>
      </c>
      <c r="D7" s="325">
        <v>11200</v>
      </c>
      <c r="E7" s="497">
        <f t="shared" si="0"/>
        <v>-0.166418576957428</v>
      </c>
      <c r="F7" s="379">
        <f t="shared" si="1"/>
        <v>0.0280888562511474</v>
      </c>
      <c r="G7" s="487"/>
    </row>
    <row r="8" ht="36" customHeight="1" spans="1:7">
      <c r="A8" s="362" t="s">
        <v>12</v>
      </c>
      <c r="B8" s="390">
        <v>6090</v>
      </c>
      <c r="C8" s="325">
        <v>3576</v>
      </c>
      <c r="D8" s="325">
        <v>3600</v>
      </c>
      <c r="E8" s="497">
        <f t="shared" si="0"/>
        <v>-0.408866995073892</v>
      </c>
      <c r="F8" s="379">
        <f t="shared" si="1"/>
        <v>0.00671140939597326</v>
      </c>
      <c r="G8" s="487"/>
    </row>
    <row r="9" ht="36" customHeight="1" spans="1:7">
      <c r="A9" s="362" t="s">
        <v>13</v>
      </c>
      <c r="B9" s="525">
        <v>3829</v>
      </c>
      <c r="C9" s="325">
        <v>3709</v>
      </c>
      <c r="D9" s="325">
        <v>4200</v>
      </c>
      <c r="E9" s="497">
        <f t="shared" si="0"/>
        <v>0.0968921389396709</v>
      </c>
      <c r="F9" s="379">
        <f t="shared" si="1"/>
        <v>0.132380695605284</v>
      </c>
      <c r="G9" s="487"/>
    </row>
    <row r="10" ht="36" customHeight="1" spans="1:7">
      <c r="A10" s="362" t="s">
        <v>14</v>
      </c>
      <c r="B10" s="525">
        <v>16879</v>
      </c>
      <c r="C10" s="325">
        <v>15828</v>
      </c>
      <c r="D10" s="325">
        <v>17400</v>
      </c>
      <c r="E10" s="497">
        <f t="shared" si="0"/>
        <v>0.0308667575093311</v>
      </c>
      <c r="F10" s="379">
        <f t="shared" si="1"/>
        <v>0.0993176648976497</v>
      </c>
      <c r="G10" s="487"/>
    </row>
    <row r="11" ht="36" customHeight="1" spans="1:7">
      <c r="A11" s="362" t="s">
        <v>15</v>
      </c>
      <c r="B11" s="525">
        <v>8354</v>
      </c>
      <c r="C11" s="325">
        <v>6785</v>
      </c>
      <c r="D11" s="325">
        <v>7000</v>
      </c>
      <c r="E11" s="497">
        <f t="shared" si="0"/>
        <v>-0.162078046444817</v>
      </c>
      <c r="F11" s="379">
        <f t="shared" si="1"/>
        <v>0.0316875460574797</v>
      </c>
      <c r="G11" s="487"/>
    </row>
    <row r="12" ht="36" customHeight="1" spans="1:7">
      <c r="A12" s="362" t="s">
        <v>16</v>
      </c>
      <c r="B12" s="525">
        <v>4043</v>
      </c>
      <c r="C12" s="325">
        <v>5079</v>
      </c>
      <c r="D12" s="325">
        <v>5500</v>
      </c>
      <c r="E12" s="497">
        <f t="shared" si="0"/>
        <v>0.360375958446698</v>
      </c>
      <c r="F12" s="379">
        <f t="shared" si="1"/>
        <v>0.0828903327426658</v>
      </c>
      <c r="G12" s="487"/>
    </row>
    <row r="13" ht="36" customHeight="1" spans="1:7">
      <c r="A13" s="362" t="s">
        <v>17</v>
      </c>
      <c r="B13" s="525">
        <v>4077</v>
      </c>
      <c r="C13" s="325">
        <v>3404</v>
      </c>
      <c r="D13" s="325">
        <v>3500</v>
      </c>
      <c r="E13" s="497">
        <f t="shared" si="0"/>
        <v>-0.141525631591857</v>
      </c>
      <c r="F13" s="379">
        <f t="shared" si="1"/>
        <v>0.0282021151586369</v>
      </c>
      <c r="G13" s="487"/>
    </row>
    <row r="14" ht="36" customHeight="1" spans="1:7">
      <c r="A14" s="362" t="s">
        <v>18</v>
      </c>
      <c r="B14" s="525">
        <v>9870</v>
      </c>
      <c r="C14" s="325">
        <v>10438</v>
      </c>
      <c r="D14" s="325">
        <v>10400</v>
      </c>
      <c r="E14" s="497">
        <f t="shared" si="0"/>
        <v>0.0536980749746707</v>
      </c>
      <c r="F14" s="379">
        <f t="shared" si="1"/>
        <v>-0.00364054416554893</v>
      </c>
      <c r="G14" s="487"/>
    </row>
    <row r="15" ht="36" customHeight="1" spans="1:7">
      <c r="A15" s="362" t="s">
        <v>19</v>
      </c>
      <c r="B15" s="525">
        <v>6279</v>
      </c>
      <c r="C15" s="325">
        <v>5999</v>
      </c>
      <c r="D15" s="325">
        <v>6000</v>
      </c>
      <c r="E15" s="497">
        <f t="shared" si="0"/>
        <v>-0.0444338270425227</v>
      </c>
      <c r="F15" s="379">
        <f t="shared" si="1"/>
        <v>0.0001666944490748</v>
      </c>
      <c r="G15" s="487"/>
    </row>
    <row r="16" ht="36" customHeight="1" spans="1:7">
      <c r="A16" s="362" t="s">
        <v>20</v>
      </c>
      <c r="B16" s="525">
        <v>7476</v>
      </c>
      <c r="C16" s="325">
        <v>1614</v>
      </c>
      <c r="D16" s="325">
        <v>2000</v>
      </c>
      <c r="E16" s="497">
        <f t="shared" si="0"/>
        <v>-0.732477260567148</v>
      </c>
      <c r="F16" s="379">
        <f t="shared" si="1"/>
        <v>0.239157372986369</v>
      </c>
      <c r="G16" s="487"/>
    </row>
    <row r="17" ht="36" customHeight="1" spans="1:7">
      <c r="A17" s="362" t="s">
        <v>21</v>
      </c>
      <c r="B17" s="525">
        <v>13457</v>
      </c>
      <c r="C17" s="325">
        <v>13374</v>
      </c>
      <c r="D17" s="325">
        <v>13700</v>
      </c>
      <c r="E17" s="497">
        <f t="shared" si="0"/>
        <v>0.0180575165341459</v>
      </c>
      <c r="F17" s="379">
        <f t="shared" si="1"/>
        <v>0.0243756542545237</v>
      </c>
      <c r="G17" s="487"/>
    </row>
    <row r="18" ht="36" customHeight="1" spans="1:7">
      <c r="A18" s="362" t="s">
        <v>22</v>
      </c>
      <c r="B18" s="525">
        <v>23800</v>
      </c>
      <c r="C18" s="325">
        <v>23052</v>
      </c>
      <c r="D18" s="325">
        <v>23000</v>
      </c>
      <c r="E18" s="497">
        <f t="shared" si="0"/>
        <v>-0.0336134453781513</v>
      </c>
      <c r="F18" s="379">
        <f t="shared" si="1"/>
        <v>-0.00225576956446294</v>
      </c>
      <c r="G18" s="487"/>
    </row>
    <row r="19" ht="36" customHeight="1" spans="1:7">
      <c r="A19" s="362" t="s">
        <v>23</v>
      </c>
      <c r="B19" s="525">
        <v>683</v>
      </c>
      <c r="C19" s="325">
        <v>1443</v>
      </c>
      <c r="D19" s="325">
        <v>1600</v>
      </c>
      <c r="E19" s="497">
        <f t="shared" si="0"/>
        <v>1.34260614934114</v>
      </c>
      <c r="F19" s="379">
        <f t="shared" si="1"/>
        <v>0.108801108801109</v>
      </c>
      <c r="G19" s="487"/>
    </row>
    <row r="20" ht="36" customHeight="1" spans="1:7">
      <c r="A20" s="362" t="s">
        <v>24</v>
      </c>
      <c r="B20" s="525">
        <v>150</v>
      </c>
      <c r="C20" s="325">
        <v>324</v>
      </c>
      <c r="D20" s="325">
        <v>0</v>
      </c>
      <c r="E20" s="497">
        <f t="shared" si="0"/>
        <v>-1</v>
      </c>
      <c r="F20" s="379">
        <f t="shared" si="1"/>
        <v>-1</v>
      </c>
      <c r="G20" s="487"/>
    </row>
    <row r="21" ht="36" customHeight="1" spans="1:7">
      <c r="A21" s="495" t="s">
        <v>25</v>
      </c>
      <c r="B21" s="388">
        <f>SUM(B22:B29)</f>
        <v>191600</v>
      </c>
      <c r="C21" s="388">
        <f>SUM(C22:C29)</f>
        <v>230018</v>
      </c>
      <c r="D21" s="388">
        <f>SUM(D22:D29)</f>
        <v>230900</v>
      </c>
      <c r="E21" s="524">
        <f t="shared" si="0"/>
        <v>0.205114822546973</v>
      </c>
      <c r="F21" s="374">
        <f t="shared" si="1"/>
        <v>0.00383448251875951</v>
      </c>
      <c r="G21" s="487"/>
    </row>
    <row r="22" ht="36" customHeight="1" spans="1:7">
      <c r="A22" s="362" t="s">
        <v>26</v>
      </c>
      <c r="B22" s="390">
        <v>35312</v>
      </c>
      <c r="C22" s="325">
        <v>22210</v>
      </c>
      <c r="D22" s="325">
        <v>22000</v>
      </c>
      <c r="E22" s="497">
        <f t="shared" si="0"/>
        <v>-0.37698232895333</v>
      </c>
      <c r="F22" s="379">
        <f t="shared" si="1"/>
        <v>-0.00945520036019809</v>
      </c>
      <c r="G22" s="487"/>
    </row>
    <row r="23" ht="36" customHeight="1" spans="1:7">
      <c r="A23" s="526" t="s">
        <v>27</v>
      </c>
      <c r="B23" s="390">
        <v>24700</v>
      </c>
      <c r="C23" s="325">
        <v>21146</v>
      </c>
      <c r="D23" s="325">
        <v>20500</v>
      </c>
      <c r="E23" s="497">
        <f t="shared" si="0"/>
        <v>-0.17004048582996</v>
      </c>
      <c r="F23" s="379">
        <f t="shared" si="1"/>
        <v>-0.0305495129102431</v>
      </c>
      <c r="G23" s="487"/>
    </row>
    <row r="24" ht="36" customHeight="1" spans="1:7">
      <c r="A24" s="362" t="s">
        <v>28</v>
      </c>
      <c r="B24" s="525">
        <v>19142</v>
      </c>
      <c r="C24" s="325">
        <v>18816</v>
      </c>
      <c r="D24" s="325">
        <v>19500</v>
      </c>
      <c r="E24" s="497">
        <f t="shared" si="0"/>
        <v>0.0187023299550726</v>
      </c>
      <c r="F24" s="379">
        <f t="shared" si="1"/>
        <v>0.0363520408163265</v>
      </c>
      <c r="G24" s="487"/>
    </row>
    <row r="25" ht="36" customHeight="1" spans="1:7">
      <c r="A25" s="362" t="s">
        <v>29</v>
      </c>
      <c r="B25" s="525">
        <v>0</v>
      </c>
      <c r="C25" s="325">
        <v>0</v>
      </c>
      <c r="D25" s="325"/>
      <c r="E25" s="497" t="str">
        <f t="shared" si="0"/>
        <v/>
      </c>
      <c r="F25" s="379" t="str">
        <f t="shared" si="1"/>
        <v/>
      </c>
      <c r="G25" s="487"/>
    </row>
    <row r="26" ht="36" customHeight="1" spans="1:7">
      <c r="A26" s="362" t="s">
        <v>30</v>
      </c>
      <c r="B26" s="525">
        <v>69170</v>
      </c>
      <c r="C26" s="325">
        <v>105457</v>
      </c>
      <c r="D26" s="325">
        <v>113100</v>
      </c>
      <c r="E26" s="497">
        <f t="shared" si="0"/>
        <v>0.635101922798901</v>
      </c>
      <c r="F26" s="379">
        <f t="shared" si="1"/>
        <v>0.0724750372189613</v>
      </c>
      <c r="G26" s="487"/>
    </row>
    <row r="27" ht="36" customHeight="1" spans="1:7">
      <c r="A27" s="362" t="s">
        <v>31</v>
      </c>
      <c r="B27" s="525">
        <v>18153</v>
      </c>
      <c r="C27" s="325">
        <v>18732</v>
      </c>
      <c r="D27" s="325">
        <v>15000</v>
      </c>
      <c r="E27" s="497">
        <f t="shared" si="0"/>
        <v>-0.173690299124112</v>
      </c>
      <c r="F27" s="379">
        <f t="shared" si="1"/>
        <v>-0.199231262011531</v>
      </c>
      <c r="G27" s="487"/>
    </row>
    <row r="28" ht="36" customHeight="1" spans="1:7">
      <c r="A28" s="362" t="s">
        <v>32</v>
      </c>
      <c r="B28" s="525">
        <v>21900</v>
      </c>
      <c r="C28" s="325">
        <v>36782</v>
      </c>
      <c r="D28" s="325">
        <v>38000</v>
      </c>
      <c r="E28" s="497">
        <f t="shared" si="0"/>
        <v>0.735159817351598</v>
      </c>
      <c r="F28" s="379">
        <f t="shared" si="1"/>
        <v>0.0331140231635039</v>
      </c>
      <c r="G28" s="487"/>
    </row>
    <row r="29" ht="36" customHeight="1" spans="1:7">
      <c r="A29" s="362" t="s">
        <v>33</v>
      </c>
      <c r="B29" s="525">
        <v>3223</v>
      </c>
      <c r="C29" s="325">
        <v>6875</v>
      </c>
      <c r="D29" s="325">
        <v>2800</v>
      </c>
      <c r="E29" s="497">
        <f t="shared" si="0"/>
        <v>-0.131244182438722</v>
      </c>
      <c r="F29" s="379">
        <f t="shared" si="1"/>
        <v>-0.592727272727273</v>
      </c>
      <c r="G29" s="487"/>
    </row>
    <row r="30" ht="36" customHeight="1" spans="1:7">
      <c r="A30" s="362"/>
      <c r="B30" s="362"/>
      <c r="C30" s="377"/>
      <c r="D30" s="377"/>
      <c r="E30" s="378" t="str">
        <f t="shared" si="0"/>
        <v/>
      </c>
      <c r="F30" s="374" t="str">
        <f t="shared" si="1"/>
        <v/>
      </c>
      <c r="G30" s="487"/>
    </row>
    <row r="31" s="518" customFormat="1" ht="36" customHeight="1" spans="1:7">
      <c r="A31" s="492" t="s">
        <v>34</v>
      </c>
      <c r="B31" s="388">
        <f>SUM(B21,B5)</f>
        <v>463800</v>
      </c>
      <c r="C31" s="388">
        <f>SUM(C21,C5)</f>
        <v>464671</v>
      </c>
      <c r="D31" s="388">
        <f>SUM(D21,D5)</f>
        <v>478600</v>
      </c>
      <c r="E31" s="524">
        <f t="shared" si="0"/>
        <v>0.031910306166451</v>
      </c>
      <c r="F31" s="374">
        <f t="shared" si="1"/>
        <v>0.0299760475691404</v>
      </c>
      <c r="G31" s="487"/>
    </row>
    <row r="32" ht="36" customHeight="1" spans="1:7">
      <c r="A32" s="361" t="s">
        <v>35</v>
      </c>
      <c r="B32" s="108">
        <v>200</v>
      </c>
      <c r="C32" s="382">
        <v>143200</v>
      </c>
      <c r="D32" s="382"/>
      <c r="E32" s="373">
        <f t="shared" si="0"/>
        <v>-1</v>
      </c>
      <c r="F32" s="395">
        <f t="shared" si="1"/>
        <v>-1</v>
      </c>
      <c r="G32" s="487"/>
    </row>
    <row r="33" ht="36" customHeight="1" spans="1:7">
      <c r="A33" s="495" t="s">
        <v>36</v>
      </c>
      <c r="B33" s="388">
        <f>SUM(B34:B39)</f>
        <v>2383900</v>
      </c>
      <c r="C33" s="388">
        <f>SUM(C34:C39)</f>
        <v>2357750</v>
      </c>
      <c r="D33" s="388">
        <f>SUM(D34:D39)</f>
        <v>2403500</v>
      </c>
      <c r="E33" s="524">
        <f t="shared" si="0"/>
        <v>0.00822182138512528</v>
      </c>
      <c r="F33" s="395">
        <f t="shared" si="1"/>
        <v>0.019404092885166</v>
      </c>
      <c r="G33" s="487"/>
    </row>
    <row r="34" ht="36" customHeight="1" spans="1:7">
      <c r="A34" s="362" t="s">
        <v>37</v>
      </c>
      <c r="B34" s="325">
        <v>40182</v>
      </c>
      <c r="C34" s="325">
        <v>34883</v>
      </c>
      <c r="D34" s="325">
        <v>34883</v>
      </c>
      <c r="E34" s="497">
        <f t="shared" si="0"/>
        <v>-0.131874968891543</v>
      </c>
      <c r="F34" s="393">
        <f t="shared" si="1"/>
        <v>0</v>
      </c>
      <c r="G34" s="487"/>
    </row>
    <row r="35" ht="36" customHeight="1" spans="1:7">
      <c r="A35" s="362" t="s">
        <v>38</v>
      </c>
      <c r="B35" s="325">
        <v>2209818</v>
      </c>
      <c r="C35" s="377">
        <v>1948117</v>
      </c>
      <c r="D35" s="377">
        <v>2047317</v>
      </c>
      <c r="E35" s="378">
        <f t="shared" si="0"/>
        <v>-0.0735359201527004</v>
      </c>
      <c r="F35" s="393">
        <f t="shared" si="1"/>
        <v>0.0509209662458672</v>
      </c>
      <c r="G35" s="487"/>
    </row>
    <row r="36" ht="36" customHeight="1" spans="1:7">
      <c r="A36" s="362" t="s">
        <v>39</v>
      </c>
      <c r="B36" s="325">
        <v>3878</v>
      </c>
      <c r="C36" s="325">
        <v>7850</v>
      </c>
      <c r="D36" s="325">
        <v>14542</v>
      </c>
      <c r="E36" s="497">
        <f t="shared" si="0"/>
        <v>2.7498710675606</v>
      </c>
      <c r="F36" s="393">
        <f t="shared" si="1"/>
        <v>0.852484076433121</v>
      </c>
      <c r="G36" s="487"/>
    </row>
    <row r="37" ht="36" customHeight="1" spans="1:7">
      <c r="A37" s="362" t="s">
        <v>40</v>
      </c>
      <c r="B37" s="325">
        <v>130022</v>
      </c>
      <c r="C37" s="376">
        <v>356471</v>
      </c>
      <c r="D37" s="325">
        <f>304358+2400</f>
        <v>306758</v>
      </c>
      <c r="E37" s="497">
        <f t="shared" si="0"/>
        <v>1.35927766070357</v>
      </c>
      <c r="F37" s="393">
        <f t="shared" si="1"/>
        <v>-0.139458749800124</v>
      </c>
      <c r="G37" s="487"/>
    </row>
    <row r="38" s="519" customFormat="1" ht="36" customHeight="1" spans="1:7">
      <c r="A38" s="365" t="s">
        <v>41</v>
      </c>
      <c r="B38" s="365"/>
      <c r="C38" s="325"/>
      <c r="D38" s="325"/>
      <c r="E38" s="497" t="str">
        <f t="shared" si="0"/>
        <v/>
      </c>
      <c r="F38" s="498" t="str">
        <f t="shared" si="1"/>
        <v/>
      </c>
      <c r="G38" s="487"/>
    </row>
    <row r="39" s="519" customFormat="1" ht="36" customHeight="1" spans="1:7">
      <c r="A39" s="365" t="s">
        <v>42</v>
      </c>
      <c r="B39" s="365"/>
      <c r="C39" s="325">
        <v>10429</v>
      </c>
      <c r="D39" s="325"/>
      <c r="E39" s="497" t="str">
        <f t="shared" si="0"/>
        <v/>
      </c>
      <c r="F39" s="498">
        <f t="shared" si="1"/>
        <v>-1</v>
      </c>
      <c r="G39" s="487"/>
    </row>
    <row r="40" ht="36" customHeight="1" spans="1:7">
      <c r="A40" s="527" t="s">
        <v>43</v>
      </c>
      <c r="B40" s="388">
        <f>SUM(B31:B33)</f>
        <v>2847900</v>
      </c>
      <c r="C40" s="388">
        <f>SUM(C31:C33)</f>
        <v>2965621</v>
      </c>
      <c r="D40" s="388">
        <f>SUM(D31:D33)</f>
        <v>2882100</v>
      </c>
      <c r="E40" s="524">
        <f t="shared" si="0"/>
        <v>0.0120088486253029</v>
      </c>
      <c r="F40" s="507">
        <f t="shared" si="1"/>
        <v>-0.0281630727594659</v>
      </c>
      <c r="G40" s="487"/>
    </row>
  </sheetData>
  <autoFilter ref="A4:G40"/>
  <mergeCells count="1">
    <mergeCell ref="A2:F2"/>
  </mergeCells>
  <conditionalFormatting sqref="B34">
    <cfRule type="expression" dxfId="0" priority="12" stopIfTrue="1">
      <formula>"len($A:$A)=3"</formula>
    </cfRule>
    <cfRule type="expression" dxfId="1" priority="11" stopIfTrue="1">
      <formula>"len($A:$A)=3"</formula>
    </cfRule>
    <cfRule type="expression" dxfId="2" priority="10" stopIfTrue="1">
      <formula>"len($A:$A)=3"</formula>
    </cfRule>
  </conditionalFormatting>
  <conditionalFormatting sqref="B35">
    <cfRule type="expression" dxfId="3" priority="6" stopIfTrue="1">
      <formula>"len($A:$A)=3"</formula>
    </cfRule>
    <cfRule type="expression" dxfId="4" priority="5" stopIfTrue="1">
      <formula>"len($A:$A)=3"</formula>
    </cfRule>
    <cfRule type="expression" dxfId="5" priority="4" stopIfTrue="1">
      <formula>"len($A:$A)=3"</formula>
    </cfRule>
  </conditionalFormatting>
  <conditionalFormatting sqref="B36">
    <cfRule type="expression" dxfId="6" priority="9" stopIfTrue="1">
      <formula>"len($A:$A)=3"</formula>
    </cfRule>
    <cfRule type="expression" dxfId="7" priority="8" stopIfTrue="1">
      <formula>"len($A:$A)=3"</formula>
    </cfRule>
    <cfRule type="expression" dxfId="8" priority="7" stopIfTrue="1">
      <formula>"len($A:$A)=3"</formula>
    </cfRule>
    <cfRule type="expression" dxfId="9" priority="3" stopIfTrue="1">
      <formula>"len($A:$A)=3"</formula>
    </cfRule>
    <cfRule type="expression" dxfId="10" priority="2" stopIfTrue="1">
      <formula>"len($A:$A)=3"</formula>
    </cfRule>
    <cfRule type="expression" dxfId="11" priority="1" stopIfTrue="1">
      <formula>"len($A:$A)=3"</formula>
    </cfRule>
  </conditionalFormatting>
  <printOptions horizontalCentered="1"/>
  <pageMargins left="0.471527777777778" right="0.393055555555556" top="0.747916666666667" bottom="0.747916666666667" header="0.313888888888889" footer="0.313888888888889"/>
  <pageSetup paperSize="9" scale="4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7"/>
  <sheetViews>
    <sheetView showZeros="0" view="pageBreakPreview" zoomScale="80" zoomScaleNormal="115" zoomScaleSheetLayoutView="80" workbookViewId="0">
      <pane ySplit="3" topLeftCell="A13" activePane="bottomLeft" state="frozen"/>
      <selection/>
      <selection pane="bottomLeft" activeCell="B3" sqref="B3"/>
    </sheetView>
  </sheetViews>
  <sheetFormatPr defaultColWidth="9" defaultRowHeight="14.25" outlineLevelCol="5"/>
  <cols>
    <col min="1" max="1" width="50.75" style="370" customWidth="1"/>
    <col min="2" max="2" width="21.125" style="370" customWidth="1"/>
    <col min="3" max="4" width="21.625" style="370" customWidth="1"/>
    <col min="5" max="5" width="17.875" style="370" customWidth="1"/>
    <col min="6" max="6" width="18.375" style="371" customWidth="1"/>
    <col min="7" max="16384" width="9" style="370"/>
  </cols>
  <sheetData>
    <row r="1" ht="45" customHeight="1" spans="1:6">
      <c r="A1" s="339" t="s">
        <v>1166</v>
      </c>
      <c r="B1" s="339"/>
      <c r="C1" s="339"/>
      <c r="D1" s="339"/>
      <c r="E1" s="339"/>
      <c r="F1" s="339"/>
    </row>
    <row r="2" s="368" customFormat="1" ht="20.1" customHeight="1" spans="1:6">
      <c r="A2" s="340"/>
      <c r="B2" s="340"/>
      <c r="C2" s="340"/>
      <c r="D2" s="340"/>
      <c r="E2" s="340"/>
      <c r="F2" s="341" t="s">
        <v>2</v>
      </c>
    </row>
    <row r="3" s="369" customFormat="1" ht="45" customHeight="1" spans="1:6">
      <c r="A3" s="342" t="s">
        <v>3</v>
      </c>
      <c r="B3" s="106" t="s">
        <v>4</v>
      </c>
      <c r="C3" s="106" t="s">
        <v>5</v>
      </c>
      <c r="D3" s="106" t="s">
        <v>6</v>
      </c>
      <c r="E3" s="107" t="s">
        <v>7</v>
      </c>
      <c r="F3" s="108" t="s">
        <v>8</v>
      </c>
    </row>
    <row r="4" ht="36" customHeight="1" spans="1:6">
      <c r="A4" s="343" t="s">
        <v>1167</v>
      </c>
      <c r="B4" s="372">
        <f>SUM(B5:B6)</f>
        <v>180</v>
      </c>
      <c r="C4" s="372">
        <f>SUM(C5:C6)</f>
        <v>381</v>
      </c>
      <c r="D4" s="372">
        <f>SUM(D5:D6)</f>
        <v>192</v>
      </c>
      <c r="E4" s="373">
        <f>IF(B4&lt;&gt;0,D4/B4-1,"")</f>
        <v>0.0666666666666667</v>
      </c>
      <c r="F4" s="374">
        <f>IF(C4&lt;&gt;0,D4/C4-1,"")</f>
        <v>-0.496062992125984</v>
      </c>
    </row>
    <row r="5" ht="36" customHeight="1" spans="1:6">
      <c r="A5" s="346" t="s">
        <v>1168</v>
      </c>
      <c r="B5" s="375">
        <v>180</v>
      </c>
      <c r="C5" s="376">
        <v>221</v>
      </c>
      <c r="D5" s="377">
        <v>36</v>
      </c>
      <c r="E5" s="378">
        <f t="shared" ref="E5:E47" si="0">IF(B5&lt;&gt;0,D5/B5-1,"")</f>
        <v>-0.8</v>
      </c>
      <c r="F5" s="379">
        <f t="shared" ref="F5:F47" si="1">IF(C5&lt;&gt;0,D5/C5-1,"")</f>
        <v>-0.83710407239819</v>
      </c>
    </row>
    <row r="6" ht="36" customHeight="1" spans="1:6">
      <c r="A6" s="346" t="s">
        <v>1169</v>
      </c>
      <c r="B6" s="375"/>
      <c r="C6" s="376">
        <v>160</v>
      </c>
      <c r="D6" s="377">
        <v>156</v>
      </c>
      <c r="E6" s="378" t="str">
        <f t="shared" si="0"/>
        <v/>
      </c>
      <c r="F6" s="379">
        <f t="shared" si="1"/>
        <v>-0.025</v>
      </c>
    </row>
    <row r="7" ht="36" customHeight="1" spans="1:6">
      <c r="A7" s="351" t="s">
        <v>1170</v>
      </c>
      <c r="B7" s="372">
        <f>SUM(B8:B9)</f>
        <v>4028</v>
      </c>
      <c r="C7" s="372">
        <f>SUM(C8:C9)</f>
        <v>9066</v>
      </c>
      <c r="D7" s="372">
        <f>SUM(D8:D9)</f>
        <v>8100</v>
      </c>
      <c r="E7" s="373">
        <f t="shared" si="0"/>
        <v>1.01092353525323</v>
      </c>
      <c r="F7" s="374">
        <f t="shared" si="1"/>
        <v>-0.106551952349437</v>
      </c>
    </row>
    <row r="8" ht="36" customHeight="1" spans="1:6">
      <c r="A8" s="349" t="s">
        <v>1171</v>
      </c>
      <c r="B8" s="380">
        <v>4028</v>
      </c>
      <c r="C8" s="376">
        <v>9066</v>
      </c>
      <c r="D8" s="377">
        <v>0</v>
      </c>
      <c r="E8" s="378">
        <f t="shared" si="0"/>
        <v>-1</v>
      </c>
      <c r="F8" s="379">
        <f t="shared" si="1"/>
        <v>-1</v>
      </c>
    </row>
    <row r="9" ht="36" customHeight="1" spans="1:6">
      <c r="A9" s="349" t="s">
        <v>1172</v>
      </c>
      <c r="B9" s="380"/>
      <c r="C9" s="376">
        <v>0</v>
      </c>
      <c r="D9" s="377">
        <v>8100</v>
      </c>
      <c r="E9" s="378" t="str">
        <f t="shared" si="0"/>
        <v/>
      </c>
      <c r="F9" s="379" t="str">
        <f t="shared" si="1"/>
        <v/>
      </c>
    </row>
    <row r="10" ht="36" customHeight="1" spans="1:6">
      <c r="A10" s="351" t="s">
        <v>1173</v>
      </c>
      <c r="B10" s="372">
        <f>SUM(B11)</f>
        <v>0</v>
      </c>
      <c r="C10" s="372">
        <f>SUM(C11)</f>
        <v>0</v>
      </c>
      <c r="D10" s="372">
        <f>SUM(D11)</f>
        <v>0</v>
      </c>
      <c r="E10" s="373" t="str">
        <f t="shared" si="0"/>
        <v/>
      </c>
      <c r="F10" s="374" t="str">
        <f t="shared" si="1"/>
        <v/>
      </c>
    </row>
    <row r="11" ht="36" customHeight="1" spans="1:6">
      <c r="A11" s="349" t="s">
        <v>1174</v>
      </c>
      <c r="B11" s="380"/>
      <c r="C11" s="376"/>
      <c r="D11" s="377"/>
      <c r="E11" s="378" t="str">
        <f t="shared" si="0"/>
        <v/>
      </c>
      <c r="F11" s="379" t="str">
        <f t="shared" si="1"/>
        <v/>
      </c>
    </row>
    <row r="12" ht="36" customHeight="1" spans="1:6">
      <c r="A12" s="351" t="s">
        <v>1175</v>
      </c>
      <c r="B12" s="372">
        <f>SUM(B13:B21)</f>
        <v>120450</v>
      </c>
      <c r="C12" s="372">
        <f>SUM(C13:C20)</f>
        <v>220639</v>
      </c>
      <c r="D12" s="372">
        <f>SUM(D13:D20)</f>
        <v>102033</v>
      </c>
      <c r="E12" s="373">
        <f t="shared" si="0"/>
        <v>-0.152901618929016</v>
      </c>
      <c r="F12" s="374">
        <f t="shared" si="1"/>
        <v>-0.537556823589665</v>
      </c>
    </row>
    <row r="13" ht="48.95" customHeight="1" spans="1:6">
      <c r="A13" s="349" t="s">
        <v>1176</v>
      </c>
      <c r="B13" s="380">
        <v>28927</v>
      </c>
      <c r="C13" s="376">
        <v>20073</v>
      </c>
      <c r="D13" s="377">
        <v>100590</v>
      </c>
      <c r="E13" s="378">
        <f t="shared" si="0"/>
        <v>2.47737407957963</v>
      </c>
      <c r="F13" s="379">
        <f t="shared" si="1"/>
        <v>4.01120908683306</v>
      </c>
    </row>
    <row r="14" ht="45.95" customHeight="1" spans="1:6">
      <c r="A14" s="346" t="s">
        <v>1177</v>
      </c>
      <c r="B14" s="375"/>
      <c r="C14" s="376"/>
      <c r="D14" s="377"/>
      <c r="E14" s="378" t="str">
        <f t="shared" si="0"/>
        <v/>
      </c>
      <c r="F14" s="379" t="str">
        <f t="shared" si="1"/>
        <v/>
      </c>
    </row>
    <row r="15" ht="36" customHeight="1" spans="1:6">
      <c r="A15" s="349" t="s">
        <v>1178</v>
      </c>
      <c r="B15" s="381">
        <v>389</v>
      </c>
      <c r="C15" s="376"/>
      <c r="D15" s="377">
        <v>95</v>
      </c>
      <c r="E15" s="378">
        <f t="shared" si="0"/>
        <v>-0.755784061696658</v>
      </c>
      <c r="F15" s="379" t="str">
        <f t="shared" si="1"/>
        <v/>
      </c>
    </row>
    <row r="16" ht="36" customHeight="1" spans="1:6">
      <c r="A16" s="349" t="s">
        <v>1179</v>
      </c>
      <c r="B16" s="380">
        <v>485</v>
      </c>
      <c r="C16" s="376">
        <v>317</v>
      </c>
      <c r="D16" s="377">
        <v>816</v>
      </c>
      <c r="E16" s="378">
        <f t="shared" si="0"/>
        <v>0.682474226804124</v>
      </c>
      <c r="F16" s="379">
        <f t="shared" si="1"/>
        <v>1.57413249211356</v>
      </c>
    </row>
    <row r="17" ht="36" customHeight="1" spans="1:6">
      <c r="A17" s="349" t="s">
        <v>1180</v>
      </c>
      <c r="B17" s="380">
        <v>416</v>
      </c>
      <c r="C17" s="376">
        <v>249</v>
      </c>
      <c r="D17" s="377">
        <v>260</v>
      </c>
      <c r="E17" s="378">
        <f t="shared" si="0"/>
        <v>-0.375</v>
      </c>
      <c r="F17" s="379">
        <f t="shared" si="1"/>
        <v>0.0441767068273093</v>
      </c>
    </row>
    <row r="18" ht="36" customHeight="1" spans="1:6">
      <c r="A18" s="346" t="s">
        <v>1181</v>
      </c>
      <c r="B18" s="375">
        <v>50000</v>
      </c>
      <c r="C18" s="376">
        <v>40000</v>
      </c>
      <c r="D18" s="377">
        <v>272</v>
      </c>
      <c r="E18" s="378">
        <f t="shared" si="0"/>
        <v>-0.99456</v>
      </c>
      <c r="F18" s="379">
        <f t="shared" si="1"/>
        <v>-0.9932</v>
      </c>
    </row>
    <row r="19" ht="36" customHeight="1" spans="1:6">
      <c r="A19" s="349" t="s">
        <v>1182</v>
      </c>
      <c r="B19" s="380">
        <v>40000</v>
      </c>
      <c r="C19" s="376">
        <v>160000</v>
      </c>
      <c r="D19" s="377">
        <v>0</v>
      </c>
      <c r="E19" s="378">
        <f t="shared" si="0"/>
        <v>-1</v>
      </c>
      <c r="F19" s="379">
        <f t="shared" si="1"/>
        <v>-1</v>
      </c>
    </row>
    <row r="20" ht="45" customHeight="1" spans="1:6">
      <c r="A20" s="349" t="s">
        <v>1183</v>
      </c>
      <c r="B20" s="380">
        <v>70</v>
      </c>
      <c r="C20" s="376"/>
      <c r="D20" s="377"/>
      <c r="E20" s="378">
        <f t="shared" si="0"/>
        <v>-1</v>
      </c>
      <c r="F20" s="379" t="str">
        <f t="shared" si="1"/>
        <v/>
      </c>
    </row>
    <row r="21" ht="45" customHeight="1" spans="1:6">
      <c r="A21" s="349" t="s">
        <v>1184</v>
      </c>
      <c r="B21" s="380">
        <v>163</v>
      </c>
      <c r="C21" s="376"/>
      <c r="D21" s="377"/>
      <c r="E21" s="378">
        <f t="shared" si="0"/>
        <v>-1</v>
      </c>
      <c r="F21" s="379" t="str">
        <f t="shared" si="1"/>
        <v/>
      </c>
    </row>
    <row r="22" ht="36" customHeight="1" spans="1:6">
      <c r="A22" s="351" t="s">
        <v>1185</v>
      </c>
      <c r="B22" s="372">
        <f>SUM(B23:B25)</f>
        <v>5709</v>
      </c>
      <c r="C22" s="372">
        <f>SUM(C23:C25)</f>
        <v>6933</v>
      </c>
      <c r="D22" s="372">
        <f>SUM(D23:D25)</f>
        <v>7094</v>
      </c>
      <c r="E22" s="373">
        <f t="shared" si="0"/>
        <v>0.242599404449116</v>
      </c>
      <c r="F22" s="374">
        <f t="shared" si="1"/>
        <v>0.0232222703014568</v>
      </c>
    </row>
    <row r="23" ht="36" customHeight="1" spans="1:6">
      <c r="A23" s="349" t="s">
        <v>1186</v>
      </c>
      <c r="B23" s="380">
        <v>5693</v>
      </c>
      <c r="C23" s="376">
        <v>6921</v>
      </c>
      <c r="D23" s="377">
        <v>7082</v>
      </c>
      <c r="E23" s="378">
        <f t="shared" si="0"/>
        <v>0.243983839803267</v>
      </c>
      <c r="F23" s="379">
        <f t="shared" si="1"/>
        <v>0.0232625343158503</v>
      </c>
    </row>
    <row r="24" ht="36" customHeight="1" spans="1:6">
      <c r="A24" s="349" t="s">
        <v>1187</v>
      </c>
      <c r="B24" s="380">
        <v>16</v>
      </c>
      <c r="C24" s="376">
        <v>12</v>
      </c>
      <c r="D24" s="377">
        <v>12</v>
      </c>
      <c r="E24" s="378">
        <f t="shared" si="0"/>
        <v>-0.25</v>
      </c>
      <c r="F24" s="379">
        <f t="shared" si="1"/>
        <v>0</v>
      </c>
    </row>
    <row r="25" ht="45.95" customHeight="1" spans="1:6">
      <c r="A25" s="349" t="s">
        <v>1188</v>
      </c>
      <c r="B25" s="380"/>
      <c r="C25" s="376"/>
      <c r="D25" s="377"/>
      <c r="E25" s="378" t="str">
        <f t="shared" si="0"/>
        <v/>
      </c>
      <c r="F25" s="379" t="str">
        <f t="shared" si="1"/>
        <v/>
      </c>
    </row>
    <row r="26" ht="36" customHeight="1" spans="1:6">
      <c r="A26" s="351" t="s">
        <v>1189</v>
      </c>
      <c r="B26" s="372">
        <f>SUM(B27:B30)</f>
        <v>0</v>
      </c>
      <c r="C26" s="372">
        <f>SUM(C27:C30)</f>
        <v>0</v>
      </c>
      <c r="D26" s="372">
        <f>SUM(D27:D30)</f>
        <v>480000</v>
      </c>
      <c r="E26" s="373" t="str">
        <f t="shared" si="0"/>
        <v/>
      </c>
      <c r="F26" s="374" t="str">
        <f t="shared" si="1"/>
        <v/>
      </c>
    </row>
    <row r="27" ht="36" customHeight="1" spans="1:6">
      <c r="A27" s="349" t="s">
        <v>1190</v>
      </c>
      <c r="B27" s="380"/>
      <c r="C27" s="376"/>
      <c r="D27" s="377"/>
      <c r="E27" s="378" t="str">
        <f t="shared" si="0"/>
        <v/>
      </c>
      <c r="F27" s="379" t="str">
        <f t="shared" si="1"/>
        <v/>
      </c>
    </row>
    <row r="28" ht="36" customHeight="1" spans="1:6">
      <c r="A28" s="349" t="s">
        <v>1191</v>
      </c>
      <c r="B28" s="380"/>
      <c r="C28" s="376"/>
      <c r="D28" s="377"/>
      <c r="E28" s="378" t="str">
        <f t="shared" si="0"/>
        <v/>
      </c>
      <c r="F28" s="379" t="str">
        <f t="shared" si="1"/>
        <v/>
      </c>
    </row>
    <row r="29" ht="36" customHeight="1" spans="1:6">
      <c r="A29" s="349" t="s">
        <v>1192</v>
      </c>
      <c r="B29" s="380"/>
      <c r="C29" s="376"/>
      <c r="D29" s="377"/>
      <c r="E29" s="378" t="str">
        <f t="shared" si="0"/>
        <v/>
      </c>
      <c r="F29" s="379" t="str">
        <f t="shared" si="1"/>
        <v/>
      </c>
    </row>
    <row r="30" ht="36" customHeight="1" spans="1:6">
      <c r="A30" s="346" t="s">
        <v>1193</v>
      </c>
      <c r="B30" s="375"/>
      <c r="C30" s="376"/>
      <c r="D30" s="377">
        <v>480000</v>
      </c>
      <c r="E30" s="378" t="str">
        <f t="shared" si="0"/>
        <v/>
      </c>
      <c r="F30" s="379" t="str">
        <f t="shared" si="1"/>
        <v/>
      </c>
    </row>
    <row r="31" ht="36" customHeight="1" spans="1:6">
      <c r="A31" s="357" t="s">
        <v>1194</v>
      </c>
      <c r="B31" s="382">
        <f t="shared" ref="B31:D31" si="2">SUM(B32)</f>
        <v>0</v>
      </c>
      <c r="C31" s="382">
        <f t="shared" si="2"/>
        <v>0</v>
      </c>
      <c r="D31" s="382">
        <f t="shared" si="2"/>
        <v>0</v>
      </c>
      <c r="E31" s="373" t="str">
        <f t="shared" si="0"/>
        <v/>
      </c>
      <c r="F31" s="374" t="str">
        <f t="shared" si="1"/>
        <v/>
      </c>
    </row>
    <row r="32" ht="36" customHeight="1" spans="1:6">
      <c r="A32" s="358" t="s">
        <v>1195</v>
      </c>
      <c r="B32" s="383"/>
      <c r="C32" s="376"/>
      <c r="D32" s="377"/>
      <c r="E32" s="378" t="str">
        <f t="shared" si="0"/>
        <v/>
      </c>
      <c r="F32" s="379" t="str">
        <f t="shared" si="1"/>
        <v/>
      </c>
    </row>
    <row r="33" ht="36" customHeight="1" spans="1:6">
      <c r="A33" s="357" t="s">
        <v>1196</v>
      </c>
      <c r="B33" s="382">
        <f t="shared" ref="B33:D33" si="3">SUM(B34:B36)</f>
        <v>67196</v>
      </c>
      <c r="C33" s="382">
        <f t="shared" si="3"/>
        <v>85133</v>
      </c>
      <c r="D33" s="382">
        <f t="shared" si="3"/>
        <v>33430</v>
      </c>
      <c r="E33" s="373">
        <f t="shared" si="0"/>
        <v>-0.502500148818382</v>
      </c>
      <c r="F33" s="374">
        <f t="shared" si="1"/>
        <v>-0.607320310572868</v>
      </c>
    </row>
    <row r="34" ht="36" customHeight="1" spans="1:6">
      <c r="A34" s="358" t="s">
        <v>1197</v>
      </c>
      <c r="B34" s="325">
        <v>54350</v>
      </c>
      <c r="C34" s="376">
        <v>70000</v>
      </c>
      <c r="D34" s="377">
        <v>20060</v>
      </c>
      <c r="E34" s="378">
        <f t="shared" si="0"/>
        <v>-0.630910763569457</v>
      </c>
      <c r="F34" s="379">
        <f t="shared" si="1"/>
        <v>-0.713428571428571</v>
      </c>
    </row>
    <row r="35" ht="36" customHeight="1" spans="1:6">
      <c r="A35" s="358" t="s">
        <v>1198</v>
      </c>
      <c r="B35" s="383">
        <v>210</v>
      </c>
      <c r="C35" s="376">
        <v>332</v>
      </c>
      <c r="D35" s="377">
        <v>40</v>
      </c>
      <c r="E35" s="378">
        <f t="shared" si="0"/>
        <v>-0.80952380952381</v>
      </c>
      <c r="F35" s="379">
        <f t="shared" si="1"/>
        <v>-0.879518072289157</v>
      </c>
    </row>
    <row r="36" ht="36" customHeight="1" spans="1:6">
      <c r="A36" s="358" t="s">
        <v>1199</v>
      </c>
      <c r="B36" s="383">
        <v>12636</v>
      </c>
      <c r="C36" s="376">
        <v>14801</v>
      </c>
      <c r="D36" s="377">
        <v>13330</v>
      </c>
      <c r="E36" s="378">
        <f t="shared" si="0"/>
        <v>0.0549224438113327</v>
      </c>
      <c r="F36" s="379">
        <f t="shared" si="1"/>
        <v>-0.0993851766772516</v>
      </c>
    </row>
    <row r="37" ht="36" customHeight="1" spans="1:6">
      <c r="A37" s="357" t="s">
        <v>1200</v>
      </c>
      <c r="B37" s="382">
        <f t="shared" ref="B37:D37" si="4">SUM(B38)</f>
        <v>2760</v>
      </c>
      <c r="C37" s="382">
        <f t="shared" si="4"/>
        <v>2145</v>
      </c>
      <c r="D37" s="382">
        <f t="shared" si="4"/>
        <v>28200</v>
      </c>
      <c r="E37" s="373">
        <f t="shared" si="0"/>
        <v>9.21739130434783</v>
      </c>
      <c r="F37" s="374">
        <f t="shared" si="1"/>
        <v>12.1468531468531</v>
      </c>
    </row>
    <row r="38" ht="36" customHeight="1" spans="1:6">
      <c r="A38" s="358" t="s">
        <v>1201</v>
      </c>
      <c r="B38" s="383">
        <v>2760</v>
      </c>
      <c r="C38" s="376">
        <v>2145</v>
      </c>
      <c r="D38" s="377">
        <v>28200</v>
      </c>
      <c r="E38" s="378">
        <f t="shared" si="0"/>
        <v>9.21739130434783</v>
      </c>
      <c r="F38" s="379">
        <f t="shared" si="1"/>
        <v>12.1468531468531</v>
      </c>
    </row>
    <row r="39" ht="36" customHeight="1" spans="1:6">
      <c r="A39" s="357" t="s">
        <v>1202</v>
      </c>
      <c r="B39" s="382">
        <f t="shared" ref="B39:D39" si="5">SUM(B40)</f>
        <v>155</v>
      </c>
      <c r="C39" s="382">
        <f t="shared" si="5"/>
        <v>136</v>
      </c>
      <c r="D39" s="382">
        <f t="shared" si="5"/>
        <v>500</v>
      </c>
      <c r="E39" s="373">
        <f t="shared" si="0"/>
        <v>2.2258064516129</v>
      </c>
      <c r="F39" s="374">
        <f t="shared" si="1"/>
        <v>2.67647058823529</v>
      </c>
    </row>
    <row r="40" ht="36" customHeight="1" spans="1:6">
      <c r="A40" s="358" t="s">
        <v>1203</v>
      </c>
      <c r="B40" s="383">
        <v>155</v>
      </c>
      <c r="C40" s="376">
        <v>136</v>
      </c>
      <c r="D40" s="377">
        <v>500</v>
      </c>
      <c r="E40" s="378">
        <f t="shared" si="0"/>
        <v>2.2258064516129</v>
      </c>
      <c r="F40" s="379">
        <f t="shared" si="1"/>
        <v>2.67647058823529</v>
      </c>
    </row>
    <row r="41" ht="36" customHeight="1" spans="1:6">
      <c r="A41" s="358"/>
      <c r="B41" s="383"/>
      <c r="C41" s="376"/>
      <c r="D41" s="377"/>
      <c r="E41" s="378" t="str">
        <f t="shared" si="0"/>
        <v/>
      </c>
      <c r="F41" s="374" t="str">
        <f t="shared" si="1"/>
        <v/>
      </c>
    </row>
    <row r="42" ht="36" customHeight="1" spans="1:6">
      <c r="A42" s="360" t="s">
        <v>1204</v>
      </c>
      <c r="B42" s="382">
        <f>SUM(B4,B7,B12,B10,B22,B26,B33,B31,B37,B39)</f>
        <v>200478</v>
      </c>
      <c r="C42" s="382">
        <f>SUM(C4,C7,C12,C10,C22,C26,C33,C31,C37,C39)</f>
        <v>324433</v>
      </c>
      <c r="D42" s="382">
        <f>SUM(D4,D7,D12,D10,D22,D26,D33,D31,D37,D39)</f>
        <v>659549</v>
      </c>
      <c r="E42" s="373">
        <f t="shared" si="0"/>
        <v>2.28988218158601</v>
      </c>
      <c r="F42" s="374">
        <f t="shared" si="1"/>
        <v>1.03292821630352</v>
      </c>
    </row>
    <row r="43" ht="36" customHeight="1" spans="1:6">
      <c r="A43" s="361" t="s">
        <v>71</v>
      </c>
      <c r="B43" s="108">
        <f>SUM(B44:B45)</f>
        <v>0</v>
      </c>
      <c r="C43" s="108">
        <f>SUM(C44:C45)</f>
        <v>72562</v>
      </c>
      <c r="D43" s="108">
        <f>SUM(D44:D45)</f>
        <v>90000</v>
      </c>
      <c r="E43" s="373" t="str">
        <f t="shared" si="0"/>
        <v/>
      </c>
      <c r="F43" s="374">
        <f t="shared" si="1"/>
        <v>0.240318624073206</v>
      </c>
    </row>
    <row r="44" ht="36" customHeight="1" spans="1:6">
      <c r="A44" s="362" t="s">
        <v>1205</v>
      </c>
      <c r="B44" s="384"/>
      <c r="C44" s="376">
        <v>50010</v>
      </c>
      <c r="D44" s="325">
        <v>90000</v>
      </c>
      <c r="E44" s="378" t="str">
        <f t="shared" si="0"/>
        <v/>
      </c>
      <c r="F44" s="379">
        <f t="shared" si="1"/>
        <v>0.799640071985603</v>
      </c>
    </row>
    <row r="45" ht="36" customHeight="1" spans="1:6">
      <c r="A45" s="362" t="s">
        <v>1206</v>
      </c>
      <c r="B45" s="384"/>
      <c r="C45" s="376">
        <v>22552</v>
      </c>
      <c r="D45" s="377"/>
      <c r="E45" s="378" t="str">
        <f t="shared" si="0"/>
        <v/>
      </c>
      <c r="F45" s="379">
        <f t="shared" si="1"/>
        <v>-1</v>
      </c>
    </row>
    <row r="46" ht="36" customHeight="1" spans="1:6">
      <c r="A46" s="367" t="s">
        <v>1207</v>
      </c>
      <c r="B46" s="385"/>
      <c r="C46" s="372">
        <v>82700</v>
      </c>
      <c r="D46" s="382"/>
      <c r="E46" s="373" t="str">
        <f t="shared" si="0"/>
        <v/>
      </c>
      <c r="F46" s="379">
        <f t="shared" si="1"/>
        <v>-1</v>
      </c>
    </row>
    <row r="47" ht="36" customHeight="1" spans="1:6">
      <c r="A47" s="360" t="s">
        <v>78</v>
      </c>
      <c r="B47" s="386">
        <f>SUM(B42:B43,B46)</f>
        <v>200478</v>
      </c>
      <c r="C47" s="386">
        <f>SUM(C42:C43,C46)</f>
        <v>479695</v>
      </c>
      <c r="D47" s="386">
        <f>SUM(D42:D43,D46)</f>
        <v>749549</v>
      </c>
      <c r="E47" s="373">
        <f t="shared" si="0"/>
        <v>2.73880924590229</v>
      </c>
      <c r="F47" s="374">
        <f t="shared" si="1"/>
        <v>0.562553289069096</v>
      </c>
    </row>
  </sheetData>
  <autoFilter ref="A3:F47"/>
  <mergeCells count="1">
    <mergeCell ref="A1:F1"/>
  </mergeCells>
  <conditionalFormatting sqref="A46:B46">
    <cfRule type="expression" dxfId="30" priority="3" stopIfTrue="1">
      <formula>"len($A:$A)=3"</formula>
    </cfRule>
  </conditionalFormatting>
  <conditionalFormatting sqref="C46:I46">
    <cfRule type="expression" dxfId="31" priority="2" stopIfTrue="1">
      <formula>"len($A:$A)=3"</formula>
    </cfRule>
  </conditionalFormatting>
  <conditionalFormatting sqref="D46:I46">
    <cfRule type="expression" dxfId="32" priority="1" stopIfTrue="1">
      <formula>"len($A:$A)=3"</formula>
    </cfRule>
  </conditionalFormatting>
  <printOptions horizontalCentered="1"/>
  <pageMargins left="0.471527777777778" right="0.393055555555556" top="0.747916666666667" bottom="0.747916666666667" header="0.313888888888889" footer="0.313888888888889"/>
  <pageSetup paperSize="9" scale="63"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71"/>
  <sheetViews>
    <sheetView showZeros="0" view="pageBreakPreview" zoomScale="80" zoomScaleNormal="115" zoomScaleSheetLayoutView="80" workbookViewId="0">
      <pane ySplit="3" topLeftCell="A4" activePane="bottomLeft" state="frozen"/>
      <selection/>
      <selection pane="bottomLeft" activeCell="D7" sqref="D7"/>
    </sheetView>
  </sheetViews>
  <sheetFormatPr defaultColWidth="9" defaultRowHeight="14.25" outlineLevelCol="5"/>
  <cols>
    <col min="1" max="1" width="50.75" style="336" customWidth="1"/>
    <col min="2" max="4" width="21.625" style="337" customWidth="1"/>
    <col min="5" max="5" width="16.75" style="337" customWidth="1"/>
    <col min="6" max="6" width="16.875" style="338" customWidth="1"/>
    <col min="7" max="7" width="9.375" style="336"/>
    <col min="8" max="16384" width="9" style="336"/>
  </cols>
  <sheetData>
    <row r="1" ht="45" customHeight="1" spans="1:6">
      <c r="A1" s="339" t="s">
        <v>1208</v>
      </c>
      <c r="B1" s="339"/>
      <c r="C1" s="339"/>
      <c r="D1" s="339"/>
      <c r="E1" s="339"/>
      <c r="F1" s="339"/>
    </row>
    <row r="2" s="334" customFormat="1" ht="20.1" customHeight="1" spans="1:6">
      <c r="A2" s="340"/>
      <c r="B2" s="340"/>
      <c r="C2" s="340"/>
      <c r="D2" s="340"/>
      <c r="E2" s="340"/>
      <c r="F2" s="341" t="s">
        <v>2</v>
      </c>
    </row>
    <row r="3" s="335" customFormat="1" ht="45" customHeight="1" spans="1:6">
      <c r="A3" s="342" t="s">
        <v>3</v>
      </c>
      <c r="B3" s="106" t="s">
        <v>4</v>
      </c>
      <c r="C3" s="106" t="s">
        <v>5</v>
      </c>
      <c r="D3" s="106" t="s">
        <v>6</v>
      </c>
      <c r="E3" s="107" t="s">
        <v>7</v>
      </c>
      <c r="F3" s="108" t="s">
        <v>8</v>
      </c>
    </row>
    <row r="4" ht="36" customHeight="1" spans="1:6">
      <c r="A4" s="343" t="s">
        <v>1167</v>
      </c>
      <c r="B4" s="344"/>
      <c r="C4" s="314">
        <f>SUM(C5)</f>
        <v>168</v>
      </c>
      <c r="D4" s="344">
        <f t="shared" ref="D4:D9" si="0">SUM(D5)</f>
        <v>0</v>
      </c>
      <c r="E4" s="345" t="str">
        <f>IF(B4&lt;&gt;0,D4/B4-1,"")</f>
        <v/>
      </c>
      <c r="F4" s="313">
        <f>IF(C4&lt;&gt;0,D4/C4-1,"")</f>
        <v>-1</v>
      </c>
    </row>
    <row r="5" ht="36" customHeight="1" spans="1:6">
      <c r="A5" s="346" t="s">
        <v>1168</v>
      </c>
      <c r="B5" s="347">
        <f>SUM(B6:B7)</f>
        <v>0</v>
      </c>
      <c r="C5" s="317">
        <f>SUM(C6:C7)</f>
        <v>168</v>
      </c>
      <c r="D5" s="347">
        <f>SUM(D6:D7)</f>
        <v>0</v>
      </c>
      <c r="E5" s="348" t="str">
        <f t="shared" ref="E5:E68" si="1">IF(B5&lt;&gt;0,D5/B5-1,"")</f>
        <v/>
      </c>
      <c r="F5" s="323">
        <f t="shared" ref="F5:F68" si="2">IF(C5&lt;&gt;0,D5/C5-1,"")</f>
        <v>-1</v>
      </c>
    </row>
    <row r="6" ht="36" customHeight="1" spans="1:6">
      <c r="A6" s="349" t="s">
        <v>1209</v>
      </c>
      <c r="B6" s="347"/>
      <c r="C6" s="317">
        <v>168</v>
      </c>
      <c r="D6" s="350"/>
      <c r="E6" s="348" t="str">
        <f t="shared" si="1"/>
        <v/>
      </c>
      <c r="F6" s="323">
        <f t="shared" si="2"/>
        <v>-1</v>
      </c>
    </row>
    <row r="7" ht="36" customHeight="1" spans="1:6">
      <c r="A7" s="349" t="s">
        <v>1210</v>
      </c>
      <c r="B7" s="347"/>
      <c r="C7" s="347"/>
      <c r="D7" s="347"/>
      <c r="E7" s="348" t="str">
        <f t="shared" si="1"/>
        <v/>
      </c>
      <c r="F7" s="323" t="str">
        <f t="shared" si="2"/>
        <v/>
      </c>
    </row>
    <row r="8" ht="36" customHeight="1" spans="1:6">
      <c r="A8" s="351" t="s">
        <v>1170</v>
      </c>
      <c r="B8" s="344"/>
      <c r="C8" s="344"/>
      <c r="D8" s="314">
        <f t="shared" si="0"/>
        <v>71</v>
      </c>
      <c r="E8" s="345" t="str">
        <f t="shared" si="1"/>
        <v/>
      </c>
      <c r="F8" s="313" t="str">
        <f t="shared" si="2"/>
        <v/>
      </c>
    </row>
    <row r="9" ht="36" customHeight="1" spans="1:6">
      <c r="A9" s="352" t="s">
        <v>1172</v>
      </c>
      <c r="B9" s="347"/>
      <c r="C9" s="347"/>
      <c r="D9" s="317">
        <f t="shared" si="0"/>
        <v>71</v>
      </c>
      <c r="E9" s="348" t="str">
        <f t="shared" si="1"/>
        <v/>
      </c>
      <c r="F9" s="323" t="str">
        <f t="shared" si="2"/>
        <v/>
      </c>
    </row>
    <row r="10" ht="36" customHeight="1" spans="1:6">
      <c r="A10" s="352" t="s">
        <v>1211</v>
      </c>
      <c r="B10" s="347"/>
      <c r="C10" s="347"/>
      <c r="D10" s="317">
        <v>71</v>
      </c>
      <c r="E10" s="348" t="str">
        <f t="shared" si="1"/>
        <v/>
      </c>
      <c r="F10" s="323" t="str">
        <f t="shared" si="2"/>
        <v/>
      </c>
    </row>
    <row r="11" ht="36" customHeight="1" spans="1:6">
      <c r="A11" s="351" t="s">
        <v>1173</v>
      </c>
      <c r="B11" s="344"/>
      <c r="C11" s="344"/>
      <c r="D11" s="344"/>
      <c r="E11" s="345" t="str">
        <f t="shared" si="1"/>
        <v/>
      </c>
      <c r="F11" s="313" t="str">
        <f t="shared" si="2"/>
        <v/>
      </c>
    </row>
    <row r="12" ht="36" customHeight="1" spans="1:6">
      <c r="A12" s="351" t="s">
        <v>1175</v>
      </c>
      <c r="B12" s="353">
        <f t="shared" ref="B12:D12" si="3">SUM(B13,B21,B22,B24,B26)</f>
        <v>22046</v>
      </c>
      <c r="C12" s="353">
        <f t="shared" si="3"/>
        <v>90168</v>
      </c>
      <c r="D12" s="353">
        <f t="shared" si="3"/>
        <v>60633</v>
      </c>
      <c r="E12" s="345">
        <f t="shared" si="1"/>
        <v>1.75029483806586</v>
      </c>
      <c r="F12" s="313">
        <f t="shared" si="2"/>
        <v>-0.327555230236891</v>
      </c>
    </row>
    <row r="13" ht="36" customHeight="1" spans="1:6">
      <c r="A13" s="349" t="s">
        <v>1176</v>
      </c>
      <c r="B13" s="354">
        <f>SUM(B14:B20)</f>
        <v>21886</v>
      </c>
      <c r="C13" s="354">
        <f t="shared" ref="C13:D13" si="4">SUM(C14:C20)</f>
        <v>15168</v>
      </c>
      <c r="D13" s="354">
        <f t="shared" si="4"/>
        <v>60366</v>
      </c>
      <c r="E13" s="348">
        <f t="shared" si="1"/>
        <v>1.75820159005757</v>
      </c>
      <c r="F13" s="323">
        <f t="shared" si="2"/>
        <v>2.97982594936709</v>
      </c>
    </row>
    <row r="14" ht="36" customHeight="1" spans="1:6">
      <c r="A14" s="352" t="s">
        <v>1212</v>
      </c>
      <c r="B14" s="354">
        <v>8486</v>
      </c>
      <c r="C14" s="317">
        <v>3532</v>
      </c>
      <c r="D14" s="355">
        <f>32567-2534-267</f>
        <v>29766</v>
      </c>
      <c r="E14" s="348">
        <f t="shared" si="1"/>
        <v>2.50765967475843</v>
      </c>
      <c r="F14" s="323">
        <f t="shared" si="2"/>
        <v>7.42751981879955</v>
      </c>
    </row>
    <row r="15" ht="36" customHeight="1" spans="1:6">
      <c r="A15" s="352" t="s">
        <v>1213</v>
      </c>
      <c r="B15" s="354">
        <v>10000</v>
      </c>
      <c r="C15" s="317">
        <v>0</v>
      </c>
      <c r="D15" s="355">
        <v>17134</v>
      </c>
      <c r="E15" s="348">
        <f t="shared" si="1"/>
        <v>0.7134</v>
      </c>
      <c r="F15" s="323" t="str">
        <f t="shared" si="2"/>
        <v/>
      </c>
    </row>
    <row r="16" ht="36" customHeight="1" spans="1:6">
      <c r="A16" s="356" t="s">
        <v>1214</v>
      </c>
      <c r="B16" s="354">
        <v>1500</v>
      </c>
      <c r="C16" s="317">
        <v>10600</v>
      </c>
      <c r="D16" s="355">
        <v>400</v>
      </c>
      <c r="E16" s="348">
        <f t="shared" si="1"/>
        <v>-0.733333333333333</v>
      </c>
      <c r="F16" s="323">
        <f t="shared" si="2"/>
        <v>-0.962264150943396</v>
      </c>
    </row>
    <row r="17" ht="36" customHeight="1" spans="1:6">
      <c r="A17" s="352" t="s">
        <v>1215</v>
      </c>
      <c r="B17" s="354">
        <v>500</v>
      </c>
      <c r="C17" s="317">
        <v>636</v>
      </c>
      <c r="D17" s="355">
        <f>500+1095</f>
        <v>1595</v>
      </c>
      <c r="E17" s="348">
        <f t="shared" si="1"/>
        <v>2.19</v>
      </c>
      <c r="F17" s="323">
        <f t="shared" si="2"/>
        <v>1.50786163522013</v>
      </c>
    </row>
    <row r="18" ht="36" customHeight="1" spans="1:6">
      <c r="A18" s="352" t="s">
        <v>1216</v>
      </c>
      <c r="B18" s="354">
        <v>200</v>
      </c>
      <c r="C18" s="317">
        <v>292</v>
      </c>
      <c r="D18" s="355">
        <f>32+1439</f>
        <v>1471</v>
      </c>
      <c r="E18" s="348">
        <f t="shared" si="1"/>
        <v>6.355</v>
      </c>
      <c r="F18" s="323">
        <f t="shared" si="2"/>
        <v>4.03767123287671</v>
      </c>
    </row>
    <row r="19" ht="36" customHeight="1" spans="1:6">
      <c r="A19" s="352" t="s">
        <v>1217</v>
      </c>
      <c r="B19" s="354">
        <v>700</v>
      </c>
      <c r="C19" s="317"/>
      <c r="D19" s="317"/>
      <c r="E19" s="348">
        <f t="shared" si="1"/>
        <v>-1</v>
      </c>
      <c r="F19" s="323" t="str">
        <f t="shared" si="2"/>
        <v/>
      </c>
    </row>
    <row r="20" ht="36" customHeight="1" spans="1:6">
      <c r="A20" s="349" t="s">
        <v>1218</v>
      </c>
      <c r="B20" s="354">
        <v>500</v>
      </c>
      <c r="C20" s="317">
        <v>108</v>
      </c>
      <c r="D20" s="317">
        <v>10000</v>
      </c>
      <c r="E20" s="348">
        <f t="shared" si="1"/>
        <v>19</v>
      </c>
      <c r="F20" s="323">
        <f t="shared" si="2"/>
        <v>91.5925925925926</v>
      </c>
    </row>
    <row r="21" ht="36" customHeight="1" spans="1:6">
      <c r="A21" s="352" t="s">
        <v>1178</v>
      </c>
      <c r="B21" s="354">
        <v>160</v>
      </c>
      <c r="C21" s="354"/>
      <c r="D21" s="354"/>
      <c r="E21" s="348">
        <f t="shared" si="1"/>
        <v>-1</v>
      </c>
      <c r="F21" s="323" t="str">
        <f t="shared" si="2"/>
        <v/>
      </c>
    </row>
    <row r="22" ht="36" customHeight="1" spans="1:6">
      <c r="A22" s="352" t="s">
        <v>1179</v>
      </c>
      <c r="B22" s="354"/>
      <c r="C22" s="317">
        <v>0</v>
      </c>
      <c r="D22" s="317">
        <v>267</v>
      </c>
      <c r="E22" s="348" t="str">
        <f t="shared" si="1"/>
        <v/>
      </c>
      <c r="F22" s="323" t="str">
        <f t="shared" si="2"/>
        <v/>
      </c>
    </row>
    <row r="23" ht="36" customHeight="1" spans="1:6">
      <c r="A23" s="352" t="s">
        <v>1219</v>
      </c>
      <c r="B23" s="354"/>
      <c r="C23" s="317"/>
      <c r="D23" s="317">
        <v>267</v>
      </c>
      <c r="E23" s="348" t="str">
        <f t="shared" si="1"/>
        <v/>
      </c>
      <c r="F23" s="323" t="str">
        <f t="shared" si="2"/>
        <v/>
      </c>
    </row>
    <row r="24" ht="36" customHeight="1" spans="1:6">
      <c r="A24" s="356" t="s">
        <v>1181</v>
      </c>
      <c r="B24" s="354"/>
      <c r="C24" s="317">
        <v>40000</v>
      </c>
      <c r="D24" s="350"/>
      <c r="E24" s="348" t="str">
        <f t="shared" si="1"/>
        <v/>
      </c>
      <c r="F24" s="323">
        <f t="shared" si="2"/>
        <v>-1</v>
      </c>
    </row>
    <row r="25" ht="36" customHeight="1" spans="1:6">
      <c r="A25" s="352" t="s">
        <v>1220</v>
      </c>
      <c r="B25" s="354"/>
      <c r="C25" s="317">
        <v>40000</v>
      </c>
      <c r="D25" s="350"/>
      <c r="E25" s="348" t="str">
        <f t="shared" si="1"/>
        <v/>
      </c>
      <c r="F25" s="323">
        <f t="shared" si="2"/>
        <v>-1</v>
      </c>
    </row>
    <row r="26" ht="36" customHeight="1" spans="1:6">
      <c r="A26" s="352" t="s">
        <v>1182</v>
      </c>
      <c r="B26" s="354"/>
      <c r="C26" s="317">
        <v>35000</v>
      </c>
      <c r="D26" s="350"/>
      <c r="E26" s="348" t="str">
        <f t="shared" si="1"/>
        <v/>
      </c>
      <c r="F26" s="323">
        <f t="shared" si="2"/>
        <v>-1</v>
      </c>
    </row>
    <row r="27" ht="36" customHeight="1" spans="1:6">
      <c r="A27" s="352" t="s">
        <v>1212</v>
      </c>
      <c r="B27" s="354"/>
      <c r="C27" s="317">
        <v>35000</v>
      </c>
      <c r="D27" s="350"/>
      <c r="E27" s="348" t="str">
        <f t="shared" si="1"/>
        <v/>
      </c>
      <c r="F27" s="323">
        <f t="shared" si="2"/>
        <v>-1</v>
      </c>
    </row>
    <row r="28" ht="36" customHeight="1" spans="1:6">
      <c r="A28" s="351" t="s">
        <v>1185</v>
      </c>
      <c r="B28" s="344">
        <f>SUM(B29,B32)</f>
        <v>0</v>
      </c>
      <c r="C28" s="353">
        <f>SUM(C29,C32)</f>
        <v>152</v>
      </c>
      <c r="D28" s="344">
        <f>SUM(D29,D32)</f>
        <v>0</v>
      </c>
      <c r="E28" s="345" t="str">
        <f t="shared" si="1"/>
        <v/>
      </c>
      <c r="F28" s="313">
        <f t="shared" si="2"/>
        <v>-1</v>
      </c>
    </row>
    <row r="29" ht="36" customHeight="1" spans="1:6">
      <c r="A29" s="349" t="s">
        <v>1186</v>
      </c>
      <c r="B29" s="347"/>
      <c r="C29" s="317">
        <f>SUM(C30:C31)</f>
        <v>152</v>
      </c>
      <c r="D29" s="347"/>
      <c r="E29" s="348" t="str">
        <f t="shared" si="1"/>
        <v/>
      </c>
      <c r="F29" s="323">
        <f t="shared" si="2"/>
        <v>-1</v>
      </c>
    </row>
    <row r="30" ht="36" customHeight="1" spans="1:6">
      <c r="A30" s="356" t="s">
        <v>1221</v>
      </c>
      <c r="B30" s="347"/>
      <c r="C30" s="317">
        <v>50</v>
      </c>
      <c r="D30" s="347"/>
      <c r="E30" s="348" t="str">
        <f t="shared" si="1"/>
        <v/>
      </c>
      <c r="F30" s="323">
        <f t="shared" si="2"/>
        <v>-1</v>
      </c>
    </row>
    <row r="31" ht="36" customHeight="1" spans="1:6">
      <c r="A31" s="349" t="s">
        <v>1222</v>
      </c>
      <c r="B31" s="347"/>
      <c r="C31" s="317">
        <v>102</v>
      </c>
      <c r="D31" s="347"/>
      <c r="E31" s="348" t="str">
        <f t="shared" si="1"/>
        <v/>
      </c>
      <c r="F31" s="323">
        <f t="shared" si="2"/>
        <v>-1</v>
      </c>
    </row>
    <row r="32" ht="36" customHeight="1" spans="1:6">
      <c r="A32" s="349" t="s">
        <v>1187</v>
      </c>
      <c r="B32" s="347"/>
      <c r="C32" s="347"/>
      <c r="D32" s="347"/>
      <c r="E32" s="348" t="str">
        <f t="shared" si="1"/>
        <v/>
      </c>
      <c r="F32" s="323" t="str">
        <f t="shared" si="2"/>
        <v/>
      </c>
    </row>
    <row r="33" ht="36" customHeight="1" spans="1:6">
      <c r="A33" s="346" t="s">
        <v>1223</v>
      </c>
      <c r="B33" s="347"/>
      <c r="C33" s="347"/>
      <c r="D33" s="347"/>
      <c r="E33" s="348" t="str">
        <f t="shared" si="1"/>
        <v/>
      </c>
      <c r="F33" s="323" t="str">
        <f t="shared" si="2"/>
        <v/>
      </c>
    </row>
    <row r="34" ht="36" customHeight="1" spans="1:6">
      <c r="A34" s="351" t="s">
        <v>1189</v>
      </c>
      <c r="B34" s="344"/>
      <c r="C34" s="344"/>
      <c r="D34" s="353">
        <f>D35</f>
        <v>480000</v>
      </c>
      <c r="E34" s="345" t="str">
        <f t="shared" si="1"/>
        <v/>
      </c>
      <c r="F34" s="313" t="str">
        <f t="shared" si="2"/>
        <v/>
      </c>
    </row>
    <row r="35" ht="36" customHeight="1" spans="1:6">
      <c r="A35" s="356" t="s">
        <v>1193</v>
      </c>
      <c r="B35" s="347"/>
      <c r="C35" s="347"/>
      <c r="D35" s="355">
        <f>SUM(D36:D36)</f>
        <v>480000</v>
      </c>
      <c r="E35" s="348" t="str">
        <f t="shared" si="1"/>
        <v/>
      </c>
      <c r="F35" s="323" t="str">
        <f t="shared" si="2"/>
        <v/>
      </c>
    </row>
    <row r="36" ht="36" customHeight="1" spans="1:6">
      <c r="A36" s="352" t="s">
        <v>775</v>
      </c>
      <c r="B36" s="347"/>
      <c r="C36" s="347"/>
      <c r="D36" s="355">
        <v>480000</v>
      </c>
      <c r="E36" s="348" t="str">
        <f t="shared" si="1"/>
        <v/>
      </c>
      <c r="F36" s="323" t="str">
        <f t="shared" si="2"/>
        <v/>
      </c>
    </row>
    <row r="37" ht="36" customHeight="1" spans="1:6">
      <c r="A37" s="357" t="s">
        <v>1194</v>
      </c>
      <c r="B37" s="344"/>
      <c r="C37" s="344"/>
      <c r="D37" s="344"/>
      <c r="E37" s="345" t="str">
        <f t="shared" si="1"/>
        <v/>
      </c>
      <c r="F37" s="313" t="str">
        <f t="shared" si="2"/>
        <v/>
      </c>
    </row>
    <row r="38" ht="36" customHeight="1" spans="1:6">
      <c r="A38" s="358" t="s">
        <v>1195</v>
      </c>
      <c r="B38" s="347"/>
      <c r="C38" s="347"/>
      <c r="D38" s="347"/>
      <c r="E38" s="348" t="str">
        <f t="shared" si="1"/>
        <v/>
      </c>
      <c r="F38" s="323" t="str">
        <f t="shared" si="2"/>
        <v/>
      </c>
    </row>
    <row r="39" ht="36" customHeight="1" spans="1:6">
      <c r="A39" s="358" t="s">
        <v>1224</v>
      </c>
      <c r="B39" s="347"/>
      <c r="C39" s="347"/>
      <c r="D39" s="347"/>
      <c r="E39" s="348" t="str">
        <f t="shared" si="1"/>
        <v/>
      </c>
      <c r="F39" s="323" t="str">
        <f t="shared" si="2"/>
        <v/>
      </c>
    </row>
    <row r="40" ht="36" customHeight="1" spans="1:6">
      <c r="A40" s="357" t="s">
        <v>1196</v>
      </c>
      <c r="B40" s="353">
        <f>SUM(B46,B42,B41)</f>
        <v>43895</v>
      </c>
      <c r="C40" s="353">
        <f t="shared" ref="C40:D40" si="5">SUM(C46,C42,C41)</f>
        <v>42644</v>
      </c>
      <c r="D40" s="353">
        <f t="shared" si="5"/>
        <v>2860</v>
      </c>
      <c r="E40" s="345">
        <f t="shared" si="1"/>
        <v>-0.934844515320652</v>
      </c>
      <c r="F40" s="313">
        <f t="shared" si="2"/>
        <v>-0.932933120720383</v>
      </c>
    </row>
    <row r="41" ht="36" customHeight="1" spans="1:6">
      <c r="A41" s="358" t="s">
        <v>1197</v>
      </c>
      <c r="B41" s="354">
        <v>40000</v>
      </c>
      <c r="C41" s="354">
        <v>40000</v>
      </c>
      <c r="D41" s="354"/>
      <c r="E41" s="348">
        <f t="shared" si="1"/>
        <v>-1</v>
      </c>
      <c r="F41" s="323">
        <f t="shared" si="2"/>
        <v>-1</v>
      </c>
    </row>
    <row r="42" ht="36" customHeight="1" spans="1:6">
      <c r="A42" s="358" t="s">
        <v>1198</v>
      </c>
      <c r="B42" s="354">
        <f>SUM(B43:B45)</f>
        <v>0</v>
      </c>
      <c r="C42" s="354">
        <f t="shared" ref="C42:D42" si="6">SUM(C43:C45)</f>
        <v>264</v>
      </c>
      <c r="D42" s="354">
        <f t="shared" si="6"/>
        <v>0</v>
      </c>
      <c r="E42" s="348" t="str">
        <f t="shared" si="1"/>
        <v/>
      </c>
      <c r="F42" s="323">
        <f t="shared" si="2"/>
        <v>-1</v>
      </c>
    </row>
    <row r="43" ht="36" customHeight="1" spans="1:6">
      <c r="A43" s="358" t="s">
        <v>1225</v>
      </c>
      <c r="B43" s="317"/>
      <c r="C43" s="317">
        <v>219</v>
      </c>
      <c r="D43" s="350"/>
      <c r="E43" s="348" t="str">
        <f t="shared" si="1"/>
        <v/>
      </c>
      <c r="F43" s="323">
        <f t="shared" si="2"/>
        <v>-1</v>
      </c>
    </row>
    <row r="44" ht="36" customHeight="1" spans="1:6">
      <c r="A44" s="358" t="s">
        <v>1226</v>
      </c>
      <c r="B44" s="317"/>
      <c r="C44" s="317">
        <v>45</v>
      </c>
      <c r="D44" s="350"/>
      <c r="E44" s="348" t="str">
        <f t="shared" si="1"/>
        <v/>
      </c>
      <c r="F44" s="323">
        <f t="shared" si="2"/>
        <v>-1</v>
      </c>
    </row>
    <row r="45" ht="36" customHeight="1" spans="1:6">
      <c r="A45" s="358" t="s">
        <v>1227</v>
      </c>
      <c r="B45" s="354"/>
      <c r="C45" s="354"/>
      <c r="D45" s="354"/>
      <c r="E45" s="348" t="str">
        <f t="shared" si="1"/>
        <v/>
      </c>
      <c r="F45" s="323" t="str">
        <f t="shared" si="2"/>
        <v/>
      </c>
    </row>
    <row r="46" ht="36" customHeight="1" spans="1:6">
      <c r="A46" s="358" t="s">
        <v>1199</v>
      </c>
      <c r="B46" s="354">
        <f>SUM(B47:B50)</f>
        <v>3895</v>
      </c>
      <c r="C46" s="354">
        <f>SUM(C47:C50)</f>
        <v>2380</v>
      </c>
      <c r="D46" s="354">
        <f>SUM(D47:D50)</f>
        <v>2860</v>
      </c>
      <c r="E46" s="348">
        <f t="shared" si="1"/>
        <v>-0.265725288831836</v>
      </c>
      <c r="F46" s="323">
        <f t="shared" si="2"/>
        <v>0.201680672268908</v>
      </c>
    </row>
    <row r="47" ht="36" customHeight="1" spans="1:6">
      <c r="A47" s="358" t="s">
        <v>1228</v>
      </c>
      <c r="B47" s="354">
        <v>2445</v>
      </c>
      <c r="C47" s="317">
        <v>738</v>
      </c>
      <c r="D47" s="355">
        <v>0</v>
      </c>
      <c r="E47" s="348">
        <f t="shared" si="1"/>
        <v>-1</v>
      </c>
      <c r="F47" s="323">
        <f t="shared" si="2"/>
        <v>-1</v>
      </c>
    </row>
    <row r="48" ht="36" customHeight="1" spans="1:6">
      <c r="A48" s="358" t="s">
        <v>1229</v>
      </c>
      <c r="B48" s="354">
        <v>1092</v>
      </c>
      <c r="C48" s="317">
        <v>1598</v>
      </c>
      <c r="D48" s="355">
        <v>1471</v>
      </c>
      <c r="E48" s="348">
        <f t="shared" si="1"/>
        <v>0.347069597069597</v>
      </c>
      <c r="F48" s="323">
        <f t="shared" si="2"/>
        <v>-0.0794743429286608</v>
      </c>
    </row>
    <row r="49" ht="36" customHeight="1" spans="1:6">
      <c r="A49" s="358" t="s">
        <v>1230</v>
      </c>
      <c r="B49" s="354">
        <v>358</v>
      </c>
      <c r="C49" s="317">
        <v>44</v>
      </c>
      <c r="D49" s="355">
        <v>268</v>
      </c>
      <c r="E49" s="348">
        <f t="shared" si="1"/>
        <v>-0.251396648044693</v>
      </c>
      <c r="F49" s="323">
        <f t="shared" si="2"/>
        <v>5.09090909090909</v>
      </c>
    </row>
    <row r="50" ht="36" customHeight="1" spans="1:6">
      <c r="A50" s="358" t="s">
        <v>1231</v>
      </c>
      <c r="B50" s="354"/>
      <c r="C50" s="317"/>
      <c r="D50" s="355">
        <v>1121</v>
      </c>
      <c r="E50" s="348" t="str">
        <f t="shared" si="1"/>
        <v/>
      </c>
      <c r="F50" s="323" t="str">
        <f t="shared" si="2"/>
        <v/>
      </c>
    </row>
    <row r="51" ht="36" customHeight="1" spans="1:6">
      <c r="A51" s="357" t="s">
        <v>1200</v>
      </c>
      <c r="B51" s="353">
        <f>SUM(B52)</f>
        <v>2846</v>
      </c>
      <c r="C51" s="353">
        <f t="shared" ref="C51:D51" si="7">SUM(C52)</f>
        <v>644</v>
      </c>
      <c r="D51" s="353">
        <f t="shared" si="7"/>
        <v>18462</v>
      </c>
      <c r="E51" s="345">
        <f t="shared" si="1"/>
        <v>5.48699929725931</v>
      </c>
      <c r="F51" s="313">
        <f t="shared" si="2"/>
        <v>27.667701863354</v>
      </c>
    </row>
    <row r="52" ht="36" customHeight="1" spans="1:6">
      <c r="A52" s="359" t="s">
        <v>1201</v>
      </c>
      <c r="B52" s="317">
        <f>SUM(B53:B56)</f>
        <v>2846</v>
      </c>
      <c r="C52" s="317">
        <f>SUM(C53:C56)</f>
        <v>644</v>
      </c>
      <c r="D52" s="317">
        <f>SUM(D53:D56)</f>
        <v>18462</v>
      </c>
      <c r="E52" s="345">
        <f t="shared" si="1"/>
        <v>5.48699929725931</v>
      </c>
      <c r="F52" s="313">
        <f t="shared" si="2"/>
        <v>27.667701863354</v>
      </c>
    </row>
    <row r="53" ht="36" customHeight="1" spans="1:6">
      <c r="A53" s="359" t="s">
        <v>1232</v>
      </c>
      <c r="B53" s="317"/>
      <c r="C53" s="317"/>
      <c r="D53" s="317">
        <v>5800</v>
      </c>
      <c r="E53" s="345" t="str">
        <f t="shared" si="1"/>
        <v/>
      </c>
      <c r="F53" s="313" t="str">
        <f t="shared" si="2"/>
        <v/>
      </c>
    </row>
    <row r="54" ht="36" customHeight="1" spans="1:6">
      <c r="A54" s="359" t="s">
        <v>1233</v>
      </c>
      <c r="B54" s="317"/>
      <c r="C54" s="317"/>
      <c r="D54" s="317">
        <v>9528</v>
      </c>
      <c r="E54" s="345" t="str">
        <f t="shared" si="1"/>
        <v/>
      </c>
      <c r="F54" s="313" t="str">
        <f t="shared" si="2"/>
        <v/>
      </c>
    </row>
    <row r="55" ht="36" customHeight="1" spans="1:6">
      <c r="A55" s="359" t="s">
        <v>1234</v>
      </c>
      <c r="B55" s="317">
        <v>644</v>
      </c>
      <c r="C55" s="317">
        <v>644</v>
      </c>
      <c r="D55" s="317">
        <v>1806</v>
      </c>
      <c r="E55" s="345">
        <f t="shared" si="1"/>
        <v>1.80434782608696</v>
      </c>
      <c r="F55" s="313">
        <f t="shared" si="2"/>
        <v>1.80434782608696</v>
      </c>
    </row>
    <row r="56" ht="36" customHeight="1" spans="1:6">
      <c r="A56" s="359" t="s">
        <v>1235</v>
      </c>
      <c r="B56" s="317">
        <v>2202</v>
      </c>
      <c r="C56" s="317"/>
      <c r="D56" s="317">
        <v>1328</v>
      </c>
      <c r="E56" s="345">
        <f t="shared" si="1"/>
        <v>-0.396911898274296</v>
      </c>
      <c r="F56" s="313" t="str">
        <f t="shared" si="2"/>
        <v/>
      </c>
    </row>
    <row r="57" ht="36" customHeight="1" spans="1:6">
      <c r="A57" s="357" t="s">
        <v>1202</v>
      </c>
      <c r="B57" s="353">
        <f>SUM(B58)</f>
        <v>20</v>
      </c>
      <c r="C57" s="353">
        <f t="shared" ref="C57:D57" si="8">SUM(C58)</f>
        <v>39</v>
      </c>
      <c r="D57" s="353">
        <f t="shared" si="8"/>
        <v>480</v>
      </c>
      <c r="E57" s="345">
        <f t="shared" si="1"/>
        <v>23</v>
      </c>
      <c r="F57" s="313">
        <f t="shared" si="2"/>
        <v>11.3076923076923</v>
      </c>
    </row>
    <row r="58" ht="36" customHeight="1" spans="1:6">
      <c r="A58" s="359" t="s">
        <v>1203</v>
      </c>
      <c r="B58" s="317">
        <f>SUM(B59:B61)</f>
        <v>20</v>
      </c>
      <c r="C58" s="317">
        <f>SUM(C59:C61)</f>
        <v>39</v>
      </c>
      <c r="D58" s="317">
        <f>SUM(D59:D61)</f>
        <v>480</v>
      </c>
      <c r="E58" s="345">
        <f t="shared" si="1"/>
        <v>23</v>
      </c>
      <c r="F58" s="313">
        <f t="shared" si="2"/>
        <v>11.3076923076923</v>
      </c>
    </row>
    <row r="59" ht="36" customHeight="1" spans="1:6">
      <c r="A59" s="359" t="s">
        <v>1236</v>
      </c>
      <c r="B59" s="317"/>
      <c r="C59" s="317"/>
      <c r="D59" s="317">
        <v>480</v>
      </c>
      <c r="E59" s="345" t="str">
        <f t="shared" si="1"/>
        <v/>
      </c>
      <c r="F59" s="313" t="str">
        <f t="shared" si="2"/>
        <v/>
      </c>
    </row>
    <row r="60" ht="36" customHeight="1" spans="1:6">
      <c r="A60" s="359" t="s">
        <v>1237</v>
      </c>
      <c r="B60" s="317"/>
      <c r="C60" s="317">
        <v>39</v>
      </c>
      <c r="D60" s="350"/>
      <c r="E60" s="345" t="str">
        <f t="shared" si="1"/>
        <v/>
      </c>
      <c r="F60" s="313">
        <f t="shared" si="2"/>
        <v>-1</v>
      </c>
    </row>
    <row r="61" ht="36" customHeight="1" spans="1:6">
      <c r="A61" s="359" t="s">
        <v>1238</v>
      </c>
      <c r="B61" s="317">
        <v>20</v>
      </c>
      <c r="C61" s="354"/>
      <c r="D61" s="354"/>
      <c r="E61" s="348">
        <f t="shared" si="1"/>
        <v>-1</v>
      </c>
      <c r="F61" s="323" t="str">
        <f t="shared" si="2"/>
        <v/>
      </c>
    </row>
    <row r="62" ht="36" customHeight="1" spans="1:6">
      <c r="A62" s="360" t="s">
        <v>1239</v>
      </c>
      <c r="B62" s="353">
        <f>SUM(B51,B57,B40,B37,B34,B28,B12,B11,B8,B4)</f>
        <v>68807</v>
      </c>
      <c r="C62" s="353">
        <f>SUM(C51,C57,C40,C37,C34,C28,C12,C11,C8,C4)</f>
        <v>133815</v>
      </c>
      <c r="D62" s="353">
        <f>SUM(D51,D57,D40,D37,D34,D28,D12,D11,D8,D4)</f>
        <v>562506</v>
      </c>
      <c r="E62" s="345">
        <f t="shared" si="1"/>
        <v>7.17512753062915</v>
      </c>
      <c r="F62" s="313">
        <f t="shared" si="2"/>
        <v>3.20360946082278</v>
      </c>
    </row>
    <row r="63" ht="36" customHeight="1" spans="1:6">
      <c r="A63" s="361" t="s">
        <v>71</v>
      </c>
      <c r="B63" s="353">
        <f>SUM(B64,B67,B68,B69)</f>
        <v>59959</v>
      </c>
      <c r="C63" s="353">
        <f t="shared" ref="C63:D63" si="9">SUM(C64,C67,C68,C69)</f>
        <v>295799</v>
      </c>
      <c r="D63" s="353">
        <f t="shared" si="9"/>
        <v>46498</v>
      </c>
      <c r="E63" s="345">
        <f t="shared" si="1"/>
        <v>-0.224503410663954</v>
      </c>
      <c r="F63" s="313">
        <f t="shared" si="2"/>
        <v>-0.842805418544349</v>
      </c>
    </row>
    <row r="64" ht="36" customHeight="1" spans="1:6">
      <c r="A64" s="362" t="s">
        <v>1240</v>
      </c>
      <c r="B64" s="354">
        <f>SUM(B65:B66)</f>
        <v>29959</v>
      </c>
      <c r="C64" s="354">
        <f t="shared" ref="C64:D64" si="10">SUM(C65:C66)</f>
        <v>44720</v>
      </c>
      <c r="D64" s="354">
        <f t="shared" si="10"/>
        <v>26498</v>
      </c>
      <c r="E64" s="348">
        <f t="shared" si="1"/>
        <v>-0.115524550218632</v>
      </c>
      <c r="F64" s="323">
        <f t="shared" si="2"/>
        <v>-0.407468694096601</v>
      </c>
    </row>
    <row r="65" ht="36" customHeight="1" spans="1:6">
      <c r="A65" s="362" t="s">
        <v>1241</v>
      </c>
      <c r="B65" s="363">
        <v>29959</v>
      </c>
      <c r="C65" s="354">
        <v>27172</v>
      </c>
      <c r="D65" s="363">
        <v>26498</v>
      </c>
      <c r="E65" s="348">
        <f t="shared" si="1"/>
        <v>-0.115524550218632</v>
      </c>
      <c r="F65" s="323">
        <f t="shared" si="2"/>
        <v>-0.0248049462682173</v>
      </c>
    </row>
    <row r="66" ht="36" customHeight="1" spans="1:6">
      <c r="A66" s="364" t="s">
        <v>1242</v>
      </c>
      <c r="B66" s="363"/>
      <c r="C66" s="354">
        <v>17548</v>
      </c>
      <c r="D66" s="350"/>
      <c r="E66" s="348" t="str">
        <f t="shared" si="1"/>
        <v/>
      </c>
      <c r="F66" s="323">
        <f t="shared" si="2"/>
        <v>-1</v>
      </c>
    </row>
    <row r="67" ht="36" customHeight="1" spans="1:6">
      <c r="A67" s="362" t="s">
        <v>1205</v>
      </c>
      <c r="B67" s="354"/>
      <c r="C67" s="354">
        <v>306</v>
      </c>
      <c r="D67" s="354"/>
      <c r="E67" s="348" t="str">
        <f t="shared" si="1"/>
        <v/>
      </c>
      <c r="F67" s="323">
        <f t="shared" si="2"/>
        <v>-1</v>
      </c>
    </row>
    <row r="68" ht="36" customHeight="1" spans="1:6">
      <c r="A68" s="362" t="s">
        <v>1206</v>
      </c>
      <c r="B68" s="354"/>
      <c r="C68" s="354">
        <v>13073</v>
      </c>
      <c r="D68" s="354"/>
      <c r="E68" s="348" t="str">
        <f t="shared" si="1"/>
        <v/>
      </c>
      <c r="F68" s="323">
        <f t="shared" si="2"/>
        <v>-1</v>
      </c>
    </row>
    <row r="69" ht="36" customHeight="1" spans="1:6">
      <c r="A69" s="365" t="s">
        <v>1243</v>
      </c>
      <c r="B69" s="366">
        <v>30000</v>
      </c>
      <c r="C69" s="354">
        <v>237700</v>
      </c>
      <c r="D69" s="354">
        <v>20000</v>
      </c>
      <c r="E69" s="348">
        <f t="shared" ref="E69:E71" si="11">IF(B69&lt;&gt;0,D69/B69-1,"")</f>
        <v>-0.333333333333333</v>
      </c>
      <c r="F69" s="313">
        <f t="shared" ref="F69:F71" si="12">IF(C69&lt;&gt;0,D69/C69-1,"")</f>
        <v>-0.91586032814472</v>
      </c>
    </row>
    <row r="70" ht="36" customHeight="1" spans="1:6">
      <c r="A70" s="367" t="s">
        <v>1207</v>
      </c>
      <c r="B70" s="353"/>
      <c r="C70" s="353"/>
      <c r="D70" s="353"/>
      <c r="E70" s="345" t="str">
        <f t="shared" si="11"/>
        <v/>
      </c>
      <c r="F70" s="323" t="str">
        <f t="shared" si="12"/>
        <v/>
      </c>
    </row>
    <row r="71" ht="36" customHeight="1" spans="1:6">
      <c r="A71" s="360" t="s">
        <v>78</v>
      </c>
      <c r="B71" s="353">
        <f>SUM(B70,B63,B62)</f>
        <v>128766</v>
      </c>
      <c r="C71" s="353">
        <f t="shared" ref="C71:D71" si="13">SUM(C70,C63,C62)</f>
        <v>429614</v>
      </c>
      <c r="D71" s="353">
        <f t="shared" si="13"/>
        <v>609004</v>
      </c>
      <c r="E71" s="345">
        <f t="shared" si="11"/>
        <v>3.72954040662908</v>
      </c>
      <c r="F71" s="313">
        <f t="shared" si="12"/>
        <v>0.417560880232022</v>
      </c>
    </row>
  </sheetData>
  <autoFilter ref="A3:F71"/>
  <mergeCells count="1">
    <mergeCell ref="A1:F1"/>
  </mergeCells>
  <conditionalFormatting sqref="A69:I69">
    <cfRule type="expression" dxfId="33" priority="5" stopIfTrue="1">
      <formula>"len($A:$A)=3"</formula>
    </cfRule>
  </conditionalFormatting>
  <conditionalFormatting sqref="B69">
    <cfRule type="expression" dxfId="34" priority="1" stopIfTrue="1">
      <formula>"len($A:$A)=3"</formula>
    </cfRule>
  </conditionalFormatting>
  <conditionalFormatting sqref="D69:I69">
    <cfRule type="expression" dxfId="35" priority="4" stopIfTrue="1">
      <formula>"len($A:$A)=3"</formula>
    </cfRule>
  </conditionalFormatting>
  <conditionalFormatting sqref="A70:I70">
    <cfRule type="expression" dxfId="36" priority="3" stopIfTrue="1">
      <formula>"len($A:$A)=3"</formula>
    </cfRule>
  </conditionalFormatting>
  <conditionalFormatting sqref="D70:I70">
    <cfRule type="expression" dxfId="37" priority="2" stopIfTrue="1">
      <formula>"len($A:$A)=3"</formula>
    </cfRule>
  </conditionalFormatting>
  <printOptions horizontalCentered="1"/>
  <pageMargins left="0.471527777777778" right="0.393055555555556" top="0.747916666666667" bottom="0.747916666666667" header="0.313888888888889" footer="0.313888888888889"/>
  <pageSetup paperSize="9" scale="64"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2"/>
  <sheetViews>
    <sheetView showZeros="0" view="pageBreakPreview" zoomScale="80" zoomScaleNormal="115" zoomScaleSheetLayoutView="80" workbookViewId="0">
      <pane ySplit="3" topLeftCell="A4" activePane="bottomLeft" state="frozen"/>
      <selection/>
      <selection pane="bottomLeft" activeCell="D11" sqref="D11"/>
    </sheetView>
  </sheetViews>
  <sheetFormatPr defaultColWidth="9" defaultRowHeight="14.25" outlineLevelCol="5"/>
  <cols>
    <col min="1" max="1" width="50.75" style="204" customWidth="1"/>
    <col min="2" max="2" width="20.5" style="204" customWidth="1"/>
    <col min="3" max="4" width="21.625" style="204" customWidth="1"/>
    <col min="5" max="5" width="17.25" style="204" customWidth="1"/>
    <col min="6" max="6" width="16.625" style="304" customWidth="1"/>
    <col min="7" max="16384" width="9" style="204"/>
  </cols>
  <sheetData>
    <row r="1" ht="45" customHeight="1" spans="1:6">
      <c r="A1" s="305" t="s">
        <v>1244</v>
      </c>
      <c r="B1" s="305"/>
      <c r="C1" s="305"/>
      <c r="D1" s="305"/>
      <c r="E1" s="305"/>
      <c r="F1" s="305"/>
    </row>
    <row r="2" s="301" customFormat="1" ht="20.1" customHeight="1" spans="1:6">
      <c r="A2" s="306"/>
      <c r="B2" s="306"/>
      <c r="C2" s="307"/>
      <c r="D2" s="306"/>
      <c r="E2" s="306"/>
      <c r="F2" s="308" t="s">
        <v>2</v>
      </c>
    </row>
    <row r="3" s="302" customFormat="1" ht="45" customHeight="1" spans="1:6">
      <c r="A3" s="309" t="s">
        <v>3</v>
      </c>
      <c r="B3" s="106" t="s">
        <v>4</v>
      </c>
      <c r="C3" s="106" t="s">
        <v>5</v>
      </c>
      <c r="D3" s="106" t="s">
        <v>6</v>
      </c>
      <c r="E3" s="107" t="s">
        <v>7</v>
      </c>
      <c r="F3" s="108" t="s">
        <v>8</v>
      </c>
    </row>
    <row r="4" s="302" customFormat="1" ht="36" customHeight="1" spans="1:6">
      <c r="A4" s="310" t="s">
        <v>1245</v>
      </c>
      <c r="B4" s="310"/>
      <c r="C4" s="311"/>
      <c r="D4" s="311"/>
      <c r="E4" s="312" t="str">
        <f>IF(B4&lt;&gt;0,D4/B4-1,"")</f>
        <v/>
      </c>
      <c r="F4" s="313" t="str">
        <f>IF(C4&lt;&gt;0,D4/C4-1,"")</f>
        <v/>
      </c>
    </row>
    <row r="5" ht="36" customHeight="1" spans="1:6">
      <c r="A5" s="310" t="s">
        <v>1246</v>
      </c>
      <c r="B5" s="310"/>
      <c r="C5" s="311"/>
      <c r="D5" s="311"/>
      <c r="E5" s="312" t="str">
        <f t="shared" ref="E5:E32" si="0">IF(B5&lt;&gt;0,D5/B5-1,"")</f>
        <v/>
      </c>
      <c r="F5" s="313" t="str">
        <f t="shared" ref="F5:F32" si="1">IF(C5&lt;&gt;0,D5/C5-1,"")</f>
        <v/>
      </c>
    </row>
    <row r="6" ht="36" customHeight="1" spans="1:6">
      <c r="A6" s="310" t="s">
        <v>1247</v>
      </c>
      <c r="B6" s="310"/>
      <c r="C6" s="311"/>
      <c r="D6" s="311"/>
      <c r="E6" s="312" t="str">
        <f t="shared" si="0"/>
        <v/>
      </c>
      <c r="F6" s="313" t="str">
        <f t="shared" si="1"/>
        <v/>
      </c>
    </row>
    <row r="7" ht="36" customHeight="1" spans="1:6">
      <c r="A7" s="310" t="s">
        <v>1248</v>
      </c>
      <c r="B7" s="310"/>
      <c r="C7" s="311"/>
      <c r="D7" s="311"/>
      <c r="E7" s="312" t="str">
        <f t="shared" si="0"/>
        <v/>
      </c>
      <c r="F7" s="313" t="str">
        <f t="shared" si="1"/>
        <v/>
      </c>
    </row>
    <row r="8" ht="36" customHeight="1" spans="1:6">
      <c r="A8" s="310" t="s">
        <v>1249</v>
      </c>
      <c r="B8" s="314">
        <v>133</v>
      </c>
      <c r="C8" s="315">
        <v>163</v>
      </c>
      <c r="D8" s="315">
        <v>6</v>
      </c>
      <c r="E8" s="312">
        <f t="shared" si="0"/>
        <v>-0.954887218045113</v>
      </c>
      <c r="F8" s="313">
        <f t="shared" si="1"/>
        <v>-0.96319018404908</v>
      </c>
    </row>
    <row r="9" ht="36" customHeight="1" spans="1:6">
      <c r="A9" s="310" t="s">
        <v>1250</v>
      </c>
      <c r="B9" s="315">
        <f>SUM(B10:B14)</f>
        <v>23077</v>
      </c>
      <c r="C9" s="315">
        <f>SUM(C10:C14)</f>
        <v>40330</v>
      </c>
      <c r="D9" s="315">
        <f>SUM(D10:D14)</f>
        <v>56764</v>
      </c>
      <c r="E9" s="312">
        <f t="shared" si="0"/>
        <v>1.45976513411622</v>
      </c>
      <c r="F9" s="313">
        <f t="shared" si="1"/>
        <v>0.407488222167121</v>
      </c>
    </row>
    <row r="10" ht="36" customHeight="1" spans="1:6">
      <c r="A10" s="316" t="s">
        <v>1146</v>
      </c>
      <c r="B10" s="314">
        <v>23077</v>
      </c>
      <c r="C10" s="317">
        <v>38715</v>
      </c>
      <c r="D10" s="318">
        <f>50000+7000-6-2905-230+193</f>
        <v>54052</v>
      </c>
      <c r="E10" s="312">
        <f t="shared" si="0"/>
        <v>1.34224552584825</v>
      </c>
      <c r="F10" s="313">
        <f t="shared" si="1"/>
        <v>0.396151362520987</v>
      </c>
    </row>
    <row r="11" ht="36" customHeight="1" spans="1:6">
      <c r="A11" s="316" t="s">
        <v>1147</v>
      </c>
      <c r="B11" s="310"/>
      <c r="C11" s="317">
        <v>1615</v>
      </c>
      <c r="D11" s="318">
        <v>2905</v>
      </c>
      <c r="E11" s="312" t="str">
        <f t="shared" si="0"/>
        <v/>
      </c>
      <c r="F11" s="313">
        <f t="shared" si="1"/>
        <v>0.798761609907121</v>
      </c>
    </row>
    <row r="12" ht="36" customHeight="1" spans="1:6">
      <c r="A12" s="319" t="s">
        <v>1148</v>
      </c>
      <c r="B12" s="320"/>
      <c r="C12" s="317"/>
      <c r="D12" s="321"/>
      <c r="E12" s="322" t="str">
        <f t="shared" si="0"/>
        <v/>
      </c>
      <c r="F12" s="323" t="str">
        <f t="shared" si="1"/>
        <v/>
      </c>
    </row>
    <row r="13" ht="36" customHeight="1" spans="1:6">
      <c r="A13" s="319" t="s">
        <v>1149</v>
      </c>
      <c r="B13" s="320"/>
      <c r="C13" s="317"/>
      <c r="D13" s="318">
        <v>-193</v>
      </c>
      <c r="E13" s="322" t="str">
        <f t="shared" si="0"/>
        <v/>
      </c>
      <c r="F13" s="323" t="str">
        <f t="shared" si="1"/>
        <v/>
      </c>
    </row>
    <row r="14" ht="36" customHeight="1" spans="1:6">
      <c r="A14" s="319" t="s">
        <v>1150</v>
      </c>
      <c r="B14" s="317"/>
      <c r="C14" s="321"/>
      <c r="D14" s="318"/>
      <c r="E14" s="322" t="str">
        <f t="shared" si="0"/>
        <v/>
      </c>
      <c r="F14" s="323" t="str">
        <f t="shared" si="1"/>
        <v/>
      </c>
    </row>
    <row r="15" ht="36" customHeight="1" spans="1:6">
      <c r="A15" s="310" t="s">
        <v>1251</v>
      </c>
      <c r="B15" s="310"/>
      <c r="C15" s="311"/>
      <c r="D15" s="311"/>
      <c r="E15" s="312" t="str">
        <f t="shared" si="0"/>
        <v/>
      </c>
      <c r="F15" s="313" t="str">
        <f t="shared" si="1"/>
        <v/>
      </c>
    </row>
    <row r="16" ht="36" customHeight="1" spans="1:6">
      <c r="A16" s="310" t="s">
        <v>1252</v>
      </c>
      <c r="B16" s="315">
        <f>SUM(B17:B18)</f>
        <v>2500</v>
      </c>
      <c r="C16" s="315">
        <f>SUM(C17:C18)</f>
        <v>2712</v>
      </c>
      <c r="D16" s="315">
        <f>SUM(D17:D18)</f>
        <v>2860</v>
      </c>
      <c r="E16" s="312">
        <f t="shared" si="0"/>
        <v>0.144</v>
      </c>
      <c r="F16" s="313">
        <f t="shared" si="1"/>
        <v>0.0545722713864307</v>
      </c>
    </row>
    <row r="17" ht="36" customHeight="1" spans="1:6">
      <c r="A17" s="320" t="s">
        <v>1153</v>
      </c>
      <c r="B17" s="324">
        <v>1300</v>
      </c>
      <c r="C17" s="317">
        <v>1462</v>
      </c>
      <c r="D17" s="325">
        <f>1508-279</f>
        <v>1229</v>
      </c>
      <c r="E17" s="322">
        <f t="shared" si="0"/>
        <v>-0.0546153846153846</v>
      </c>
      <c r="F17" s="323">
        <f t="shared" si="1"/>
        <v>-0.1593707250342</v>
      </c>
    </row>
    <row r="18" ht="36" customHeight="1" spans="1:6">
      <c r="A18" s="320" t="s">
        <v>1154</v>
      </c>
      <c r="B18" s="324">
        <v>1200</v>
      </c>
      <c r="C18" s="317">
        <v>1250</v>
      </c>
      <c r="D18" s="325">
        <v>1631</v>
      </c>
      <c r="E18" s="322">
        <f t="shared" si="0"/>
        <v>0.359166666666667</v>
      </c>
      <c r="F18" s="323">
        <f t="shared" si="1"/>
        <v>0.3048</v>
      </c>
    </row>
    <row r="19" ht="36" customHeight="1" spans="1:6">
      <c r="A19" s="310" t="s">
        <v>1253</v>
      </c>
      <c r="B19" s="310"/>
      <c r="C19" s="314">
        <v>127</v>
      </c>
      <c r="D19" s="314">
        <v>230</v>
      </c>
      <c r="E19" s="312" t="str">
        <f t="shared" si="0"/>
        <v/>
      </c>
      <c r="F19" s="313">
        <f t="shared" si="1"/>
        <v>0.811023622047244</v>
      </c>
    </row>
    <row r="20" ht="36" customHeight="1" spans="1:6">
      <c r="A20" s="310" t="s">
        <v>1254</v>
      </c>
      <c r="B20" s="310"/>
      <c r="C20" s="314">
        <v>109</v>
      </c>
      <c r="D20" s="314">
        <v>71</v>
      </c>
      <c r="E20" s="312" t="str">
        <f t="shared" si="0"/>
        <v/>
      </c>
      <c r="F20" s="313">
        <f t="shared" si="1"/>
        <v>-0.348623853211009</v>
      </c>
    </row>
    <row r="21" ht="36" customHeight="1" spans="1:6">
      <c r="A21" s="310" t="s">
        <v>1255</v>
      </c>
      <c r="B21" s="310"/>
      <c r="C21" s="314"/>
      <c r="D21" s="314"/>
      <c r="E21" s="312" t="str">
        <f t="shared" si="0"/>
        <v/>
      </c>
      <c r="F21" s="313" t="str">
        <f t="shared" si="1"/>
        <v/>
      </c>
    </row>
    <row r="22" ht="36" customHeight="1" spans="1:6">
      <c r="A22" s="310" t="s">
        <v>1256</v>
      </c>
      <c r="B22" s="310"/>
      <c r="C22" s="314"/>
      <c r="D22" s="314"/>
      <c r="E22" s="312" t="str">
        <f t="shared" si="0"/>
        <v/>
      </c>
      <c r="F22" s="313" t="str">
        <f t="shared" si="1"/>
        <v/>
      </c>
    </row>
    <row r="23" ht="36" customHeight="1" spans="1:6">
      <c r="A23" s="326" t="s">
        <v>1257</v>
      </c>
      <c r="B23" s="326"/>
      <c r="C23" s="314"/>
      <c r="D23" s="314"/>
      <c r="E23" s="312" t="str">
        <f t="shared" si="0"/>
        <v/>
      </c>
      <c r="F23" s="313" t="str">
        <f t="shared" si="1"/>
        <v/>
      </c>
    </row>
    <row r="24" ht="36" customHeight="1" spans="1:6">
      <c r="A24" s="326" t="s">
        <v>1258</v>
      </c>
      <c r="B24" s="326"/>
      <c r="C24" s="314"/>
      <c r="D24" s="314"/>
      <c r="E24" s="312" t="str">
        <f t="shared" si="0"/>
        <v/>
      </c>
      <c r="F24" s="313" t="str">
        <f t="shared" si="1"/>
        <v/>
      </c>
    </row>
    <row r="25" ht="36" customHeight="1" spans="1:6">
      <c r="A25" s="326" t="s">
        <v>1259</v>
      </c>
      <c r="B25" s="326"/>
      <c r="C25" s="314"/>
      <c r="D25" s="314"/>
      <c r="E25" s="312" t="str">
        <f t="shared" si="0"/>
        <v/>
      </c>
      <c r="F25" s="313" t="str">
        <f t="shared" si="1"/>
        <v/>
      </c>
    </row>
    <row r="26" ht="36" customHeight="1" spans="1:6">
      <c r="A26" s="327" t="s">
        <v>1260</v>
      </c>
      <c r="B26" s="314"/>
      <c r="C26" s="314">
        <v>727</v>
      </c>
      <c r="D26" s="314">
        <v>11000</v>
      </c>
      <c r="E26" s="328" t="str">
        <f t="shared" si="0"/>
        <v/>
      </c>
      <c r="F26" s="323">
        <f t="shared" si="1"/>
        <v>14.130674002751</v>
      </c>
    </row>
    <row r="27" s="303" customFormat="1" ht="36" customHeight="1" spans="1:6">
      <c r="A27" s="329" t="s">
        <v>1261</v>
      </c>
      <c r="B27" s="314">
        <f>SUM(B19:B26,B15:B16,B4:B9)</f>
        <v>25710</v>
      </c>
      <c r="C27" s="314">
        <f>SUM(C19:C26,C15:C16,C4:C9)</f>
        <v>44168</v>
      </c>
      <c r="D27" s="314">
        <f>SUM(D19:D26,D15:D16,D4:D9)</f>
        <v>70931</v>
      </c>
      <c r="E27" s="312">
        <f t="shared" si="0"/>
        <v>1.75888759237651</v>
      </c>
      <c r="F27" s="313">
        <f t="shared" si="1"/>
        <v>0.605936424560768</v>
      </c>
    </row>
    <row r="28" ht="36" customHeight="1" spans="1:6">
      <c r="A28" s="330" t="s">
        <v>1164</v>
      </c>
      <c r="B28" s="314">
        <v>70000</v>
      </c>
      <c r="C28" s="314">
        <v>352700</v>
      </c>
      <c r="D28" s="314">
        <v>500000</v>
      </c>
      <c r="E28" s="312">
        <f t="shared" si="0"/>
        <v>6.14285714285714</v>
      </c>
      <c r="F28" s="331">
        <f t="shared" si="1"/>
        <v>0.417635384179189</v>
      </c>
    </row>
    <row r="29" ht="36" customHeight="1" spans="1:6">
      <c r="A29" s="330" t="s">
        <v>36</v>
      </c>
      <c r="B29" s="314">
        <f>SUM(B30:B31)</f>
        <v>33056</v>
      </c>
      <c r="C29" s="314">
        <f>SUM(C30:C31)</f>
        <v>32746</v>
      </c>
      <c r="D29" s="314">
        <f>SUM(D30:D31)</f>
        <v>38073</v>
      </c>
      <c r="E29" s="312">
        <f t="shared" si="0"/>
        <v>0.151772749273959</v>
      </c>
      <c r="F29" s="331">
        <f t="shared" si="1"/>
        <v>0.1626763574177</v>
      </c>
    </row>
    <row r="30" ht="36" customHeight="1" spans="1:6">
      <c r="A30" s="332" t="s">
        <v>1165</v>
      </c>
      <c r="B30" s="325">
        <v>27000</v>
      </c>
      <c r="C30" s="325">
        <v>26927</v>
      </c>
      <c r="D30" s="325">
        <v>25000</v>
      </c>
      <c r="E30" s="322">
        <f t="shared" si="0"/>
        <v>-0.0740740740740741</v>
      </c>
      <c r="F30" s="333">
        <f t="shared" si="1"/>
        <v>-0.0715638578378579</v>
      </c>
    </row>
    <row r="31" ht="36" customHeight="1" spans="1:6">
      <c r="A31" s="332" t="s">
        <v>39</v>
      </c>
      <c r="B31" s="325">
        <v>6056</v>
      </c>
      <c r="C31" s="325">
        <v>5819</v>
      </c>
      <c r="D31" s="325">
        <v>13073</v>
      </c>
      <c r="E31" s="322">
        <f t="shared" si="0"/>
        <v>1.1586856010568</v>
      </c>
      <c r="F31" s="333">
        <f t="shared" si="1"/>
        <v>1.24660594603884</v>
      </c>
    </row>
    <row r="32" ht="36" customHeight="1" spans="1:6">
      <c r="A32" s="329" t="s">
        <v>43</v>
      </c>
      <c r="B32" s="314">
        <f>SUM(B27:B29)</f>
        <v>128766</v>
      </c>
      <c r="C32" s="314">
        <f>SUM(C27:C29)</f>
        <v>429614</v>
      </c>
      <c r="D32" s="314">
        <f>SUM(D27:D29)</f>
        <v>609004</v>
      </c>
      <c r="E32" s="312">
        <f t="shared" si="0"/>
        <v>3.72954040662908</v>
      </c>
      <c r="F32" s="331">
        <f t="shared" si="1"/>
        <v>0.417560880232022</v>
      </c>
    </row>
  </sheetData>
  <autoFilter ref="A3:F32"/>
  <mergeCells count="1">
    <mergeCell ref="A1:F1"/>
  </mergeCells>
  <conditionalFormatting sqref="B9">
    <cfRule type="expression" dxfId="38" priority="6" stopIfTrue="1">
      <formula>"len($A:$A)=3"</formula>
    </cfRule>
  </conditionalFormatting>
  <conditionalFormatting sqref="C9">
    <cfRule type="expression" dxfId="39" priority="15" stopIfTrue="1">
      <formula>"len($A:$A)=3"</formula>
    </cfRule>
  </conditionalFormatting>
  <conditionalFormatting sqref="B16">
    <cfRule type="expression" dxfId="40" priority="8" stopIfTrue="1">
      <formula>"len($A:$A)=3"</formula>
    </cfRule>
    <cfRule type="expression" dxfId="41" priority="7" stopIfTrue="1">
      <formula>"len($A:$A)=3"</formula>
    </cfRule>
  </conditionalFormatting>
  <conditionalFormatting sqref="C16">
    <cfRule type="expression" dxfId="42" priority="16" stopIfTrue="1">
      <formula>"len($A:$A)=3"</formula>
    </cfRule>
    <cfRule type="expression" dxfId="43" priority="13" stopIfTrue="1">
      <formula>"len($A:$A)=3"</formula>
    </cfRule>
  </conditionalFormatting>
  <conditionalFormatting sqref="D16">
    <cfRule type="expression" dxfId="44" priority="14" stopIfTrue="1">
      <formula>"len($A:$A)=3"</formula>
    </cfRule>
  </conditionalFormatting>
  <conditionalFormatting sqref="B29">
    <cfRule type="expression" dxfId="45" priority="10" stopIfTrue="1">
      <formula>"len($A:$A)=3"</formula>
    </cfRule>
    <cfRule type="expression" dxfId="46" priority="9" stopIfTrue="1">
      <formula>"len($A:$A)=3"</formula>
    </cfRule>
    <cfRule type="expression" dxfId="47" priority="3" stopIfTrue="1">
      <formula>"len($A:$A)=3"</formula>
    </cfRule>
    <cfRule type="expression" dxfId="48" priority="2" stopIfTrue="1">
      <formula>"len($A:$A)=3"</formula>
    </cfRule>
  </conditionalFormatting>
  <conditionalFormatting sqref="B32">
    <cfRule type="expression" dxfId="49" priority="1" stopIfTrue="1">
      <formula>"len($A:$A)=3"</formula>
    </cfRule>
  </conditionalFormatting>
  <conditionalFormatting sqref="C32:D32">
    <cfRule type="expression" dxfId="50" priority="11" stopIfTrue="1">
      <formula>"len($A:$A)=3"</formula>
    </cfRule>
  </conditionalFormatting>
  <conditionalFormatting sqref="B30:B31">
    <cfRule type="expression" dxfId="51" priority="5" stopIfTrue="1">
      <formula>"len($A:$A)=3"</formula>
    </cfRule>
    <cfRule type="expression" dxfId="52" priority="4" stopIfTrue="1">
      <formula>"len($A:$A)=3"</formula>
    </cfRule>
  </conditionalFormatting>
  <conditionalFormatting sqref="C21:D29 A5:A23 C5:I23 B5:B7 B19:B23 B11:B16 B9">
    <cfRule type="expression" dxfId="53" priority="21" stopIfTrue="1">
      <formula>"len($A:$A)=3"</formula>
    </cfRule>
  </conditionalFormatting>
  <conditionalFormatting sqref="D9:I11">
    <cfRule type="expression" dxfId="54" priority="20" stopIfTrue="1">
      <formula>"len($A:$A)=3"</formula>
    </cfRule>
  </conditionalFormatting>
  <conditionalFormatting sqref="D16:I17">
    <cfRule type="expression" dxfId="55" priority="19" stopIfTrue="1">
      <formula>"len($A:$A)=3"</formula>
    </cfRule>
  </conditionalFormatting>
  <conditionalFormatting sqref="A28 C28:I30">
    <cfRule type="expression" dxfId="56" priority="22" stopIfTrue="1">
      <formula>"len($A:$A)=3"</formula>
    </cfRule>
  </conditionalFormatting>
  <conditionalFormatting sqref="A29:B30">
    <cfRule type="expression" dxfId="57" priority="18" stopIfTrue="1">
      <formula>"len($A:$A)=3"</formula>
    </cfRule>
  </conditionalFormatting>
  <conditionalFormatting sqref="C30:D31">
    <cfRule type="expression" dxfId="58" priority="12" stopIfTrue="1">
      <formula>"len($A:$A)=3"</formula>
    </cfRule>
  </conditionalFormatting>
  <printOptions horizontalCentered="1"/>
  <pageMargins left="0.471527777777778" right="0.393055555555556" top="0.747916666666667" bottom="0.747916666666667" header="0.313888888888889" footer="0.313888888888889"/>
  <pageSetup paperSize="9" scale="6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showZeros="0" view="pageBreakPreview" zoomScaleNormal="100" zoomScaleSheetLayoutView="100" workbookViewId="0">
      <selection activeCell="C9" sqref="C9"/>
    </sheetView>
  </sheetViews>
  <sheetFormatPr defaultColWidth="9" defaultRowHeight="13.5" outlineLevelCol="3"/>
  <cols>
    <col min="1" max="1" width="52.125" style="220" customWidth="1"/>
    <col min="2" max="3" width="20.625" customWidth="1"/>
    <col min="4" max="4" width="17" customWidth="1"/>
  </cols>
  <sheetData>
    <row r="1" s="288" customFormat="1" ht="45" customHeight="1" spans="1:4">
      <c r="A1" s="289" t="s">
        <v>1262</v>
      </c>
      <c r="B1" s="289"/>
      <c r="C1" s="289"/>
      <c r="D1" s="289"/>
    </row>
    <row r="2" ht="20.1" customHeight="1" spans="1:4">
      <c r="A2" s="290"/>
      <c r="B2" s="291"/>
      <c r="C2" s="292"/>
      <c r="D2" s="292" t="s">
        <v>2</v>
      </c>
    </row>
    <row r="3" ht="45" customHeight="1" spans="1:4">
      <c r="A3" s="218" t="s">
        <v>1098</v>
      </c>
      <c r="B3" s="293" t="s">
        <v>4</v>
      </c>
      <c r="C3" s="293" t="s">
        <v>6</v>
      </c>
      <c r="D3" s="106" t="s">
        <v>7</v>
      </c>
    </row>
    <row r="4" ht="36" customHeight="1" spans="1:4">
      <c r="A4" s="294" t="s">
        <v>1167</v>
      </c>
      <c r="B4" s="295"/>
      <c r="C4" s="295"/>
      <c r="D4" s="296"/>
    </row>
    <row r="5" ht="36" customHeight="1" spans="1:4">
      <c r="A5" s="294" t="s">
        <v>1170</v>
      </c>
      <c r="B5" s="295"/>
      <c r="C5" s="295"/>
      <c r="D5" s="296"/>
    </row>
    <row r="6" ht="36" customHeight="1" spans="1:4">
      <c r="A6" s="294" t="s">
        <v>1173</v>
      </c>
      <c r="B6" s="295"/>
      <c r="C6" s="295"/>
      <c r="D6" s="296"/>
    </row>
    <row r="7" ht="36" customHeight="1" spans="1:4">
      <c r="A7" s="294" t="s">
        <v>1175</v>
      </c>
      <c r="B7" s="295"/>
      <c r="C7" s="295"/>
      <c r="D7" s="296"/>
    </row>
    <row r="8" ht="36" customHeight="1" spans="1:4">
      <c r="A8" s="294" t="s">
        <v>1185</v>
      </c>
      <c r="B8" s="295"/>
      <c r="C8" s="295"/>
      <c r="D8" s="296"/>
    </row>
    <row r="9" ht="36" customHeight="1" spans="1:4">
      <c r="A9" s="294" t="s">
        <v>1189</v>
      </c>
      <c r="B9" s="295"/>
      <c r="C9" s="295"/>
      <c r="D9" s="296"/>
    </row>
    <row r="10" ht="36" customHeight="1" spans="1:4">
      <c r="A10" s="294" t="s">
        <v>1194</v>
      </c>
      <c r="B10" s="295"/>
      <c r="C10" s="295"/>
      <c r="D10" s="296"/>
    </row>
    <row r="11" ht="36" customHeight="1" spans="1:4">
      <c r="A11" s="297" t="s">
        <v>1196</v>
      </c>
      <c r="B11" s="298">
        <v>2539</v>
      </c>
      <c r="C11" s="298">
        <f>1109+168+83</f>
        <v>1360</v>
      </c>
      <c r="D11" s="258">
        <f t="shared" ref="D11" si="0">C11/B11-1</f>
        <v>-0.464356045687279</v>
      </c>
    </row>
    <row r="12" ht="36" customHeight="1" spans="1:4">
      <c r="A12" s="294" t="s">
        <v>1200</v>
      </c>
      <c r="B12" s="298"/>
      <c r="C12" s="298"/>
      <c r="D12" s="258"/>
    </row>
    <row r="13" ht="36" customHeight="1" spans="1:4">
      <c r="A13" s="294" t="s">
        <v>1202</v>
      </c>
      <c r="B13" s="298"/>
      <c r="C13" s="298"/>
      <c r="D13" s="258"/>
    </row>
    <row r="14" ht="36" customHeight="1" spans="1:4">
      <c r="A14" s="299" t="s">
        <v>1263</v>
      </c>
      <c r="B14" s="300">
        <f>SUM(B4:B13)</f>
        <v>2539</v>
      </c>
      <c r="C14" s="300">
        <f>SUM(C4:C13)</f>
        <v>1360</v>
      </c>
      <c r="D14" s="252">
        <v>-0.464356045687279</v>
      </c>
    </row>
  </sheetData>
  <autoFilter ref="A3:D14"/>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showZeros="0" view="pageBreakPreview" zoomScaleNormal="100" zoomScaleSheetLayoutView="100" topLeftCell="A4" workbookViewId="0">
      <selection activeCell="C10" sqref="C10"/>
    </sheetView>
  </sheetViews>
  <sheetFormatPr defaultColWidth="9" defaultRowHeight="14.25" outlineLevelCol="5"/>
  <cols>
    <col min="1" max="1" width="50.75" style="246" customWidth="1"/>
    <col min="2" max="2" width="24.25" style="246" customWidth="1"/>
    <col min="3" max="6" width="21.625" style="246" customWidth="1"/>
    <col min="7" max="7" width="13.75" style="246"/>
    <col min="8" max="16384" width="9" style="246"/>
  </cols>
  <sheetData>
    <row r="1" ht="45" customHeight="1" spans="1:6">
      <c r="A1" s="221" t="s">
        <v>1264</v>
      </c>
      <c r="B1" s="221"/>
      <c r="C1" s="221"/>
      <c r="D1" s="221"/>
      <c r="E1" s="221"/>
      <c r="F1" s="221"/>
    </row>
    <row r="2" ht="20.1" customHeight="1" spans="1:6">
      <c r="A2" s="278"/>
      <c r="B2" s="278"/>
      <c r="C2" s="279"/>
      <c r="D2" s="280"/>
      <c r="E2" s="280"/>
      <c r="F2" s="281" t="s">
        <v>1265</v>
      </c>
    </row>
    <row r="3" ht="45" customHeight="1" spans="1:6">
      <c r="A3" s="250" t="s">
        <v>1266</v>
      </c>
      <c r="B3" s="106" t="s">
        <v>4</v>
      </c>
      <c r="C3" s="106" t="s">
        <v>5</v>
      </c>
      <c r="D3" s="106" t="s">
        <v>6</v>
      </c>
      <c r="E3" s="107" t="s">
        <v>7</v>
      </c>
      <c r="F3" s="108" t="s">
        <v>8</v>
      </c>
    </row>
    <row r="4" ht="36" customHeight="1" spans="1:6">
      <c r="A4" s="282" t="s">
        <v>1267</v>
      </c>
      <c r="B4" s="225">
        <f>SUM(B5:B21)</f>
        <v>245</v>
      </c>
      <c r="C4" s="225">
        <f t="shared" ref="C4:D4" si="0">SUM(C5:C21)</f>
        <v>305</v>
      </c>
      <c r="D4" s="225">
        <f t="shared" si="0"/>
        <v>311</v>
      </c>
      <c r="E4" s="251">
        <f>IF(B4&lt;&gt;0,D4/B4-1,"")</f>
        <v>0.269387755102041</v>
      </c>
      <c r="F4" s="252">
        <f>IF(C4&lt;&gt;0,D4/C4-1,"")</f>
        <v>0.019672131147541</v>
      </c>
    </row>
    <row r="5" ht="36" customHeight="1" spans="1:6">
      <c r="A5" s="283" t="s">
        <v>1268</v>
      </c>
      <c r="B5" s="254"/>
      <c r="C5" s="255"/>
      <c r="D5" s="256"/>
      <c r="E5" s="257" t="str">
        <f t="shared" ref="E5:E37" si="1">IF(B5&lt;&gt;0,D5/B5-1,"")</f>
        <v/>
      </c>
      <c r="F5" s="258" t="str">
        <f t="shared" ref="F5:F37" si="2">IF(C5&lt;&gt;0,D5/C5-1,"")</f>
        <v/>
      </c>
    </row>
    <row r="6" ht="36" customHeight="1" spans="1:6">
      <c r="A6" s="283" t="s">
        <v>1269</v>
      </c>
      <c r="B6" s="259">
        <v>100</v>
      </c>
      <c r="C6" s="260">
        <v>0</v>
      </c>
      <c r="D6" s="260">
        <v>10</v>
      </c>
      <c r="E6" s="261">
        <f t="shared" si="1"/>
        <v>-0.9</v>
      </c>
      <c r="F6" s="258" t="str">
        <f t="shared" si="2"/>
        <v/>
      </c>
    </row>
    <row r="7" ht="36" customHeight="1" spans="1:6">
      <c r="A7" s="283" t="s">
        <v>1270</v>
      </c>
      <c r="B7" s="259">
        <v>145</v>
      </c>
      <c r="C7" s="260">
        <v>200</v>
      </c>
      <c r="D7" s="260">
        <v>301</v>
      </c>
      <c r="E7" s="261">
        <f t="shared" si="1"/>
        <v>1.07586206896552</v>
      </c>
      <c r="F7" s="258">
        <f t="shared" si="2"/>
        <v>0.505</v>
      </c>
    </row>
    <row r="8" ht="36" customHeight="1" spans="1:6">
      <c r="A8" s="283" t="s">
        <v>1271</v>
      </c>
      <c r="B8" s="254"/>
      <c r="C8" s="255"/>
      <c r="D8" s="256"/>
      <c r="E8" s="257" t="str">
        <f t="shared" si="1"/>
        <v/>
      </c>
      <c r="F8" s="258" t="str">
        <f t="shared" si="2"/>
        <v/>
      </c>
    </row>
    <row r="9" ht="36" customHeight="1" spans="1:6">
      <c r="A9" s="283" t="s">
        <v>1272</v>
      </c>
      <c r="B9" s="254"/>
      <c r="C9" s="262"/>
      <c r="D9" s="256"/>
      <c r="E9" s="257" t="str">
        <f t="shared" si="1"/>
        <v/>
      </c>
      <c r="F9" s="258" t="str">
        <f t="shared" si="2"/>
        <v/>
      </c>
    </row>
    <row r="10" ht="36" customHeight="1" spans="1:6">
      <c r="A10" s="283" t="s">
        <v>1273</v>
      </c>
      <c r="B10" s="254"/>
      <c r="C10" s="255"/>
      <c r="D10" s="256"/>
      <c r="E10" s="257" t="str">
        <f t="shared" si="1"/>
        <v/>
      </c>
      <c r="F10" s="258" t="str">
        <f t="shared" si="2"/>
        <v/>
      </c>
    </row>
    <row r="11" ht="36" customHeight="1" spans="1:6">
      <c r="A11" s="283" t="s">
        <v>1274</v>
      </c>
      <c r="B11" s="254"/>
      <c r="C11" s="255"/>
      <c r="D11" s="256"/>
      <c r="E11" s="257" t="str">
        <f t="shared" si="1"/>
        <v/>
      </c>
      <c r="F11" s="258" t="str">
        <f t="shared" si="2"/>
        <v/>
      </c>
    </row>
    <row r="12" ht="36" customHeight="1" spans="1:6">
      <c r="A12" s="284" t="s">
        <v>1275</v>
      </c>
      <c r="B12" s="254"/>
      <c r="C12" s="263"/>
      <c r="D12" s="255"/>
      <c r="E12" s="261" t="str">
        <f t="shared" si="1"/>
        <v/>
      </c>
      <c r="F12" s="258" t="str">
        <f t="shared" si="2"/>
        <v/>
      </c>
    </row>
    <row r="13" ht="36" customHeight="1" spans="1:6">
      <c r="A13" s="283" t="s">
        <v>1276</v>
      </c>
      <c r="B13" s="254"/>
      <c r="C13" s="263"/>
      <c r="D13" s="256"/>
      <c r="E13" s="257" t="str">
        <f t="shared" si="1"/>
        <v/>
      </c>
      <c r="F13" s="258" t="str">
        <f t="shared" si="2"/>
        <v/>
      </c>
    </row>
    <row r="14" ht="36" customHeight="1" spans="1:6">
      <c r="A14" s="283" t="s">
        <v>1277</v>
      </c>
      <c r="B14" s="254"/>
      <c r="C14" s="263"/>
      <c r="D14" s="264"/>
      <c r="E14" s="228" t="str">
        <f t="shared" si="1"/>
        <v/>
      </c>
      <c r="F14" s="258" t="str">
        <f t="shared" si="2"/>
        <v/>
      </c>
    </row>
    <row r="15" ht="36" customHeight="1" spans="1:6">
      <c r="A15" s="283" t="s">
        <v>1278</v>
      </c>
      <c r="B15" s="254"/>
      <c r="C15" s="263"/>
      <c r="D15" s="264"/>
      <c r="E15" s="228" t="str">
        <f t="shared" si="1"/>
        <v/>
      </c>
      <c r="F15" s="258" t="str">
        <f t="shared" si="2"/>
        <v/>
      </c>
    </row>
    <row r="16" ht="36" customHeight="1" spans="1:6">
      <c r="A16" s="283" t="s">
        <v>1279</v>
      </c>
      <c r="B16" s="254"/>
      <c r="C16" s="255"/>
      <c r="D16" s="256"/>
      <c r="E16" s="257" t="str">
        <f t="shared" si="1"/>
        <v/>
      </c>
      <c r="F16" s="258" t="str">
        <f t="shared" si="2"/>
        <v/>
      </c>
    </row>
    <row r="17" ht="36" customHeight="1" spans="1:6">
      <c r="A17" s="283" t="s">
        <v>1280</v>
      </c>
      <c r="B17" s="254"/>
      <c r="C17" s="263"/>
      <c r="D17" s="264"/>
      <c r="E17" s="228" t="str">
        <f t="shared" si="1"/>
        <v/>
      </c>
      <c r="F17" s="258" t="str">
        <f t="shared" si="2"/>
        <v/>
      </c>
    </row>
    <row r="18" ht="36" customHeight="1" spans="1:6">
      <c r="A18" s="283" t="s">
        <v>1281</v>
      </c>
      <c r="B18" s="254"/>
      <c r="C18" s="263"/>
      <c r="D18" s="264"/>
      <c r="E18" s="228" t="str">
        <f t="shared" si="1"/>
        <v/>
      </c>
      <c r="F18" s="258" t="str">
        <f t="shared" si="2"/>
        <v/>
      </c>
    </row>
    <row r="19" ht="36" customHeight="1" spans="1:6">
      <c r="A19" s="283" t="s">
        <v>1282</v>
      </c>
      <c r="B19" s="254"/>
      <c r="C19" s="255"/>
      <c r="D19" s="264"/>
      <c r="E19" s="228" t="str">
        <f t="shared" si="1"/>
        <v/>
      </c>
      <c r="F19" s="258" t="str">
        <f t="shared" si="2"/>
        <v/>
      </c>
    </row>
    <row r="20" ht="36" customHeight="1" spans="1:6">
      <c r="A20" s="283" t="s">
        <v>1283</v>
      </c>
      <c r="B20" s="254"/>
      <c r="C20" s="263"/>
      <c r="D20" s="256"/>
      <c r="E20" s="257" t="str">
        <f t="shared" si="1"/>
        <v/>
      </c>
      <c r="F20" s="258" t="str">
        <f t="shared" si="2"/>
        <v/>
      </c>
    </row>
    <row r="21" ht="36" customHeight="1" spans="1:6">
      <c r="A21" s="283" t="s">
        <v>1284</v>
      </c>
      <c r="B21" s="259"/>
      <c r="C21" s="259">
        <v>105</v>
      </c>
      <c r="D21" s="256"/>
      <c r="E21" s="257" t="str">
        <f t="shared" si="1"/>
        <v/>
      </c>
      <c r="F21" s="258">
        <f t="shared" si="2"/>
        <v>-1</v>
      </c>
    </row>
    <row r="22" ht="36" customHeight="1" spans="1:6">
      <c r="A22" s="282" t="s">
        <v>1285</v>
      </c>
      <c r="B22" s="232"/>
      <c r="C22" s="265"/>
      <c r="D22" s="265"/>
      <c r="E22" s="251" t="str">
        <f t="shared" si="1"/>
        <v/>
      </c>
      <c r="F22" s="252" t="str">
        <f t="shared" si="2"/>
        <v/>
      </c>
    </row>
    <row r="23" ht="36" customHeight="1" spans="1:6">
      <c r="A23" s="285" t="s">
        <v>1286</v>
      </c>
      <c r="B23" s="267"/>
      <c r="C23" s="263"/>
      <c r="D23" s="256"/>
      <c r="E23" s="257" t="str">
        <f t="shared" si="1"/>
        <v/>
      </c>
      <c r="F23" s="258" t="str">
        <f t="shared" si="2"/>
        <v/>
      </c>
    </row>
    <row r="24" ht="36" customHeight="1" spans="1:6">
      <c r="A24" s="285" t="s">
        <v>1287</v>
      </c>
      <c r="B24" s="267"/>
      <c r="C24" s="263"/>
      <c r="D24" s="256"/>
      <c r="E24" s="257" t="str">
        <f t="shared" si="1"/>
        <v/>
      </c>
      <c r="F24" s="258" t="str">
        <f t="shared" si="2"/>
        <v/>
      </c>
    </row>
    <row r="25" ht="36" customHeight="1" spans="1:6">
      <c r="A25" s="285" t="s">
        <v>1288</v>
      </c>
      <c r="B25" s="267"/>
      <c r="C25" s="263"/>
      <c r="D25" s="256"/>
      <c r="E25" s="257" t="str">
        <f t="shared" si="1"/>
        <v/>
      </c>
      <c r="F25" s="258" t="str">
        <f t="shared" si="2"/>
        <v/>
      </c>
    </row>
    <row r="26" ht="36" customHeight="1" spans="1:6">
      <c r="A26" s="282" t="s">
        <v>1289</v>
      </c>
      <c r="B26" s="232"/>
      <c r="C26" s="265"/>
      <c r="D26" s="265"/>
      <c r="E26" s="251" t="str">
        <f t="shared" si="1"/>
        <v/>
      </c>
      <c r="F26" s="252" t="str">
        <f t="shared" si="2"/>
        <v/>
      </c>
    </row>
    <row r="27" ht="36" customHeight="1" spans="1:6">
      <c r="A27" s="285" t="s">
        <v>1290</v>
      </c>
      <c r="B27" s="267"/>
      <c r="C27" s="263"/>
      <c r="D27" s="256"/>
      <c r="E27" s="257" t="str">
        <f t="shared" si="1"/>
        <v/>
      </c>
      <c r="F27" s="258" t="str">
        <f t="shared" si="2"/>
        <v/>
      </c>
    </row>
    <row r="28" ht="36" customHeight="1" spans="1:6">
      <c r="A28" s="285" t="s">
        <v>1291</v>
      </c>
      <c r="B28" s="267"/>
      <c r="C28" s="255"/>
      <c r="D28" s="256"/>
      <c r="E28" s="257" t="str">
        <f t="shared" si="1"/>
        <v/>
      </c>
      <c r="F28" s="258" t="str">
        <f t="shared" si="2"/>
        <v/>
      </c>
    </row>
    <row r="29" ht="36" customHeight="1" spans="1:6">
      <c r="A29" s="285" t="s">
        <v>1292</v>
      </c>
      <c r="B29" s="267"/>
      <c r="C29" s="263"/>
      <c r="D29" s="256"/>
      <c r="E29" s="257" t="str">
        <f t="shared" si="1"/>
        <v/>
      </c>
      <c r="F29" s="258" t="str">
        <f t="shared" si="2"/>
        <v/>
      </c>
    </row>
    <row r="30" ht="36" customHeight="1" spans="1:6">
      <c r="A30" s="282" t="s">
        <v>1293</v>
      </c>
      <c r="B30" s="232"/>
      <c r="C30" s="265"/>
      <c r="D30" s="265"/>
      <c r="E30" s="251" t="str">
        <f t="shared" si="1"/>
        <v/>
      </c>
      <c r="F30" s="252" t="str">
        <f t="shared" si="2"/>
        <v/>
      </c>
    </row>
    <row r="31" ht="36" customHeight="1" spans="1:6">
      <c r="A31" s="285" t="s">
        <v>1294</v>
      </c>
      <c r="B31" s="267"/>
      <c r="C31" s="255"/>
      <c r="D31" s="268"/>
      <c r="E31" s="269" t="str">
        <f t="shared" si="1"/>
        <v/>
      </c>
      <c r="F31" s="258" t="str">
        <f t="shared" si="2"/>
        <v/>
      </c>
    </row>
    <row r="32" ht="36" customHeight="1" spans="1:6">
      <c r="A32" s="285" t="s">
        <v>1295</v>
      </c>
      <c r="B32" s="267"/>
      <c r="C32" s="263"/>
      <c r="D32" s="268"/>
      <c r="E32" s="269" t="str">
        <f t="shared" si="1"/>
        <v/>
      </c>
      <c r="F32" s="258" t="str">
        <f t="shared" si="2"/>
        <v/>
      </c>
    </row>
    <row r="33" ht="36" customHeight="1" spans="1:6">
      <c r="A33" s="285" t="s">
        <v>1296</v>
      </c>
      <c r="B33" s="267"/>
      <c r="C33" s="263"/>
      <c r="D33" s="264"/>
      <c r="E33" s="228" t="str">
        <f t="shared" si="1"/>
        <v/>
      </c>
      <c r="F33" s="258" t="str">
        <f t="shared" si="2"/>
        <v/>
      </c>
    </row>
    <row r="34" ht="36" customHeight="1" spans="1:6">
      <c r="A34" s="282" t="s">
        <v>1297</v>
      </c>
      <c r="B34" s="232"/>
      <c r="C34" s="270"/>
      <c r="D34" s="271"/>
      <c r="E34" s="272" t="str">
        <f t="shared" si="1"/>
        <v/>
      </c>
      <c r="F34" s="252" t="str">
        <f t="shared" si="2"/>
        <v/>
      </c>
    </row>
    <row r="35" ht="36" customHeight="1" spans="1:6">
      <c r="A35" s="286" t="s">
        <v>1298</v>
      </c>
      <c r="B35" s="274">
        <f>SUM(B34,B30,B26,B22,B4)</f>
        <v>245</v>
      </c>
      <c r="C35" s="274">
        <f t="shared" ref="C35:D35" si="3">SUM(C34,C30,C26,C22,C4)</f>
        <v>305</v>
      </c>
      <c r="D35" s="274">
        <f t="shared" si="3"/>
        <v>311</v>
      </c>
      <c r="E35" s="251">
        <f t="shared" si="1"/>
        <v>0.269387755102041</v>
      </c>
      <c r="F35" s="252">
        <f t="shared" si="2"/>
        <v>0.019672131147541</v>
      </c>
    </row>
    <row r="36" ht="36" customHeight="1" spans="1:6">
      <c r="A36" s="287" t="s">
        <v>1299</v>
      </c>
      <c r="B36" s="267"/>
      <c r="C36" s="255"/>
      <c r="D36" s="268"/>
      <c r="E36" s="269" t="str">
        <f t="shared" si="1"/>
        <v/>
      </c>
      <c r="F36" s="258" t="str">
        <f t="shared" si="2"/>
        <v/>
      </c>
    </row>
    <row r="37" ht="36" customHeight="1" spans="1:6">
      <c r="A37" s="286" t="s">
        <v>43</v>
      </c>
      <c r="B37" s="274">
        <f>SUM(B35:B36)</f>
        <v>245</v>
      </c>
      <c r="C37" s="274">
        <f t="shared" ref="C37:D37" si="4">SUM(C35:C36)</f>
        <v>305</v>
      </c>
      <c r="D37" s="274">
        <f t="shared" si="4"/>
        <v>311</v>
      </c>
      <c r="E37" s="251">
        <f t="shared" si="1"/>
        <v>0.269387755102041</v>
      </c>
      <c r="F37" s="252">
        <f t="shared" si="2"/>
        <v>0.019672131147541</v>
      </c>
    </row>
  </sheetData>
  <autoFilter ref="A3:F37"/>
  <mergeCells count="1">
    <mergeCell ref="A1:F1"/>
  </mergeCells>
  <printOptions horizontalCentered="1"/>
  <pageMargins left="0.471527777777778" right="0.393055555555556" top="0.747916666666667" bottom="0.747916666666667" header="0.313888888888889" footer="0.313888888888889"/>
  <pageSetup paperSize="9" scale="5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4"/>
  <sheetViews>
    <sheetView showZeros="0" view="pageBreakPreview" zoomScaleNormal="100" zoomScaleSheetLayoutView="100" topLeftCell="A13" workbookViewId="0">
      <selection activeCell="F22" sqref="F22"/>
    </sheetView>
  </sheetViews>
  <sheetFormatPr defaultColWidth="9" defaultRowHeight="14.25" outlineLevelCol="5"/>
  <cols>
    <col min="1" max="1" width="50.75" style="246" customWidth="1"/>
    <col min="2" max="2" width="26.125" style="246" customWidth="1"/>
    <col min="3" max="6" width="21.625" style="246" customWidth="1"/>
    <col min="7" max="16384" width="9" style="246"/>
  </cols>
  <sheetData>
    <row r="1" ht="45" customHeight="1" spans="1:6">
      <c r="A1" s="221" t="s">
        <v>1300</v>
      </c>
      <c r="B1" s="221"/>
      <c r="C1" s="221"/>
      <c r="D1" s="221"/>
      <c r="E1" s="221"/>
      <c r="F1" s="221"/>
    </row>
    <row r="2" ht="20.1" customHeight="1" spans="1:6">
      <c r="A2" s="222"/>
      <c r="B2" s="222"/>
      <c r="C2" s="222"/>
      <c r="D2" s="222"/>
      <c r="E2" s="222"/>
      <c r="F2" s="277" t="s">
        <v>2</v>
      </c>
    </row>
    <row r="3" ht="45" customHeight="1" spans="1:6">
      <c r="A3" s="224" t="s">
        <v>3</v>
      </c>
      <c r="B3" s="106" t="s">
        <v>4</v>
      </c>
      <c r="C3" s="106" t="s">
        <v>5</v>
      </c>
      <c r="D3" s="106" t="s">
        <v>6</v>
      </c>
      <c r="E3" s="107" t="s">
        <v>7</v>
      </c>
      <c r="F3" s="108" t="s">
        <v>8</v>
      </c>
    </row>
    <row r="4" ht="35.1" customHeight="1" spans="1:6">
      <c r="A4" s="213" t="s">
        <v>1301</v>
      </c>
      <c r="B4" s="225">
        <f>SUM(B5:B9)</f>
        <v>50</v>
      </c>
      <c r="C4" s="225">
        <f t="shared" ref="C4:D4" si="0">SUM(C5:C9)</f>
        <v>200</v>
      </c>
      <c r="D4" s="225">
        <f t="shared" si="0"/>
        <v>94</v>
      </c>
      <c r="E4" s="226">
        <f>IF(B4&lt;&gt;0,D4/B4-1,"")</f>
        <v>0.88</v>
      </c>
      <c r="F4" s="226">
        <f>IF(C4&lt;&gt;0,D4/C4-1,"")</f>
        <v>-0.53</v>
      </c>
    </row>
    <row r="5" ht="35.1" customHeight="1" spans="1:6">
      <c r="A5" s="215" t="s">
        <v>1302</v>
      </c>
      <c r="B5" s="227">
        <v>50</v>
      </c>
      <c r="C5" s="227">
        <v>200</v>
      </c>
      <c r="D5" s="227">
        <v>44</v>
      </c>
      <c r="E5" s="228">
        <f t="shared" ref="E5:E24" si="1">IF(B5&lt;&gt;0,D5/B5-1,"")</f>
        <v>-0.12</v>
      </c>
      <c r="F5" s="228">
        <f t="shared" ref="F5:F24" si="2">IF(C5&lt;&gt;0,D5/C5-1,"")</f>
        <v>-0.78</v>
      </c>
    </row>
    <row r="6" ht="35.1" customHeight="1" spans="1:6">
      <c r="A6" s="215" t="s">
        <v>1303</v>
      </c>
      <c r="B6" s="229"/>
      <c r="C6" s="230"/>
      <c r="D6" s="230"/>
      <c r="E6" s="226" t="str">
        <f t="shared" si="1"/>
        <v/>
      </c>
      <c r="F6" s="226" t="str">
        <f t="shared" si="2"/>
        <v/>
      </c>
    </row>
    <row r="7" ht="35.1" customHeight="1" spans="1:6">
      <c r="A7" s="215" t="s">
        <v>1304</v>
      </c>
      <c r="B7" s="229"/>
      <c r="C7" s="230"/>
      <c r="D7" s="227">
        <v>50</v>
      </c>
      <c r="E7" s="226" t="str">
        <f t="shared" si="1"/>
        <v/>
      </c>
      <c r="F7" s="226" t="str">
        <f t="shared" si="2"/>
        <v/>
      </c>
    </row>
    <row r="8" ht="35.1" customHeight="1" spans="1:6">
      <c r="A8" s="215" t="s">
        <v>1305</v>
      </c>
      <c r="B8" s="229"/>
      <c r="C8" s="230"/>
      <c r="D8" s="230"/>
      <c r="E8" s="226" t="str">
        <f t="shared" si="1"/>
        <v/>
      </c>
      <c r="F8" s="226" t="str">
        <f t="shared" si="2"/>
        <v/>
      </c>
    </row>
    <row r="9" ht="35.1" customHeight="1" spans="1:6">
      <c r="A9" s="215" t="s">
        <v>1306</v>
      </c>
      <c r="B9" s="231"/>
      <c r="C9" s="230"/>
      <c r="D9" s="230"/>
      <c r="E9" s="226" t="str">
        <f t="shared" si="1"/>
        <v/>
      </c>
      <c r="F9" s="226" t="str">
        <f t="shared" si="2"/>
        <v/>
      </c>
    </row>
    <row r="10" ht="35.1" customHeight="1" spans="1:6">
      <c r="A10" s="213" t="s">
        <v>1307</v>
      </c>
      <c r="B10" s="232"/>
      <c r="C10" s="233"/>
      <c r="D10" s="233"/>
      <c r="E10" s="226" t="str">
        <f t="shared" si="1"/>
        <v/>
      </c>
      <c r="F10" s="226" t="str">
        <f t="shared" si="2"/>
        <v/>
      </c>
    </row>
    <row r="11" ht="35.1" customHeight="1" spans="1:6">
      <c r="A11" s="215" t="s">
        <v>1308</v>
      </c>
      <c r="B11" s="229"/>
      <c r="C11" s="230"/>
      <c r="D11" s="230"/>
      <c r="E11" s="226" t="str">
        <f t="shared" si="1"/>
        <v/>
      </c>
      <c r="F11" s="226" t="str">
        <f t="shared" si="2"/>
        <v/>
      </c>
    </row>
    <row r="12" ht="35.1" customHeight="1" spans="1:6">
      <c r="A12" s="215" t="s">
        <v>1309</v>
      </c>
      <c r="B12" s="229"/>
      <c r="C12" s="230"/>
      <c r="D12" s="234"/>
      <c r="E12" s="226" t="str">
        <f t="shared" si="1"/>
        <v/>
      </c>
      <c r="F12" s="226" t="str">
        <f t="shared" si="2"/>
        <v/>
      </c>
    </row>
    <row r="13" ht="35.1" customHeight="1" spans="1:6">
      <c r="A13" s="215" t="s">
        <v>1310</v>
      </c>
      <c r="B13" s="229"/>
      <c r="C13" s="230"/>
      <c r="D13" s="230"/>
      <c r="E13" s="226" t="str">
        <f t="shared" si="1"/>
        <v/>
      </c>
      <c r="F13" s="226" t="str">
        <f t="shared" si="2"/>
        <v/>
      </c>
    </row>
    <row r="14" ht="35.1" customHeight="1" spans="1:6">
      <c r="A14" s="215" t="s">
        <v>1311</v>
      </c>
      <c r="B14" s="229"/>
      <c r="C14" s="230"/>
      <c r="D14" s="230"/>
      <c r="E14" s="226" t="str">
        <f t="shared" si="1"/>
        <v/>
      </c>
      <c r="F14" s="226" t="str">
        <f t="shared" si="2"/>
        <v/>
      </c>
    </row>
    <row r="15" ht="35.1" customHeight="1" spans="1:6">
      <c r="A15" s="215" t="s">
        <v>1312</v>
      </c>
      <c r="B15" s="229"/>
      <c r="C15" s="230"/>
      <c r="D15" s="230"/>
      <c r="E15" s="226" t="str">
        <f t="shared" si="1"/>
        <v/>
      </c>
      <c r="F15" s="226" t="str">
        <f t="shared" si="2"/>
        <v/>
      </c>
    </row>
    <row r="16" s="276" customFormat="1" ht="35.1" customHeight="1" spans="1:6">
      <c r="A16" s="213" t="s">
        <v>1313</v>
      </c>
      <c r="B16" s="232"/>
      <c r="C16" s="233"/>
      <c r="D16" s="233"/>
      <c r="E16" s="226" t="str">
        <f t="shared" si="1"/>
        <v/>
      </c>
      <c r="F16" s="226" t="str">
        <f t="shared" si="2"/>
        <v/>
      </c>
    </row>
    <row r="17" ht="35.1" customHeight="1" spans="1:6">
      <c r="A17" s="215" t="s">
        <v>1314</v>
      </c>
      <c r="B17" s="229"/>
      <c r="C17" s="230"/>
      <c r="D17" s="230"/>
      <c r="E17" s="226" t="str">
        <f t="shared" si="1"/>
        <v/>
      </c>
      <c r="F17" s="226" t="str">
        <f t="shared" si="2"/>
        <v/>
      </c>
    </row>
    <row r="18" ht="35.1" customHeight="1" spans="1:6">
      <c r="A18" s="213" t="s">
        <v>1315</v>
      </c>
      <c r="B18" s="235">
        <f>B19</f>
        <v>121</v>
      </c>
      <c r="C18" s="235">
        <f>C19</f>
        <v>10</v>
      </c>
      <c r="D18" s="235">
        <f>D19</f>
        <v>124</v>
      </c>
      <c r="E18" s="226">
        <f t="shared" si="1"/>
        <v>0.024793388429752</v>
      </c>
      <c r="F18" s="226">
        <f t="shared" si="2"/>
        <v>11.4</v>
      </c>
    </row>
    <row r="19" ht="35.1" customHeight="1" spans="1:6">
      <c r="A19" s="215" t="s">
        <v>1316</v>
      </c>
      <c r="B19" s="229">
        <v>121</v>
      </c>
      <c r="C19" s="227">
        <v>10</v>
      </c>
      <c r="D19" s="227">
        <v>124</v>
      </c>
      <c r="E19" s="228">
        <f t="shared" si="1"/>
        <v>0.024793388429752</v>
      </c>
      <c r="F19" s="228">
        <f t="shared" si="2"/>
        <v>11.4</v>
      </c>
    </row>
    <row r="20" ht="35.1" customHeight="1" spans="1:6">
      <c r="A20" s="236" t="s">
        <v>1317</v>
      </c>
      <c r="B20" s="235">
        <f>SUM(B18,B16,B10,B4)</f>
        <v>171</v>
      </c>
      <c r="C20" s="235">
        <f t="shared" ref="C20:D20" si="3">SUM(C18,C16,C10,C4)</f>
        <v>210</v>
      </c>
      <c r="D20" s="235">
        <f t="shared" si="3"/>
        <v>218</v>
      </c>
      <c r="E20" s="226">
        <f t="shared" si="1"/>
        <v>0.274853801169591</v>
      </c>
      <c r="F20" s="226">
        <f t="shared" si="2"/>
        <v>0.0380952380952382</v>
      </c>
    </row>
    <row r="21" ht="35.1" customHeight="1" spans="1:6">
      <c r="A21" s="237" t="s">
        <v>71</v>
      </c>
      <c r="B21" s="238">
        <f>B22</f>
        <v>74</v>
      </c>
      <c r="C21" s="238">
        <f t="shared" ref="C21:D21" si="4">C22</f>
        <v>95</v>
      </c>
      <c r="D21" s="238">
        <f t="shared" si="4"/>
        <v>93</v>
      </c>
      <c r="E21" s="226">
        <f t="shared" si="1"/>
        <v>0.256756756756757</v>
      </c>
      <c r="F21" s="226">
        <f t="shared" si="2"/>
        <v>-0.0210526315789473</v>
      </c>
    </row>
    <row r="22" ht="35.1" customHeight="1" spans="1:6">
      <c r="A22" s="239" t="s">
        <v>1318</v>
      </c>
      <c r="B22" s="231">
        <v>74</v>
      </c>
      <c r="C22" s="240">
        <v>95</v>
      </c>
      <c r="D22" s="240">
        <v>93</v>
      </c>
      <c r="E22" s="228">
        <f t="shared" si="1"/>
        <v>0.256756756756757</v>
      </c>
      <c r="F22" s="228">
        <f t="shared" si="2"/>
        <v>-0.0210526315789473</v>
      </c>
    </row>
    <row r="23" ht="35.1" customHeight="1" spans="1:6">
      <c r="A23" s="241" t="s">
        <v>1319</v>
      </c>
      <c r="B23" s="242"/>
      <c r="C23" s="233"/>
      <c r="D23" s="233"/>
      <c r="E23" s="226" t="str">
        <f t="shared" si="1"/>
        <v/>
      </c>
      <c r="F23" s="226" t="str">
        <f t="shared" si="2"/>
        <v/>
      </c>
    </row>
    <row r="24" ht="35.1" customHeight="1" spans="1:6">
      <c r="A24" s="243" t="s">
        <v>78</v>
      </c>
      <c r="B24" s="244">
        <f>SUM(B23,B20:B21)</f>
        <v>245</v>
      </c>
      <c r="C24" s="244">
        <f t="shared" ref="C24:D24" si="5">SUM(C23,C20:C21)</f>
        <v>305</v>
      </c>
      <c r="D24" s="244">
        <f t="shared" si="5"/>
        <v>311</v>
      </c>
      <c r="E24" s="226">
        <f t="shared" si="1"/>
        <v>0.269387755102041</v>
      </c>
      <c r="F24" s="226">
        <f t="shared" si="2"/>
        <v>0.019672131147541</v>
      </c>
    </row>
  </sheetData>
  <autoFilter ref="A3:F24"/>
  <mergeCells count="1">
    <mergeCell ref="A1:F1"/>
  </mergeCells>
  <printOptions horizontalCentered="1"/>
  <pageMargins left="0.471527777777778" right="0.393055555555556" top="0.747916666666667" bottom="0.747916666666667" header="0.313888888888889" footer="0.313888888888889"/>
  <pageSetup paperSize="9" scale="58"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showZeros="0" view="pageBreakPreview" zoomScaleNormal="100" zoomScaleSheetLayoutView="100" workbookViewId="0">
      <selection activeCell="I9" sqref="I9"/>
    </sheetView>
  </sheetViews>
  <sheetFormatPr defaultColWidth="9" defaultRowHeight="14.25" outlineLevelCol="5"/>
  <cols>
    <col min="1" max="1" width="52.625" style="245" customWidth="1"/>
    <col min="2" max="2" width="21.625" style="245" customWidth="1"/>
    <col min="3" max="3" width="21.625" style="246" customWidth="1"/>
    <col min="4" max="4" width="21.625" style="245" customWidth="1"/>
    <col min="5" max="5" width="15.875" style="245" customWidth="1"/>
    <col min="6" max="6" width="14.625" style="245" customWidth="1"/>
    <col min="7" max="16384" width="9" style="245"/>
  </cols>
  <sheetData>
    <row r="1" ht="45" customHeight="1" spans="1:6">
      <c r="A1" s="247" t="s">
        <v>1320</v>
      </c>
      <c r="B1" s="247"/>
      <c r="C1" s="247"/>
      <c r="D1" s="247"/>
      <c r="E1" s="247"/>
      <c r="F1" s="247"/>
    </row>
    <row r="2" ht="20.1" customHeight="1" spans="1:6">
      <c r="A2" s="248"/>
      <c r="B2" s="248"/>
      <c r="C2" s="222"/>
      <c r="D2" s="249"/>
      <c r="F2" s="249" t="s">
        <v>2</v>
      </c>
    </row>
    <row r="3" ht="45" customHeight="1" spans="1:6">
      <c r="A3" s="250" t="s">
        <v>1266</v>
      </c>
      <c r="B3" s="106" t="s">
        <v>4</v>
      </c>
      <c r="C3" s="106" t="s">
        <v>5</v>
      </c>
      <c r="D3" s="106" t="s">
        <v>6</v>
      </c>
      <c r="E3" s="107" t="s">
        <v>7</v>
      </c>
      <c r="F3" s="108" t="s">
        <v>8</v>
      </c>
    </row>
    <row r="4" ht="36" customHeight="1" spans="1:6">
      <c r="A4" s="213" t="s">
        <v>1267</v>
      </c>
      <c r="B4" s="225">
        <f>SUM(B5:B21)</f>
        <v>245</v>
      </c>
      <c r="C4" s="225">
        <f t="shared" ref="C4:D4" si="0">SUM(C5:C21)</f>
        <v>305</v>
      </c>
      <c r="D4" s="225">
        <f t="shared" si="0"/>
        <v>311</v>
      </c>
      <c r="E4" s="251">
        <f>IF(B4&lt;&gt;0,D4/B4-1,"")</f>
        <v>0.269387755102041</v>
      </c>
      <c r="F4" s="252">
        <f>IF(C4&lt;&gt;0,D4/C4-1,"")</f>
        <v>0.019672131147541</v>
      </c>
    </row>
    <row r="5" ht="36" customHeight="1" spans="1:6">
      <c r="A5" s="253" t="s">
        <v>1268</v>
      </c>
      <c r="B5" s="254"/>
      <c r="C5" s="255"/>
      <c r="D5" s="256"/>
      <c r="E5" s="257" t="str">
        <f t="shared" ref="E5:E37" si="1">IF(B5&lt;&gt;0,D5/B5-1,"")</f>
        <v/>
      </c>
      <c r="F5" s="258" t="str">
        <f t="shared" ref="F5:F37" si="2">IF(C5&lt;&gt;0,D5/C5-1,"")</f>
        <v/>
      </c>
    </row>
    <row r="6" ht="36" customHeight="1" spans="1:6">
      <c r="A6" s="253" t="s">
        <v>1269</v>
      </c>
      <c r="B6" s="259">
        <v>100</v>
      </c>
      <c r="C6" s="260">
        <v>0</v>
      </c>
      <c r="D6" s="260">
        <v>10</v>
      </c>
      <c r="E6" s="261">
        <f t="shared" si="1"/>
        <v>-0.9</v>
      </c>
      <c r="F6" s="258" t="str">
        <f t="shared" si="2"/>
        <v/>
      </c>
    </row>
    <row r="7" ht="36" customHeight="1" spans="1:6">
      <c r="A7" s="253" t="s">
        <v>1270</v>
      </c>
      <c r="B7" s="259">
        <v>145</v>
      </c>
      <c r="C7" s="260">
        <v>200</v>
      </c>
      <c r="D7" s="260">
        <v>301</v>
      </c>
      <c r="E7" s="261">
        <f t="shared" si="1"/>
        <v>1.07586206896552</v>
      </c>
      <c r="F7" s="258">
        <f t="shared" si="2"/>
        <v>0.505</v>
      </c>
    </row>
    <row r="8" ht="36" customHeight="1" spans="1:6">
      <c r="A8" s="253" t="s">
        <v>1271</v>
      </c>
      <c r="B8" s="254"/>
      <c r="C8" s="255"/>
      <c r="D8" s="256"/>
      <c r="E8" s="257" t="str">
        <f t="shared" si="1"/>
        <v/>
      </c>
      <c r="F8" s="258" t="str">
        <f t="shared" si="2"/>
        <v/>
      </c>
    </row>
    <row r="9" ht="36" customHeight="1" spans="1:6">
      <c r="A9" s="253" t="s">
        <v>1272</v>
      </c>
      <c r="B9" s="254"/>
      <c r="C9" s="262"/>
      <c r="D9" s="256"/>
      <c r="E9" s="257" t="str">
        <f t="shared" si="1"/>
        <v/>
      </c>
      <c r="F9" s="258" t="str">
        <f t="shared" si="2"/>
        <v/>
      </c>
    </row>
    <row r="10" ht="36" customHeight="1" spans="1:6">
      <c r="A10" s="253" t="s">
        <v>1273</v>
      </c>
      <c r="B10" s="254"/>
      <c r="C10" s="255"/>
      <c r="D10" s="256"/>
      <c r="E10" s="257" t="str">
        <f t="shared" si="1"/>
        <v/>
      </c>
      <c r="F10" s="258" t="str">
        <f t="shared" si="2"/>
        <v/>
      </c>
    </row>
    <row r="11" ht="36" customHeight="1" spans="1:6">
      <c r="A11" s="253" t="s">
        <v>1274</v>
      </c>
      <c r="B11" s="254"/>
      <c r="C11" s="255"/>
      <c r="D11" s="256"/>
      <c r="E11" s="257" t="str">
        <f t="shared" si="1"/>
        <v/>
      </c>
      <c r="F11" s="258" t="str">
        <f t="shared" si="2"/>
        <v/>
      </c>
    </row>
    <row r="12" ht="36" customHeight="1" spans="1:6">
      <c r="A12" s="253" t="s">
        <v>1275</v>
      </c>
      <c r="B12" s="254"/>
      <c r="C12" s="263"/>
      <c r="D12" s="255"/>
      <c r="E12" s="261" t="str">
        <f t="shared" si="1"/>
        <v/>
      </c>
      <c r="F12" s="258" t="str">
        <f t="shared" si="2"/>
        <v/>
      </c>
    </row>
    <row r="13" ht="36" customHeight="1" spans="1:6">
      <c r="A13" s="253" t="s">
        <v>1276</v>
      </c>
      <c r="B13" s="254"/>
      <c r="C13" s="263"/>
      <c r="D13" s="256"/>
      <c r="E13" s="257" t="str">
        <f t="shared" si="1"/>
        <v/>
      </c>
      <c r="F13" s="258" t="str">
        <f t="shared" si="2"/>
        <v/>
      </c>
    </row>
    <row r="14" ht="36" customHeight="1" spans="1:6">
      <c r="A14" s="253" t="s">
        <v>1277</v>
      </c>
      <c r="B14" s="254"/>
      <c r="C14" s="263"/>
      <c r="D14" s="264"/>
      <c r="E14" s="228" t="str">
        <f t="shared" si="1"/>
        <v/>
      </c>
      <c r="F14" s="258" t="str">
        <f t="shared" si="2"/>
        <v/>
      </c>
    </row>
    <row r="15" ht="36" customHeight="1" spans="1:6">
      <c r="A15" s="253" t="s">
        <v>1278</v>
      </c>
      <c r="B15" s="254"/>
      <c r="C15" s="263"/>
      <c r="D15" s="264"/>
      <c r="E15" s="228" t="str">
        <f t="shared" si="1"/>
        <v/>
      </c>
      <c r="F15" s="258" t="str">
        <f t="shared" si="2"/>
        <v/>
      </c>
    </row>
    <row r="16" ht="36" customHeight="1" spans="1:6">
      <c r="A16" s="253" t="s">
        <v>1279</v>
      </c>
      <c r="B16" s="254"/>
      <c r="C16" s="255"/>
      <c r="D16" s="256"/>
      <c r="E16" s="257" t="str">
        <f t="shared" si="1"/>
        <v/>
      </c>
      <c r="F16" s="258" t="str">
        <f t="shared" si="2"/>
        <v/>
      </c>
    </row>
    <row r="17" ht="36" customHeight="1" spans="1:6">
      <c r="A17" s="253" t="s">
        <v>1280</v>
      </c>
      <c r="B17" s="254"/>
      <c r="C17" s="263"/>
      <c r="D17" s="264"/>
      <c r="E17" s="228" t="str">
        <f t="shared" si="1"/>
        <v/>
      </c>
      <c r="F17" s="258" t="str">
        <f t="shared" si="2"/>
        <v/>
      </c>
    </row>
    <row r="18" ht="36" customHeight="1" spans="1:6">
      <c r="A18" s="253" t="s">
        <v>1281</v>
      </c>
      <c r="B18" s="254"/>
      <c r="C18" s="263"/>
      <c r="D18" s="264"/>
      <c r="E18" s="228" t="str">
        <f t="shared" si="1"/>
        <v/>
      </c>
      <c r="F18" s="258" t="str">
        <f t="shared" si="2"/>
        <v/>
      </c>
    </row>
    <row r="19" ht="36" customHeight="1" spans="1:6">
      <c r="A19" s="253" t="s">
        <v>1282</v>
      </c>
      <c r="B19" s="254"/>
      <c r="C19" s="255"/>
      <c r="D19" s="264"/>
      <c r="E19" s="228" t="str">
        <f t="shared" si="1"/>
        <v/>
      </c>
      <c r="F19" s="258" t="str">
        <f t="shared" si="2"/>
        <v/>
      </c>
    </row>
    <row r="20" ht="36" customHeight="1" spans="1:6">
      <c r="A20" s="253" t="s">
        <v>1283</v>
      </c>
      <c r="B20" s="254"/>
      <c r="C20" s="263"/>
      <c r="D20" s="256"/>
      <c r="E20" s="257" t="str">
        <f t="shared" si="1"/>
        <v/>
      </c>
      <c r="F20" s="258" t="str">
        <f t="shared" si="2"/>
        <v/>
      </c>
    </row>
    <row r="21" ht="36" customHeight="1" spans="1:6">
      <c r="A21" s="253" t="s">
        <v>1284</v>
      </c>
      <c r="B21" s="259"/>
      <c r="C21" s="259">
        <v>105</v>
      </c>
      <c r="D21" s="256"/>
      <c r="E21" s="257" t="str">
        <f t="shared" si="1"/>
        <v/>
      </c>
      <c r="F21" s="258">
        <f t="shared" si="2"/>
        <v>-1</v>
      </c>
    </row>
    <row r="22" ht="36" customHeight="1" spans="1:6">
      <c r="A22" s="213" t="s">
        <v>1285</v>
      </c>
      <c r="B22" s="232"/>
      <c r="C22" s="265"/>
      <c r="D22" s="265"/>
      <c r="E22" s="251" t="str">
        <f t="shared" si="1"/>
        <v/>
      </c>
      <c r="F22" s="252" t="str">
        <f t="shared" si="2"/>
        <v/>
      </c>
    </row>
    <row r="23" ht="36" customHeight="1" spans="1:6">
      <c r="A23" s="266" t="s">
        <v>1286</v>
      </c>
      <c r="B23" s="267"/>
      <c r="C23" s="263"/>
      <c r="D23" s="256"/>
      <c r="E23" s="257" t="str">
        <f t="shared" si="1"/>
        <v/>
      </c>
      <c r="F23" s="258" t="str">
        <f t="shared" si="2"/>
        <v/>
      </c>
    </row>
    <row r="24" ht="36" customHeight="1" spans="1:6">
      <c r="A24" s="266" t="s">
        <v>1287</v>
      </c>
      <c r="B24" s="267"/>
      <c r="C24" s="263"/>
      <c r="D24" s="256"/>
      <c r="E24" s="257" t="str">
        <f t="shared" si="1"/>
        <v/>
      </c>
      <c r="F24" s="258" t="str">
        <f t="shared" si="2"/>
        <v/>
      </c>
    </row>
    <row r="25" ht="36" customHeight="1" spans="1:6">
      <c r="A25" s="266" t="s">
        <v>1288</v>
      </c>
      <c r="B25" s="267"/>
      <c r="C25" s="263"/>
      <c r="D25" s="256"/>
      <c r="E25" s="257" t="str">
        <f t="shared" si="1"/>
        <v/>
      </c>
      <c r="F25" s="258" t="str">
        <f t="shared" si="2"/>
        <v/>
      </c>
    </row>
    <row r="26" ht="36" customHeight="1" spans="1:6">
      <c r="A26" s="213" t="s">
        <v>1289</v>
      </c>
      <c r="B26" s="232"/>
      <c r="C26" s="265"/>
      <c r="D26" s="265"/>
      <c r="E26" s="251" t="str">
        <f t="shared" si="1"/>
        <v/>
      </c>
      <c r="F26" s="252" t="str">
        <f t="shared" si="2"/>
        <v/>
      </c>
    </row>
    <row r="27" ht="36" customHeight="1" spans="1:6">
      <c r="A27" s="266" t="s">
        <v>1290</v>
      </c>
      <c r="B27" s="267"/>
      <c r="C27" s="263"/>
      <c r="D27" s="256"/>
      <c r="E27" s="257" t="str">
        <f t="shared" si="1"/>
        <v/>
      </c>
      <c r="F27" s="258" t="str">
        <f t="shared" si="2"/>
        <v/>
      </c>
    </row>
    <row r="28" ht="36" customHeight="1" spans="1:6">
      <c r="A28" s="266" t="s">
        <v>1291</v>
      </c>
      <c r="B28" s="267"/>
      <c r="C28" s="255"/>
      <c r="D28" s="256"/>
      <c r="E28" s="257" t="str">
        <f t="shared" si="1"/>
        <v/>
      </c>
      <c r="F28" s="258" t="str">
        <f t="shared" si="2"/>
        <v/>
      </c>
    </row>
    <row r="29" ht="36" customHeight="1" spans="1:6">
      <c r="A29" s="266" t="s">
        <v>1292</v>
      </c>
      <c r="B29" s="267"/>
      <c r="C29" s="263"/>
      <c r="D29" s="256"/>
      <c r="E29" s="257" t="str">
        <f t="shared" si="1"/>
        <v/>
      </c>
      <c r="F29" s="258" t="str">
        <f t="shared" si="2"/>
        <v/>
      </c>
    </row>
    <row r="30" ht="36" customHeight="1" spans="1:6">
      <c r="A30" s="213" t="s">
        <v>1293</v>
      </c>
      <c r="B30" s="232"/>
      <c r="C30" s="265"/>
      <c r="D30" s="265"/>
      <c r="E30" s="251" t="str">
        <f t="shared" si="1"/>
        <v/>
      </c>
      <c r="F30" s="252" t="str">
        <f t="shared" si="2"/>
        <v/>
      </c>
    </row>
    <row r="31" ht="36" customHeight="1" spans="1:6">
      <c r="A31" s="266" t="s">
        <v>1294</v>
      </c>
      <c r="B31" s="267"/>
      <c r="C31" s="255"/>
      <c r="D31" s="268"/>
      <c r="E31" s="269" t="str">
        <f t="shared" si="1"/>
        <v/>
      </c>
      <c r="F31" s="258" t="str">
        <f t="shared" si="2"/>
        <v/>
      </c>
    </row>
    <row r="32" ht="36" customHeight="1" spans="1:6">
      <c r="A32" s="266" t="s">
        <v>1295</v>
      </c>
      <c r="B32" s="267"/>
      <c r="C32" s="263"/>
      <c r="D32" s="268"/>
      <c r="E32" s="269" t="str">
        <f t="shared" si="1"/>
        <v/>
      </c>
      <c r="F32" s="258" t="str">
        <f t="shared" si="2"/>
        <v/>
      </c>
    </row>
    <row r="33" ht="36" customHeight="1" spans="1:6">
      <c r="A33" s="266" t="s">
        <v>1296</v>
      </c>
      <c r="B33" s="267"/>
      <c r="C33" s="263"/>
      <c r="D33" s="264"/>
      <c r="E33" s="228" t="str">
        <f t="shared" si="1"/>
        <v/>
      </c>
      <c r="F33" s="258" t="str">
        <f t="shared" si="2"/>
        <v/>
      </c>
    </row>
    <row r="34" ht="36" customHeight="1" spans="1:6">
      <c r="A34" s="213" t="s">
        <v>1297</v>
      </c>
      <c r="B34" s="232"/>
      <c r="C34" s="270"/>
      <c r="D34" s="271"/>
      <c r="E34" s="272" t="str">
        <f t="shared" si="1"/>
        <v/>
      </c>
      <c r="F34" s="252" t="str">
        <f t="shared" si="2"/>
        <v/>
      </c>
    </row>
    <row r="35" ht="36" customHeight="1" spans="1:6">
      <c r="A35" s="273" t="s">
        <v>1298</v>
      </c>
      <c r="B35" s="274">
        <f>SUM(B34,B30,B26,B22,B4)</f>
        <v>245</v>
      </c>
      <c r="C35" s="274">
        <f t="shared" ref="C35:D35" si="3">SUM(C34,C30,C26,C22,C4)</f>
        <v>305</v>
      </c>
      <c r="D35" s="274">
        <f t="shared" si="3"/>
        <v>311</v>
      </c>
      <c r="E35" s="251">
        <f t="shared" si="1"/>
        <v>0.269387755102041</v>
      </c>
      <c r="F35" s="252">
        <f t="shared" si="2"/>
        <v>0.019672131147541</v>
      </c>
    </row>
    <row r="36" ht="36" customHeight="1" spans="1:6">
      <c r="A36" s="275" t="s">
        <v>1299</v>
      </c>
      <c r="B36" s="267"/>
      <c r="C36" s="255"/>
      <c r="D36" s="268"/>
      <c r="E36" s="269" t="str">
        <f t="shared" si="1"/>
        <v/>
      </c>
      <c r="F36" s="258" t="str">
        <f t="shared" si="2"/>
        <v/>
      </c>
    </row>
    <row r="37" ht="36" customHeight="1" spans="1:6">
      <c r="A37" s="273" t="s">
        <v>43</v>
      </c>
      <c r="B37" s="274">
        <f>SUM(B35:B36)</f>
        <v>245</v>
      </c>
      <c r="C37" s="274">
        <f t="shared" ref="C37:D37" si="4">SUM(C35:C36)</f>
        <v>305</v>
      </c>
      <c r="D37" s="274">
        <f t="shared" si="4"/>
        <v>311</v>
      </c>
      <c r="E37" s="251">
        <f t="shared" si="1"/>
        <v>0.269387755102041</v>
      </c>
      <c r="F37" s="252">
        <f t="shared" si="2"/>
        <v>0.019672131147541</v>
      </c>
    </row>
  </sheetData>
  <autoFilter ref="A3:D37"/>
  <mergeCells count="1">
    <mergeCell ref="A1:F1"/>
  </mergeCells>
  <printOptions horizontalCentered="1"/>
  <pageMargins left="0.471527777777778" right="0.393055555555556" top="0.747916666666667" bottom="0.747916666666667" header="0.313888888888889" footer="0.313888888888889"/>
  <pageSetup paperSize="9" scale="50"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4"/>
  <sheetViews>
    <sheetView showZeros="0" view="pageBreakPreview" zoomScaleNormal="100" zoomScaleSheetLayoutView="100" topLeftCell="A7" workbookViewId="0">
      <selection activeCell="D11" sqref="D11"/>
    </sheetView>
  </sheetViews>
  <sheetFormatPr defaultColWidth="9" defaultRowHeight="13.5" outlineLevelCol="5"/>
  <cols>
    <col min="1" max="1" width="50.75" style="220" customWidth="1"/>
    <col min="2" max="4" width="21.625" style="220" customWidth="1"/>
    <col min="5" max="5" width="18" style="220" customWidth="1"/>
    <col min="6" max="6" width="16.625" style="220" customWidth="1"/>
    <col min="7" max="16384" width="9" style="220"/>
  </cols>
  <sheetData>
    <row r="1" ht="45" customHeight="1" spans="1:6">
      <c r="A1" s="221" t="s">
        <v>1321</v>
      </c>
      <c r="B1" s="221"/>
      <c r="C1" s="221"/>
      <c r="D1" s="221"/>
      <c r="E1" s="221"/>
      <c r="F1" s="221"/>
    </row>
    <row r="2" ht="20.1" customHeight="1" spans="1:6">
      <c r="A2" s="222"/>
      <c r="B2" s="222"/>
      <c r="C2" s="222"/>
      <c r="D2" s="223"/>
      <c r="F2" s="223" t="s">
        <v>2</v>
      </c>
    </row>
    <row r="3" ht="45" customHeight="1" spans="1:6">
      <c r="A3" s="224" t="s">
        <v>3</v>
      </c>
      <c r="B3" s="106" t="s">
        <v>4</v>
      </c>
      <c r="C3" s="106" t="s">
        <v>5</v>
      </c>
      <c r="D3" s="106" t="s">
        <v>6</v>
      </c>
      <c r="E3" s="107" t="s">
        <v>7</v>
      </c>
      <c r="F3" s="108" t="s">
        <v>8</v>
      </c>
    </row>
    <row r="4" ht="36" customHeight="1" spans="1:6">
      <c r="A4" s="213" t="s">
        <v>1301</v>
      </c>
      <c r="B4" s="225">
        <f>SUM(B5:B9)</f>
        <v>50</v>
      </c>
      <c r="C4" s="225">
        <f t="shared" ref="C4:D4" si="0">SUM(C5:C9)</f>
        <v>200</v>
      </c>
      <c r="D4" s="225">
        <f t="shared" si="0"/>
        <v>94</v>
      </c>
      <c r="E4" s="226">
        <f>IF(B4&lt;&gt;0,D4/B4-1,"")</f>
        <v>0.88</v>
      </c>
      <c r="F4" s="226">
        <f>IF(C4&lt;&gt;0,D4/C4-1,"")</f>
        <v>-0.53</v>
      </c>
    </row>
    <row r="5" ht="36" customHeight="1" spans="1:6">
      <c r="A5" s="215" t="s">
        <v>1302</v>
      </c>
      <c r="B5" s="227">
        <v>50</v>
      </c>
      <c r="C5" s="227">
        <v>200</v>
      </c>
      <c r="D5" s="227">
        <v>44</v>
      </c>
      <c r="E5" s="228">
        <f t="shared" ref="E5:E24" si="1">IF(B5&lt;&gt;0,D5/B5-1,"")</f>
        <v>-0.12</v>
      </c>
      <c r="F5" s="228">
        <f t="shared" ref="F5:F24" si="2">IF(C5&lt;&gt;0,D5/C5-1,"")</f>
        <v>-0.78</v>
      </c>
    </row>
    <row r="6" ht="36" customHeight="1" spans="1:6">
      <c r="A6" s="215" t="s">
        <v>1303</v>
      </c>
      <c r="B6" s="229"/>
      <c r="C6" s="230"/>
      <c r="D6" s="230"/>
      <c r="E6" s="226" t="str">
        <f t="shared" si="1"/>
        <v/>
      </c>
      <c r="F6" s="226" t="str">
        <f t="shared" si="2"/>
        <v/>
      </c>
    </row>
    <row r="7" ht="36" customHeight="1" spans="1:6">
      <c r="A7" s="215" t="s">
        <v>1304</v>
      </c>
      <c r="B7" s="229"/>
      <c r="C7" s="230"/>
      <c r="D7" s="227">
        <v>50</v>
      </c>
      <c r="E7" s="226" t="str">
        <f t="shared" si="1"/>
        <v/>
      </c>
      <c r="F7" s="226" t="str">
        <f t="shared" si="2"/>
        <v/>
      </c>
    </row>
    <row r="8" ht="36" customHeight="1" spans="1:6">
      <c r="A8" s="215" t="s">
        <v>1305</v>
      </c>
      <c r="B8" s="229"/>
      <c r="C8" s="230"/>
      <c r="D8" s="230"/>
      <c r="E8" s="226" t="str">
        <f t="shared" si="1"/>
        <v/>
      </c>
      <c r="F8" s="226" t="str">
        <f t="shared" si="2"/>
        <v/>
      </c>
    </row>
    <row r="9" ht="36" customHeight="1" spans="1:6">
      <c r="A9" s="215" t="s">
        <v>1306</v>
      </c>
      <c r="B9" s="231"/>
      <c r="C9" s="230"/>
      <c r="D9" s="230"/>
      <c r="E9" s="226" t="str">
        <f t="shared" si="1"/>
        <v/>
      </c>
      <c r="F9" s="226" t="str">
        <f t="shared" si="2"/>
        <v/>
      </c>
    </row>
    <row r="10" ht="36" customHeight="1" spans="1:6">
      <c r="A10" s="213" t="s">
        <v>1307</v>
      </c>
      <c r="B10" s="232"/>
      <c r="C10" s="233"/>
      <c r="D10" s="233"/>
      <c r="E10" s="226" t="str">
        <f t="shared" si="1"/>
        <v/>
      </c>
      <c r="F10" s="226" t="str">
        <f t="shared" si="2"/>
        <v/>
      </c>
    </row>
    <row r="11" ht="36" customHeight="1" spans="1:6">
      <c r="A11" s="215" t="s">
        <v>1308</v>
      </c>
      <c r="B11" s="229"/>
      <c r="C11" s="230"/>
      <c r="D11" s="230"/>
      <c r="E11" s="226" t="str">
        <f t="shared" si="1"/>
        <v/>
      </c>
      <c r="F11" s="226" t="str">
        <f t="shared" si="2"/>
        <v/>
      </c>
    </row>
    <row r="12" ht="36" customHeight="1" spans="1:6">
      <c r="A12" s="215" t="s">
        <v>1309</v>
      </c>
      <c r="B12" s="229"/>
      <c r="C12" s="230"/>
      <c r="D12" s="234"/>
      <c r="E12" s="226" t="str">
        <f t="shared" si="1"/>
        <v/>
      </c>
      <c r="F12" s="226" t="str">
        <f t="shared" si="2"/>
        <v/>
      </c>
    </row>
    <row r="13" ht="36" customHeight="1" spans="1:6">
      <c r="A13" s="215" t="s">
        <v>1310</v>
      </c>
      <c r="B13" s="229"/>
      <c r="C13" s="230"/>
      <c r="D13" s="230"/>
      <c r="E13" s="226" t="str">
        <f t="shared" si="1"/>
        <v/>
      </c>
      <c r="F13" s="226" t="str">
        <f t="shared" si="2"/>
        <v/>
      </c>
    </row>
    <row r="14" ht="36" customHeight="1" spans="1:6">
      <c r="A14" s="215" t="s">
        <v>1311</v>
      </c>
      <c r="B14" s="229"/>
      <c r="C14" s="230"/>
      <c r="D14" s="230"/>
      <c r="E14" s="226" t="str">
        <f t="shared" si="1"/>
        <v/>
      </c>
      <c r="F14" s="226" t="str">
        <f t="shared" si="2"/>
        <v/>
      </c>
    </row>
    <row r="15" ht="36" customHeight="1" spans="1:6">
      <c r="A15" s="215" t="s">
        <v>1312</v>
      </c>
      <c r="B15" s="229"/>
      <c r="C15" s="230"/>
      <c r="D15" s="230"/>
      <c r="E15" s="226" t="str">
        <f t="shared" si="1"/>
        <v/>
      </c>
      <c r="F15" s="226" t="str">
        <f t="shared" si="2"/>
        <v/>
      </c>
    </row>
    <row r="16" ht="36" customHeight="1" spans="1:6">
      <c r="A16" s="213" t="s">
        <v>1313</v>
      </c>
      <c r="B16" s="232"/>
      <c r="C16" s="233"/>
      <c r="D16" s="233"/>
      <c r="E16" s="226" t="str">
        <f t="shared" si="1"/>
        <v/>
      </c>
      <c r="F16" s="226" t="str">
        <f t="shared" si="2"/>
        <v/>
      </c>
    </row>
    <row r="17" ht="36" customHeight="1" spans="1:6">
      <c r="A17" s="215" t="s">
        <v>1314</v>
      </c>
      <c r="B17" s="229"/>
      <c r="C17" s="230"/>
      <c r="D17" s="230"/>
      <c r="E17" s="226" t="str">
        <f t="shared" si="1"/>
        <v/>
      </c>
      <c r="F17" s="226" t="str">
        <f t="shared" si="2"/>
        <v/>
      </c>
    </row>
    <row r="18" ht="36" customHeight="1" spans="1:6">
      <c r="A18" s="213" t="s">
        <v>1315</v>
      </c>
      <c r="B18" s="235">
        <f>B19</f>
        <v>121</v>
      </c>
      <c r="C18" s="235">
        <f>C19</f>
        <v>10</v>
      </c>
      <c r="D18" s="235">
        <f>D19</f>
        <v>124</v>
      </c>
      <c r="E18" s="226">
        <f t="shared" si="1"/>
        <v>0.024793388429752</v>
      </c>
      <c r="F18" s="226">
        <f t="shared" si="2"/>
        <v>11.4</v>
      </c>
    </row>
    <row r="19" ht="36" customHeight="1" spans="1:6">
      <c r="A19" s="215" t="s">
        <v>1316</v>
      </c>
      <c r="B19" s="229">
        <v>121</v>
      </c>
      <c r="C19" s="227">
        <v>10</v>
      </c>
      <c r="D19" s="227">
        <v>124</v>
      </c>
      <c r="E19" s="228">
        <f t="shared" si="1"/>
        <v>0.024793388429752</v>
      </c>
      <c r="F19" s="228">
        <f t="shared" si="2"/>
        <v>11.4</v>
      </c>
    </row>
    <row r="20" ht="36" customHeight="1" spans="1:6">
      <c r="A20" s="236" t="s">
        <v>1317</v>
      </c>
      <c r="B20" s="235">
        <f>SUM(B18,B16,B10,B4)</f>
        <v>171</v>
      </c>
      <c r="C20" s="235">
        <f t="shared" ref="C20:D20" si="3">SUM(C18,C16,C10,C4)</f>
        <v>210</v>
      </c>
      <c r="D20" s="235">
        <f t="shared" si="3"/>
        <v>218</v>
      </c>
      <c r="E20" s="226">
        <f t="shared" si="1"/>
        <v>0.274853801169591</v>
      </c>
      <c r="F20" s="226">
        <f t="shared" si="2"/>
        <v>0.0380952380952382</v>
      </c>
    </row>
    <row r="21" ht="36" customHeight="1" spans="1:6">
      <c r="A21" s="237" t="s">
        <v>71</v>
      </c>
      <c r="B21" s="238">
        <f>B22</f>
        <v>74</v>
      </c>
      <c r="C21" s="238">
        <f t="shared" ref="C21:D21" si="4">C22</f>
        <v>95</v>
      </c>
      <c r="D21" s="238">
        <f t="shared" si="4"/>
        <v>93</v>
      </c>
      <c r="E21" s="226">
        <f t="shared" si="1"/>
        <v>0.256756756756757</v>
      </c>
      <c r="F21" s="226">
        <f t="shared" si="2"/>
        <v>-0.0210526315789473</v>
      </c>
    </row>
    <row r="22" ht="36" customHeight="1" spans="1:6">
      <c r="A22" s="239" t="s">
        <v>1318</v>
      </c>
      <c r="B22" s="231">
        <v>74</v>
      </c>
      <c r="C22" s="240">
        <v>95</v>
      </c>
      <c r="D22" s="240">
        <v>93</v>
      </c>
      <c r="E22" s="228">
        <f t="shared" si="1"/>
        <v>0.256756756756757</v>
      </c>
      <c r="F22" s="228">
        <f t="shared" si="2"/>
        <v>-0.0210526315789473</v>
      </c>
    </row>
    <row r="23" ht="36" customHeight="1" spans="1:6">
      <c r="A23" s="241" t="s">
        <v>1319</v>
      </c>
      <c r="B23" s="242"/>
      <c r="C23" s="233"/>
      <c r="D23" s="233"/>
      <c r="E23" s="226" t="str">
        <f t="shared" si="1"/>
        <v/>
      </c>
      <c r="F23" s="226" t="str">
        <f t="shared" si="2"/>
        <v/>
      </c>
    </row>
    <row r="24" ht="36" customHeight="1" spans="1:6">
      <c r="A24" s="243" t="s">
        <v>78</v>
      </c>
      <c r="B24" s="244">
        <f>SUM(B23,B20:B21)</f>
        <v>245</v>
      </c>
      <c r="C24" s="244">
        <f t="shared" ref="C24:D24" si="5">SUM(C23,C20:C21)</f>
        <v>305</v>
      </c>
      <c r="D24" s="244">
        <f t="shared" si="5"/>
        <v>311</v>
      </c>
      <c r="E24" s="226">
        <f t="shared" si="1"/>
        <v>0.269387755102041</v>
      </c>
      <c r="F24" s="226">
        <f t="shared" si="2"/>
        <v>0.019672131147541</v>
      </c>
    </row>
  </sheetData>
  <autoFilter ref="A3:D24"/>
  <mergeCells count="1">
    <mergeCell ref="A1:F1"/>
  </mergeCells>
  <printOptions horizontalCentered="1"/>
  <pageMargins left="0.471527777777778" right="0.393055555555556" top="0.747916666666667" bottom="0.747916666666667" header="0.313888888888889" footer="0.313888888888889"/>
  <pageSetup paperSize="9" scale="64"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2"/>
  <sheetViews>
    <sheetView view="pageBreakPreview" zoomScaleNormal="100" zoomScaleSheetLayoutView="100" workbookViewId="0">
      <selection activeCell="A1" sqref="A1:B1"/>
    </sheetView>
  </sheetViews>
  <sheetFormatPr defaultColWidth="9" defaultRowHeight="14.25" outlineLevelCol="1"/>
  <cols>
    <col min="1" max="1" width="36.25" style="204" customWidth="1"/>
    <col min="2" max="2" width="45.5" style="206" customWidth="1"/>
    <col min="3" max="3" width="12.625" style="204"/>
    <col min="4" max="16374" width="9" style="204"/>
    <col min="16375" max="16376" width="35.625" style="204"/>
    <col min="16377" max="16377" width="9" style="204"/>
    <col min="16378" max="16384" width="9" style="207"/>
  </cols>
  <sheetData>
    <row r="1" s="204" customFormat="1" ht="45" customHeight="1" spans="1:2">
      <c r="A1" s="208" t="s">
        <v>1322</v>
      </c>
      <c r="B1" s="209"/>
    </row>
    <row r="2" s="204" customFormat="1" ht="20.1" customHeight="1" spans="1:2">
      <c r="A2" s="210"/>
      <c r="B2" s="211" t="s">
        <v>2</v>
      </c>
    </row>
    <row r="3" s="205" customFormat="1" ht="45" customHeight="1" spans="1:2">
      <c r="A3" s="212" t="s">
        <v>1113</v>
      </c>
      <c r="B3" s="212" t="s">
        <v>1323</v>
      </c>
    </row>
    <row r="4" s="204" customFormat="1" ht="36" customHeight="1" spans="1:2">
      <c r="A4" s="216" t="s">
        <v>1119</v>
      </c>
      <c r="B4" s="214"/>
    </row>
    <row r="5" s="204" customFormat="1" ht="36" customHeight="1" spans="1:2">
      <c r="A5" s="216" t="s">
        <v>1121</v>
      </c>
      <c r="B5" s="214"/>
    </row>
    <row r="6" s="204" customFormat="1" ht="36" customHeight="1" spans="1:2">
      <c r="A6" s="216" t="s">
        <v>1122</v>
      </c>
      <c r="B6" s="214"/>
    </row>
    <row r="7" s="204" customFormat="1" ht="36" customHeight="1" spans="1:2">
      <c r="A7" s="216" t="s">
        <v>1123</v>
      </c>
      <c r="B7" s="214"/>
    </row>
    <row r="8" s="204" customFormat="1" ht="36" customHeight="1" spans="1:2">
      <c r="A8" s="216" t="s">
        <v>1124</v>
      </c>
      <c r="B8" s="214"/>
    </row>
    <row r="9" s="204" customFormat="1" ht="36" customHeight="1" spans="1:2">
      <c r="A9" s="216" t="s">
        <v>1125</v>
      </c>
      <c r="B9" s="214"/>
    </row>
    <row r="10" s="204" customFormat="1" ht="36" customHeight="1" spans="1:2">
      <c r="A10" s="216" t="s">
        <v>1126</v>
      </c>
      <c r="B10" s="214"/>
    </row>
    <row r="11" s="204" customFormat="1" ht="36" customHeight="1" spans="1:2">
      <c r="A11" s="216" t="s">
        <v>1127</v>
      </c>
      <c r="B11" s="214"/>
    </row>
    <row r="12" s="204" customFormat="1" ht="30.95" customHeight="1" spans="1:2">
      <c r="A12" s="218" t="s">
        <v>1324</v>
      </c>
      <c r="B12" s="219"/>
    </row>
  </sheetData>
  <mergeCells count="1">
    <mergeCell ref="A1:B1"/>
  </mergeCells>
  <conditionalFormatting sqref="C1:G2">
    <cfRule type="cellIs" dxfId="59" priority="3" stopIfTrue="1" operator="greaterThanOrEqual">
      <formula>10</formula>
    </cfRule>
    <cfRule type="cellIs" dxfId="60" priority="4" stopIfTrue="1" operator="lessThanOrEqual">
      <formula>-1</formula>
    </cfRule>
  </conditionalFormatting>
  <conditionalFormatting sqref="B3:G6">
    <cfRule type="cellIs" dxfId="61"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EW21"/>
  <sheetViews>
    <sheetView view="pageBreakPreview" zoomScaleNormal="100" zoomScaleSheetLayoutView="100" workbookViewId="0">
      <selection activeCell="A1" sqref="A1:B1"/>
    </sheetView>
  </sheetViews>
  <sheetFormatPr defaultColWidth="9" defaultRowHeight="14.25"/>
  <cols>
    <col min="1" max="1" width="46.625" style="204" customWidth="1"/>
    <col min="2" max="2" width="38" style="206" customWidth="1"/>
    <col min="3" max="16371" width="9" style="204"/>
    <col min="16372" max="16373" width="35.625" style="204"/>
    <col min="16374" max="16374" width="9" style="204"/>
    <col min="16375" max="16384" width="9" style="207"/>
  </cols>
  <sheetData>
    <row r="1" s="204" customFormat="1" ht="45" customHeight="1" spans="1:2">
      <c r="A1" s="208" t="s">
        <v>1325</v>
      </c>
      <c r="B1" s="209"/>
    </row>
    <row r="2" s="204" customFormat="1" ht="20.1" customHeight="1" spans="1:2">
      <c r="A2" s="210"/>
      <c r="B2" s="211" t="s">
        <v>2</v>
      </c>
    </row>
    <row r="3" s="205" customFormat="1" ht="45" customHeight="1" spans="1:2">
      <c r="A3" s="212" t="s">
        <v>1326</v>
      </c>
      <c r="B3" s="212" t="s">
        <v>1323</v>
      </c>
    </row>
    <row r="4" s="204" customFormat="1" ht="36" customHeight="1" spans="1:2">
      <c r="A4" s="213"/>
      <c r="B4" s="214"/>
    </row>
    <row r="5" s="204" customFormat="1" ht="36" customHeight="1" spans="1:2">
      <c r="A5" s="213"/>
      <c r="B5" s="214"/>
    </row>
    <row r="6" s="204" customFormat="1" ht="36" customHeight="1" spans="1:2">
      <c r="A6" s="213"/>
      <c r="B6" s="214"/>
    </row>
    <row r="7" s="204" customFormat="1" ht="36" customHeight="1" spans="1:2">
      <c r="A7" s="213"/>
      <c r="B7" s="214"/>
    </row>
    <row r="8" s="204" customFormat="1" ht="36" customHeight="1" spans="1:2">
      <c r="A8" s="213"/>
      <c r="B8" s="214"/>
    </row>
    <row r="9" s="204" customFormat="1" ht="36" customHeight="1" spans="1:2">
      <c r="A9" s="213"/>
      <c r="B9" s="214"/>
    </row>
    <row r="10" s="204" customFormat="1" ht="36" customHeight="1" spans="1:2">
      <c r="A10" s="215"/>
      <c r="B10" s="214"/>
    </row>
    <row r="11" s="204" customFormat="1" ht="36" customHeight="1" spans="1:2">
      <c r="A11" s="216"/>
      <c r="B11" s="214"/>
    </row>
    <row r="12" s="204" customFormat="1" ht="36" customHeight="1" spans="1:2">
      <c r="A12" s="217"/>
      <c r="B12" s="214"/>
    </row>
    <row r="13" s="204" customFormat="1" ht="36" customHeight="1" spans="1:2">
      <c r="A13" s="217"/>
      <c r="B13" s="214"/>
    </row>
    <row r="14" s="204" customFormat="1" ht="36" customHeight="1" spans="1:2">
      <c r="A14" s="217"/>
      <c r="B14" s="214"/>
    </row>
    <row r="15" s="204" customFormat="1" ht="36" customHeight="1" spans="1:2">
      <c r="A15" s="217"/>
      <c r="B15" s="214"/>
    </row>
    <row r="16" s="204" customFormat="1" ht="36" customHeight="1" spans="1:2">
      <c r="A16" s="217"/>
      <c r="B16" s="214"/>
    </row>
    <row r="17" s="204" customFormat="1" ht="36" customHeight="1" spans="1:2">
      <c r="A17" s="217"/>
      <c r="B17" s="214"/>
    </row>
    <row r="18" s="204" customFormat="1" ht="36" customHeight="1" spans="1:2">
      <c r="A18" s="217"/>
      <c r="B18" s="214"/>
    </row>
    <row r="19" s="204" customFormat="1" ht="30.95" customHeight="1" spans="1:2">
      <c r="A19" s="218" t="s">
        <v>1324</v>
      </c>
      <c r="B19" s="219"/>
    </row>
    <row r="20" s="204" customFormat="1" spans="2:16377">
      <c r="B20" s="206"/>
      <c r="XEU20" s="207"/>
      <c r="XEV20" s="207"/>
      <c r="XEW20" s="207"/>
    </row>
    <row r="21" s="204" customFormat="1" spans="2:16377">
      <c r="B21" s="206"/>
      <c r="XEU21" s="207"/>
      <c r="XEV21" s="207"/>
      <c r="XEW21" s="207"/>
    </row>
  </sheetData>
  <mergeCells count="1">
    <mergeCell ref="A1:B1"/>
  </mergeCells>
  <conditionalFormatting sqref="B3:G3">
    <cfRule type="cellIs" dxfId="62" priority="2" stopIfTrue="1" operator="lessThanOrEqual">
      <formula>-1</formula>
    </cfRule>
  </conditionalFormatting>
  <conditionalFormatting sqref="B4:G9">
    <cfRule type="cellIs" dxfId="6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8"/>
  <sheetViews>
    <sheetView showZeros="0" view="pageBreakPreview" zoomScale="90" zoomScaleNormal="90" zoomScaleSheetLayoutView="90" workbookViewId="0">
      <pane ySplit="3" topLeftCell="A4" activePane="bottomLeft" state="frozen"/>
      <selection/>
      <selection pane="bottomLeft" activeCell="G11" sqref="G11"/>
    </sheetView>
  </sheetViews>
  <sheetFormatPr defaultColWidth="9" defaultRowHeight="14.25" outlineLevelCol="7"/>
  <cols>
    <col min="1" max="1" width="50.75" style="206" customWidth="1"/>
    <col min="2" max="2" width="22.875" style="206" customWidth="1"/>
    <col min="3" max="4" width="21.625" style="206" customWidth="1"/>
    <col min="5" max="5" width="18.375" style="206" customWidth="1"/>
    <col min="6" max="6" width="16.75" style="206" customWidth="1"/>
    <col min="7" max="7" width="9.75" style="206" customWidth="1"/>
    <col min="8" max="8" width="9.5" style="220" customWidth="1"/>
    <col min="9" max="16384" width="9" style="220"/>
  </cols>
  <sheetData>
    <row r="1" ht="45" customHeight="1" spans="1:6">
      <c r="A1" s="305" t="s">
        <v>44</v>
      </c>
      <c r="B1" s="305"/>
      <c r="C1" s="305"/>
      <c r="D1" s="305"/>
      <c r="E1" s="305"/>
      <c r="F1" s="305"/>
    </row>
    <row r="2" ht="18.95" customHeight="1" spans="1:6">
      <c r="A2" s="306"/>
      <c r="B2" s="306"/>
      <c r="C2" s="307"/>
      <c r="F2" s="450" t="s">
        <v>2</v>
      </c>
    </row>
    <row r="3" s="482" customFormat="1" ht="45" customHeight="1" spans="1:7">
      <c r="A3" s="391" t="s">
        <v>3</v>
      </c>
      <c r="B3" s="108" t="s">
        <v>4</v>
      </c>
      <c r="C3" s="107" t="s">
        <v>5</v>
      </c>
      <c r="D3" s="107" t="s">
        <v>6</v>
      </c>
      <c r="E3" s="107" t="s">
        <v>7</v>
      </c>
      <c r="F3" s="108" t="s">
        <v>8</v>
      </c>
      <c r="G3" s="501"/>
    </row>
    <row r="4" ht="36" customHeight="1" spans="1:7">
      <c r="A4" s="502" t="s">
        <v>45</v>
      </c>
      <c r="B4" s="503">
        <v>243182</v>
      </c>
      <c r="C4" s="503">
        <v>278603</v>
      </c>
      <c r="D4" s="503">
        <v>225681</v>
      </c>
      <c r="E4" s="504">
        <f>IF(B4&lt;&gt;0,D4/B4-1,"")</f>
        <v>-0.0719666751651027</v>
      </c>
      <c r="F4" s="486">
        <f t="shared" ref="F4:F38" si="0">IF(C4&lt;&gt;0,D4/C4-1,"")</f>
        <v>-0.189954882036446</v>
      </c>
      <c r="G4" s="505"/>
    </row>
    <row r="5" ht="36" customHeight="1" spans="1:7">
      <c r="A5" s="506" t="s">
        <v>46</v>
      </c>
      <c r="B5" s="503">
        <v>0</v>
      </c>
      <c r="C5" s="503">
        <v>0</v>
      </c>
      <c r="D5" s="503">
        <v>0</v>
      </c>
      <c r="E5" s="504" t="str">
        <f t="shared" ref="E5:E38" si="1">IF(B5&lt;&gt;0,D5/B5-1,"")</f>
        <v/>
      </c>
      <c r="F5" s="486" t="str">
        <f t="shared" si="0"/>
        <v/>
      </c>
      <c r="G5" s="505"/>
    </row>
    <row r="6" ht="36" customHeight="1" spans="1:7">
      <c r="A6" s="506" t="s">
        <v>47</v>
      </c>
      <c r="B6" s="503">
        <v>2792</v>
      </c>
      <c r="C6" s="503">
        <v>2920</v>
      </c>
      <c r="D6" s="503">
        <v>3232</v>
      </c>
      <c r="E6" s="504">
        <f t="shared" si="1"/>
        <v>0.157593123209169</v>
      </c>
      <c r="F6" s="486">
        <f t="shared" si="0"/>
        <v>0.106849315068493</v>
      </c>
      <c r="G6" s="505"/>
    </row>
    <row r="7" ht="36" customHeight="1" spans="1:7">
      <c r="A7" s="506" t="s">
        <v>48</v>
      </c>
      <c r="B7" s="503">
        <v>106465</v>
      </c>
      <c r="C7" s="503">
        <v>115124</v>
      </c>
      <c r="D7" s="503">
        <v>116158</v>
      </c>
      <c r="E7" s="504">
        <f t="shared" si="1"/>
        <v>0.0910440050720893</v>
      </c>
      <c r="F7" s="486">
        <f t="shared" si="0"/>
        <v>0.00898161981863033</v>
      </c>
      <c r="G7" s="505"/>
    </row>
    <row r="8" ht="36" customHeight="1" spans="1:7">
      <c r="A8" s="506" t="s">
        <v>49</v>
      </c>
      <c r="B8" s="503">
        <v>522425</v>
      </c>
      <c r="C8" s="503">
        <v>538640</v>
      </c>
      <c r="D8" s="503">
        <v>560509</v>
      </c>
      <c r="E8" s="504">
        <f t="shared" si="1"/>
        <v>0.0728985021773461</v>
      </c>
      <c r="F8" s="486">
        <f t="shared" si="0"/>
        <v>0.040600401009951</v>
      </c>
      <c r="G8" s="505"/>
    </row>
    <row r="9" ht="36" customHeight="1" spans="1:7">
      <c r="A9" s="506" t="s">
        <v>50</v>
      </c>
      <c r="B9" s="503">
        <v>7151</v>
      </c>
      <c r="C9" s="503">
        <v>9290</v>
      </c>
      <c r="D9" s="503">
        <v>9756</v>
      </c>
      <c r="E9" s="504">
        <f t="shared" si="1"/>
        <v>0.364284715424416</v>
      </c>
      <c r="F9" s="486">
        <f t="shared" si="0"/>
        <v>0.0501614639397201</v>
      </c>
      <c r="G9" s="505"/>
    </row>
    <row r="10" ht="36" customHeight="1" spans="1:7">
      <c r="A10" s="506" t="s">
        <v>51</v>
      </c>
      <c r="B10" s="503">
        <v>30897</v>
      </c>
      <c r="C10" s="503">
        <v>16135</v>
      </c>
      <c r="D10" s="503">
        <v>23055</v>
      </c>
      <c r="E10" s="504">
        <f t="shared" si="1"/>
        <v>-0.253811049616468</v>
      </c>
      <c r="F10" s="486">
        <f t="shared" si="0"/>
        <v>0.428881313913852</v>
      </c>
      <c r="G10" s="505"/>
    </row>
    <row r="11" ht="36" customHeight="1" spans="1:7">
      <c r="A11" s="506" t="s">
        <v>52</v>
      </c>
      <c r="B11" s="503">
        <v>348166</v>
      </c>
      <c r="C11" s="503">
        <v>385368</v>
      </c>
      <c r="D11" s="503">
        <v>400614</v>
      </c>
      <c r="E11" s="504">
        <f t="shared" si="1"/>
        <v>0.150640786291597</v>
      </c>
      <c r="F11" s="486">
        <f t="shared" si="0"/>
        <v>0.0395621847169458</v>
      </c>
      <c r="G11" s="505"/>
    </row>
    <row r="12" ht="36" customHeight="1" spans="1:7">
      <c r="A12" s="506" t="s">
        <v>53</v>
      </c>
      <c r="B12" s="503">
        <v>270910</v>
      </c>
      <c r="C12" s="503">
        <v>330304</v>
      </c>
      <c r="D12" s="503">
        <v>343665</v>
      </c>
      <c r="E12" s="504">
        <f t="shared" si="1"/>
        <v>0.268557823631464</v>
      </c>
      <c r="F12" s="486">
        <f t="shared" si="0"/>
        <v>0.0404506151908546</v>
      </c>
      <c r="G12" s="505"/>
    </row>
    <row r="13" ht="36" customHeight="1" spans="1:7">
      <c r="A13" s="506" t="s">
        <v>54</v>
      </c>
      <c r="B13" s="503">
        <v>99410</v>
      </c>
      <c r="C13" s="503">
        <v>142384</v>
      </c>
      <c r="D13" s="503">
        <v>148133</v>
      </c>
      <c r="E13" s="504">
        <f t="shared" si="1"/>
        <v>0.490121718137008</v>
      </c>
      <c r="F13" s="486">
        <f t="shared" si="0"/>
        <v>0.040376727722216</v>
      </c>
      <c r="G13" s="505"/>
    </row>
    <row r="14" ht="36" customHeight="1" spans="1:7">
      <c r="A14" s="506" t="s">
        <v>55</v>
      </c>
      <c r="B14" s="503">
        <v>241636</v>
      </c>
      <c r="C14" s="503">
        <v>431480</v>
      </c>
      <c r="D14" s="503">
        <v>212775</v>
      </c>
      <c r="E14" s="504">
        <f t="shared" si="1"/>
        <v>-0.119439984108328</v>
      </c>
      <c r="F14" s="486">
        <f t="shared" si="0"/>
        <v>-0.506871697413553</v>
      </c>
      <c r="G14" s="505"/>
    </row>
    <row r="15" ht="36" customHeight="1" spans="1:7">
      <c r="A15" s="506" t="s">
        <v>56</v>
      </c>
      <c r="B15" s="354">
        <v>455231</v>
      </c>
      <c r="C15" s="354">
        <v>371711</v>
      </c>
      <c r="D15" s="354">
        <v>403991</v>
      </c>
      <c r="E15" s="348">
        <f t="shared" si="1"/>
        <v>-0.11255823966294</v>
      </c>
      <c r="F15" s="486">
        <f t="shared" si="0"/>
        <v>0.086841659246027</v>
      </c>
      <c r="G15" s="505"/>
    </row>
    <row r="16" ht="36" customHeight="1" spans="1:7">
      <c r="A16" s="506" t="s">
        <v>57</v>
      </c>
      <c r="B16" s="503">
        <v>149399</v>
      </c>
      <c r="C16" s="503">
        <v>27992</v>
      </c>
      <c r="D16" s="503">
        <v>102201</v>
      </c>
      <c r="E16" s="486">
        <f t="shared" si="1"/>
        <v>-0.315919115924471</v>
      </c>
      <c r="F16" s="486">
        <f t="shared" si="0"/>
        <v>2.65107887967991</v>
      </c>
      <c r="G16" s="505"/>
    </row>
    <row r="17" ht="36" customHeight="1" spans="1:7">
      <c r="A17" s="506" t="s">
        <v>58</v>
      </c>
      <c r="B17" s="503">
        <v>9018</v>
      </c>
      <c r="C17" s="503">
        <v>6509</v>
      </c>
      <c r="D17" s="503">
        <v>7985</v>
      </c>
      <c r="E17" s="504">
        <f t="shared" si="1"/>
        <v>-0.114548680416944</v>
      </c>
      <c r="F17" s="486">
        <f t="shared" si="0"/>
        <v>0.226762943616531</v>
      </c>
      <c r="G17" s="505"/>
    </row>
    <row r="18" ht="36" customHeight="1" spans="1:7">
      <c r="A18" s="506" t="s">
        <v>59</v>
      </c>
      <c r="B18" s="503">
        <v>13584</v>
      </c>
      <c r="C18" s="503">
        <v>6183</v>
      </c>
      <c r="D18" s="503">
        <v>6808</v>
      </c>
      <c r="E18" s="504">
        <f t="shared" si="1"/>
        <v>-0.498822143698469</v>
      </c>
      <c r="F18" s="486">
        <f t="shared" si="0"/>
        <v>0.101083616367459</v>
      </c>
      <c r="G18" s="505"/>
    </row>
    <row r="19" ht="36" customHeight="1" spans="1:7">
      <c r="A19" s="506" t="s">
        <v>60</v>
      </c>
      <c r="B19" s="503">
        <v>148</v>
      </c>
      <c r="C19" s="503">
        <v>145</v>
      </c>
      <c r="D19" s="503">
        <v>135</v>
      </c>
      <c r="E19" s="504">
        <f t="shared" si="1"/>
        <v>-0.0878378378378378</v>
      </c>
      <c r="F19" s="486">
        <f t="shared" si="0"/>
        <v>-0.0689655172413793</v>
      </c>
      <c r="G19" s="505"/>
    </row>
    <row r="20" ht="36" customHeight="1" spans="1:7">
      <c r="A20" s="506" t="s">
        <v>61</v>
      </c>
      <c r="B20" s="503">
        <v>28395</v>
      </c>
      <c r="C20" s="503">
        <v>0</v>
      </c>
      <c r="D20" s="503">
        <v>0</v>
      </c>
      <c r="E20" s="504">
        <f t="shared" si="1"/>
        <v>-1</v>
      </c>
      <c r="F20" s="486" t="str">
        <f t="shared" si="0"/>
        <v/>
      </c>
      <c r="G20" s="505"/>
    </row>
    <row r="21" ht="36" customHeight="1" spans="1:7">
      <c r="A21" s="506" t="s">
        <v>62</v>
      </c>
      <c r="B21" s="503">
        <v>148267</v>
      </c>
      <c r="C21" s="503">
        <v>13993</v>
      </c>
      <c r="D21" s="503">
        <v>13519</v>
      </c>
      <c r="E21" s="504">
        <f t="shared" si="1"/>
        <v>-0.908819899235838</v>
      </c>
      <c r="F21" s="486">
        <f t="shared" si="0"/>
        <v>-0.0338740798970915</v>
      </c>
      <c r="G21" s="505"/>
    </row>
    <row r="22" ht="36" customHeight="1" spans="1:7">
      <c r="A22" s="506" t="s">
        <v>63</v>
      </c>
      <c r="B22" s="503">
        <v>2950</v>
      </c>
      <c r="C22" s="503">
        <v>38999</v>
      </c>
      <c r="D22" s="503">
        <v>135360</v>
      </c>
      <c r="E22" s="504">
        <f t="shared" si="1"/>
        <v>44.8847457627119</v>
      </c>
      <c r="F22" s="486">
        <f t="shared" si="0"/>
        <v>2.47085822713403</v>
      </c>
      <c r="G22" s="505"/>
    </row>
    <row r="23" ht="36" customHeight="1" spans="1:7">
      <c r="A23" s="506" t="s">
        <v>64</v>
      </c>
      <c r="B23" s="503">
        <v>12809</v>
      </c>
      <c r="C23" s="503">
        <v>4307</v>
      </c>
      <c r="D23" s="503">
        <v>4411</v>
      </c>
      <c r="E23" s="504">
        <f t="shared" si="1"/>
        <v>-0.655632758216879</v>
      </c>
      <c r="F23" s="486">
        <f t="shared" si="0"/>
        <v>0.024146737868586</v>
      </c>
      <c r="G23" s="505"/>
    </row>
    <row r="24" ht="36" customHeight="1" spans="1:7">
      <c r="A24" s="506" t="s">
        <v>65</v>
      </c>
      <c r="B24" s="503">
        <v>31111</v>
      </c>
      <c r="C24" s="503">
        <v>13911</v>
      </c>
      <c r="D24" s="503">
        <v>21988</v>
      </c>
      <c r="E24" s="504">
        <f t="shared" si="1"/>
        <v>-0.293240333001189</v>
      </c>
      <c r="F24" s="486">
        <f t="shared" si="0"/>
        <v>0.580619653511609</v>
      </c>
      <c r="G24" s="505"/>
    </row>
    <row r="25" ht="36" customHeight="1" spans="1:7">
      <c r="A25" s="506" t="s">
        <v>66</v>
      </c>
      <c r="B25" s="503">
        <v>0</v>
      </c>
      <c r="C25" s="503"/>
      <c r="D25" s="503">
        <v>28500</v>
      </c>
      <c r="E25" s="504" t="str">
        <f t="shared" si="1"/>
        <v/>
      </c>
      <c r="F25" s="486" t="str">
        <f t="shared" si="0"/>
        <v/>
      </c>
      <c r="G25" s="505"/>
    </row>
    <row r="26" ht="36" customHeight="1" spans="1:7">
      <c r="A26" s="506" t="s">
        <v>67</v>
      </c>
      <c r="B26" s="503">
        <v>40040</v>
      </c>
      <c r="C26" s="503">
        <v>5637</v>
      </c>
      <c r="D26" s="503">
        <v>46792</v>
      </c>
      <c r="E26" s="504">
        <f t="shared" si="1"/>
        <v>0.168631368631369</v>
      </c>
      <c r="F26" s="486">
        <f t="shared" si="0"/>
        <v>7.30086925669682</v>
      </c>
      <c r="G26" s="505"/>
    </row>
    <row r="27" ht="36" customHeight="1" spans="1:7">
      <c r="A27" s="506" t="s">
        <v>68</v>
      </c>
      <c r="B27" s="503">
        <v>187</v>
      </c>
      <c r="C27" s="503">
        <v>15</v>
      </c>
      <c r="D27" s="503">
        <v>35</v>
      </c>
      <c r="E27" s="504">
        <f t="shared" si="1"/>
        <v>-0.812834224598931</v>
      </c>
      <c r="F27" s="486">
        <f t="shared" si="0"/>
        <v>1.33333333333333</v>
      </c>
      <c r="G27" s="505"/>
    </row>
    <row r="28" ht="36" customHeight="1" spans="1:7">
      <c r="A28" s="506" t="s">
        <v>69</v>
      </c>
      <c r="B28" s="503">
        <v>42527</v>
      </c>
      <c r="C28" s="503">
        <v>1446</v>
      </c>
      <c r="D28" s="503">
        <v>21797</v>
      </c>
      <c r="E28" s="504">
        <f t="shared" si="1"/>
        <v>-0.487455028570085</v>
      </c>
      <c r="F28" s="486">
        <f t="shared" si="0"/>
        <v>14.0739972337483</v>
      </c>
      <c r="G28" s="505"/>
    </row>
    <row r="29" ht="36" customHeight="1" spans="1:7">
      <c r="A29" s="506"/>
      <c r="B29" s="503"/>
      <c r="C29" s="503"/>
      <c r="D29" s="503"/>
      <c r="E29" s="504" t="str">
        <f t="shared" si="1"/>
        <v/>
      </c>
      <c r="F29" s="379" t="str">
        <f t="shared" si="0"/>
        <v/>
      </c>
      <c r="G29" s="505"/>
    </row>
    <row r="30" s="306" customFormat="1" ht="36" customHeight="1" spans="1:7">
      <c r="A30" s="492" t="s">
        <v>70</v>
      </c>
      <c r="B30" s="475">
        <f>SUM(B4:B28)</f>
        <v>2806700</v>
      </c>
      <c r="C30" s="475">
        <f>SUM(C4:C28)</f>
        <v>2741096</v>
      </c>
      <c r="D30" s="475">
        <f>SUM(D4:D28)</f>
        <v>2837100</v>
      </c>
      <c r="E30" s="467">
        <f t="shared" si="1"/>
        <v>0.0108312252823601</v>
      </c>
      <c r="F30" s="507">
        <f t="shared" si="0"/>
        <v>0.0350239466257292</v>
      </c>
      <c r="G30" s="505"/>
    </row>
    <row r="31" ht="36" customHeight="1" spans="1:7">
      <c r="A31" s="326" t="s">
        <v>71</v>
      </c>
      <c r="B31" s="475">
        <f>SUM(B32:B35)</f>
        <v>41200</v>
      </c>
      <c r="C31" s="475">
        <f>SUM(C32:C35)</f>
        <v>66983</v>
      </c>
      <c r="D31" s="475">
        <f>SUM(D32:D35)</f>
        <v>45000</v>
      </c>
      <c r="E31" s="467">
        <f t="shared" si="1"/>
        <v>0.0922330097087378</v>
      </c>
      <c r="F31" s="395">
        <f t="shared" si="0"/>
        <v>-0.328187749130376</v>
      </c>
      <c r="G31" s="505"/>
    </row>
    <row r="32" ht="36" customHeight="1" spans="1:7">
      <c r="A32" s="508" t="s">
        <v>72</v>
      </c>
      <c r="B32" s="509">
        <v>41200</v>
      </c>
      <c r="C32" s="456">
        <v>41849</v>
      </c>
      <c r="D32" s="456">
        <v>45000</v>
      </c>
      <c r="E32" s="457">
        <f t="shared" si="1"/>
        <v>0.0922330097087378</v>
      </c>
      <c r="F32" s="393">
        <f t="shared" si="0"/>
        <v>0.0752945112189061</v>
      </c>
      <c r="G32" s="505"/>
    </row>
    <row r="33" ht="36" customHeight="1" spans="1:7">
      <c r="A33" s="508" t="s">
        <v>73</v>
      </c>
      <c r="B33" s="508"/>
      <c r="C33" s="456"/>
      <c r="D33" s="491"/>
      <c r="E33" s="470" t="str">
        <f t="shared" si="1"/>
        <v/>
      </c>
      <c r="F33" s="510" t="str">
        <f t="shared" si="0"/>
        <v/>
      </c>
      <c r="G33" s="505" t="e">
        <f>IF(LEN(#REF!)=3,"是",IF(A33&lt;&gt;"",IF(SUM(C33:D33)&lt;&gt;0,"是","否"),"是"))</f>
        <v>#REF!</v>
      </c>
    </row>
    <row r="34" ht="36" customHeight="1" spans="1:8">
      <c r="A34" s="490" t="s">
        <v>74</v>
      </c>
      <c r="B34" s="490"/>
      <c r="C34" s="456">
        <v>25134</v>
      </c>
      <c r="D34" s="456"/>
      <c r="E34" s="457" t="str">
        <f t="shared" si="1"/>
        <v/>
      </c>
      <c r="F34" s="510">
        <f t="shared" si="0"/>
        <v>-1</v>
      </c>
      <c r="G34" s="505"/>
      <c r="H34" s="511"/>
    </row>
    <row r="35" s="499" customFormat="1" ht="36" customHeight="1" spans="1:7">
      <c r="A35" s="490" t="s">
        <v>75</v>
      </c>
      <c r="B35" s="490"/>
      <c r="C35" s="491"/>
      <c r="D35" s="491"/>
      <c r="E35" s="470" t="str">
        <f t="shared" si="1"/>
        <v/>
      </c>
      <c r="F35" s="498" t="str">
        <f t="shared" si="0"/>
        <v/>
      </c>
      <c r="G35" s="505" t="e">
        <f>IF(LEN(#REF!)=3,"是",IF(A35&lt;&gt;"",IF(SUM(C35:D35)&lt;&gt;0,"是","否"),"是"))</f>
        <v>#REF!</v>
      </c>
    </row>
    <row r="36" s="499" customFormat="1" ht="36" customHeight="1" spans="1:7">
      <c r="A36" s="493" t="s">
        <v>76</v>
      </c>
      <c r="B36" s="493"/>
      <c r="C36" s="475">
        <v>143000</v>
      </c>
      <c r="D36" s="315"/>
      <c r="E36" s="312" t="str">
        <f t="shared" si="1"/>
        <v/>
      </c>
      <c r="F36" s="512">
        <f t="shared" si="0"/>
        <v>-1</v>
      </c>
      <c r="G36" s="505"/>
    </row>
    <row r="37" s="500" customFormat="1" ht="36" customHeight="1" spans="1:7">
      <c r="A37" s="513" t="s">
        <v>77</v>
      </c>
      <c r="B37" s="513"/>
      <c r="C37" s="452">
        <v>14542</v>
      </c>
      <c r="D37" s="452"/>
      <c r="E37" s="488" t="str">
        <f t="shared" si="1"/>
        <v/>
      </c>
      <c r="F37" s="507">
        <f t="shared" si="0"/>
        <v>-1</v>
      </c>
      <c r="G37" s="514"/>
    </row>
    <row r="38" ht="36" customHeight="1" spans="1:8">
      <c r="A38" s="479" t="s">
        <v>78</v>
      </c>
      <c r="B38" s="475">
        <f>SUM(B30:B31,B36,B37)</f>
        <v>2847900</v>
      </c>
      <c r="C38" s="475">
        <f>SUM(C30:C31,C36,C37)</f>
        <v>2965621</v>
      </c>
      <c r="D38" s="475">
        <f>SUM(D30:D31,D36,D37)</f>
        <v>2882100</v>
      </c>
      <c r="E38" s="467">
        <f t="shared" si="1"/>
        <v>0.0120088486253029</v>
      </c>
      <c r="F38" s="507">
        <f t="shared" si="0"/>
        <v>-0.0281630727594659</v>
      </c>
      <c r="G38" s="505"/>
      <c r="H38" s="515"/>
    </row>
  </sheetData>
  <autoFilter ref="A3:H38"/>
  <mergeCells count="1">
    <mergeCell ref="A1:F1"/>
  </mergeCells>
  <printOptions horizontalCentered="1"/>
  <pageMargins left="0.471527777777778" right="0.393055555555556" top="0.747916666666667" bottom="0.747916666666667" header="0.313888888888889" footer="0.313888888888889"/>
  <pageSetup paperSize="9" scale="4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1"/>
  <sheetViews>
    <sheetView showZeros="0" view="pageBreakPreview" zoomScale="55" zoomScaleNormal="115" zoomScaleSheetLayoutView="55" topLeftCell="A16" workbookViewId="0">
      <selection activeCell="B41" sqref="B41"/>
    </sheetView>
  </sheetViews>
  <sheetFormatPr defaultColWidth="9" defaultRowHeight="14.25" outlineLevelCol="5"/>
  <cols>
    <col min="1" max="1" width="50.75" style="163" customWidth="1"/>
    <col min="2" max="2" width="26" style="163" customWidth="1"/>
    <col min="3" max="6" width="21.625" style="163" customWidth="1"/>
    <col min="7" max="16384" width="9" style="163"/>
  </cols>
  <sheetData>
    <row r="1" ht="45" customHeight="1" spans="1:6">
      <c r="A1" s="164" t="s">
        <v>1327</v>
      </c>
      <c r="B1" s="164"/>
      <c r="C1" s="164"/>
      <c r="D1" s="164"/>
      <c r="E1" s="164"/>
      <c r="F1" s="164"/>
    </row>
    <row r="2" s="178" customFormat="1" ht="20.1" customHeight="1" spans="1:6">
      <c r="A2" s="179"/>
      <c r="B2" s="179"/>
      <c r="C2" s="180"/>
      <c r="D2" s="181"/>
      <c r="E2" s="181"/>
      <c r="F2" s="182" t="s">
        <v>2</v>
      </c>
    </row>
    <row r="3" ht="45" customHeight="1" spans="1:6">
      <c r="A3" s="183" t="s">
        <v>1328</v>
      </c>
      <c r="B3" s="106" t="s">
        <v>4</v>
      </c>
      <c r="C3" s="106" t="s">
        <v>5</v>
      </c>
      <c r="D3" s="106" t="s">
        <v>6</v>
      </c>
      <c r="E3" s="107" t="s">
        <v>7</v>
      </c>
      <c r="F3" s="108" t="s">
        <v>8</v>
      </c>
    </row>
    <row r="4" ht="36" customHeight="1" spans="1:6">
      <c r="A4" s="184" t="s">
        <v>1329</v>
      </c>
      <c r="B4" s="185">
        <v>107256</v>
      </c>
      <c r="C4" s="186">
        <v>99822</v>
      </c>
      <c r="D4" s="186">
        <v>79583</v>
      </c>
      <c r="E4" s="147">
        <f>IF(B4&lt;&gt;0,D4/B4-1,"")</f>
        <v>-0.258008875960319</v>
      </c>
      <c r="F4" s="113">
        <f>IF(C4&lt;&gt;0,D4/C4-1,"")</f>
        <v>-0.202750896595941</v>
      </c>
    </row>
    <row r="5" ht="36" customHeight="1" spans="1:6">
      <c r="A5" s="187" t="s">
        <v>1330</v>
      </c>
      <c r="B5" s="188">
        <v>75883</v>
      </c>
      <c r="C5" s="170">
        <v>78072</v>
      </c>
      <c r="D5" s="170">
        <v>77189</v>
      </c>
      <c r="E5" s="189">
        <f t="shared" ref="E5:E41" si="0">IF(B5&lt;&gt;0,D5/B5-1,"")</f>
        <v>0.0172107059552205</v>
      </c>
      <c r="F5" s="118">
        <f t="shared" ref="F5:F41" si="1">IF(C5&lt;&gt;0,D5/C5-1,"")</f>
        <v>-0.0113100727533558</v>
      </c>
    </row>
    <row r="6" ht="36" customHeight="1" spans="1:6">
      <c r="A6" s="187" t="s">
        <v>1331</v>
      </c>
      <c r="B6" s="188">
        <v>1126</v>
      </c>
      <c r="C6" s="170">
        <v>1095</v>
      </c>
      <c r="D6" s="170">
        <v>627</v>
      </c>
      <c r="E6" s="189">
        <f t="shared" si="0"/>
        <v>-0.44316163410302</v>
      </c>
      <c r="F6" s="118">
        <f t="shared" si="1"/>
        <v>-0.427397260273973</v>
      </c>
    </row>
    <row r="7" s="162" customFormat="1" ht="36" customHeight="1" spans="1:6">
      <c r="A7" s="187" t="s">
        <v>1332</v>
      </c>
      <c r="B7" s="188">
        <v>28335</v>
      </c>
      <c r="C7" s="170">
        <v>18529</v>
      </c>
      <c r="D7" s="170"/>
      <c r="E7" s="190">
        <f t="shared" si="0"/>
        <v>-1</v>
      </c>
      <c r="F7" s="118">
        <f t="shared" si="1"/>
        <v>-1</v>
      </c>
    </row>
    <row r="8" ht="36" customHeight="1" spans="1:6">
      <c r="A8" s="184" t="s">
        <v>1333</v>
      </c>
      <c r="B8" s="185">
        <v>129992</v>
      </c>
      <c r="C8" s="186">
        <v>118274</v>
      </c>
      <c r="D8" s="186">
        <v>120066</v>
      </c>
      <c r="E8" s="147">
        <f t="shared" si="0"/>
        <v>-0.0763585451412394</v>
      </c>
      <c r="F8" s="113">
        <f t="shared" si="1"/>
        <v>0.0151512589411029</v>
      </c>
    </row>
    <row r="9" ht="36" customHeight="1" spans="1:6">
      <c r="A9" s="187" t="s">
        <v>1330</v>
      </c>
      <c r="B9" s="188">
        <v>124083</v>
      </c>
      <c r="C9" s="170">
        <v>106626</v>
      </c>
      <c r="D9" s="170">
        <v>111400</v>
      </c>
      <c r="E9" s="189">
        <f t="shared" si="0"/>
        <v>-0.102213840735637</v>
      </c>
      <c r="F9" s="118">
        <f t="shared" si="1"/>
        <v>0.0447733198281846</v>
      </c>
    </row>
    <row r="10" ht="36" customHeight="1" spans="1:6">
      <c r="A10" s="187" t="s">
        <v>1331</v>
      </c>
      <c r="B10" s="188">
        <v>601</v>
      </c>
      <c r="C10" s="170">
        <v>741</v>
      </c>
      <c r="D10" s="170">
        <v>692</v>
      </c>
      <c r="E10" s="189">
        <f t="shared" si="0"/>
        <v>0.151414309484193</v>
      </c>
      <c r="F10" s="118">
        <f t="shared" si="1"/>
        <v>-0.0661268556005398</v>
      </c>
    </row>
    <row r="11" ht="36" customHeight="1" spans="1:6">
      <c r="A11" s="187" t="s">
        <v>1332</v>
      </c>
      <c r="B11" s="188">
        <v>5308</v>
      </c>
      <c r="C11" s="170">
        <v>7041</v>
      </c>
      <c r="D11" s="170">
        <v>7041</v>
      </c>
      <c r="E11" s="189">
        <f t="shared" si="0"/>
        <v>0.326488319517709</v>
      </c>
      <c r="F11" s="118">
        <f t="shared" si="1"/>
        <v>0</v>
      </c>
    </row>
    <row r="12" ht="36" customHeight="1" spans="1:6">
      <c r="A12" s="184" t="s">
        <v>1334</v>
      </c>
      <c r="B12" s="185">
        <v>5311</v>
      </c>
      <c r="C12" s="186">
        <v>5592</v>
      </c>
      <c r="D12" s="186">
        <v>7610</v>
      </c>
      <c r="E12" s="147">
        <f t="shared" si="0"/>
        <v>0.432875164752401</v>
      </c>
      <c r="F12" s="113">
        <f t="shared" si="1"/>
        <v>0.360872675250358</v>
      </c>
    </row>
    <row r="13" ht="36" customHeight="1" spans="1:6">
      <c r="A13" s="187" t="s">
        <v>1330</v>
      </c>
      <c r="B13" s="188">
        <v>5291</v>
      </c>
      <c r="C13" s="170">
        <v>5518</v>
      </c>
      <c r="D13" s="170">
        <v>5589</v>
      </c>
      <c r="E13" s="189">
        <f t="shared" si="0"/>
        <v>0.0563220563220563</v>
      </c>
      <c r="F13" s="118">
        <f t="shared" si="1"/>
        <v>0.0128669807901414</v>
      </c>
    </row>
    <row r="14" ht="36" customHeight="1" spans="1:6">
      <c r="A14" s="187" t="s">
        <v>1331</v>
      </c>
      <c r="B14" s="188">
        <v>20</v>
      </c>
      <c r="C14" s="170">
        <v>39</v>
      </c>
      <c r="D14" s="170">
        <v>2019</v>
      </c>
      <c r="E14" s="189">
        <f t="shared" si="0"/>
        <v>99.95</v>
      </c>
      <c r="F14" s="118">
        <f t="shared" si="1"/>
        <v>50.7692307692308</v>
      </c>
    </row>
    <row r="15" ht="36" customHeight="1" spans="1:6">
      <c r="A15" s="184" t="s">
        <v>1335</v>
      </c>
      <c r="B15" s="191">
        <v>82797</v>
      </c>
      <c r="C15" s="186">
        <v>103522</v>
      </c>
      <c r="D15" s="186">
        <v>121566</v>
      </c>
      <c r="E15" s="147">
        <f t="shared" si="0"/>
        <v>0.468241602956629</v>
      </c>
      <c r="F15" s="113">
        <f t="shared" si="1"/>
        <v>0.174301114738896</v>
      </c>
    </row>
    <row r="16" ht="36" customHeight="1" spans="1:6">
      <c r="A16" s="187" t="s">
        <v>1330</v>
      </c>
      <c r="B16" s="192">
        <v>81200</v>
      </c>
      <c r="C16" s="170">
        <v>97909</v>
      </c>
      <c r="D16" s="170">
        <v>120728</v>
      </c>
      <c r="E16" s="193">
        <f t="shared" si="0"/>
        <v>0.48679802955665</v>
      </c>
      <c r="F16" s="118">
        <f t="shared" si="1"/>
        <v>0.233063354747776</v>
      </c>
    </row>
    <row r="17" ht="36" customHeight="1" spans="1:6">
      <c r="A17" s="187" t="s">
        <v>1331</v>
      </c>
      <c r="B17" s="192">
        <v>1477</v>
      </c>
      <c r="C17" s="170">
        <v>588</v>
      </c>
      <c r="D17" s="170">
        <v>773</v>
      </c>
      <c r="E17" s="193">
        <f t="shared" si="0"/>
        <v>-0.476641841570752</v>
      </c>
      <c r="F17" s="118">
        <f t="shared" si="1"/>
        <v>0.314625850340136</v>
      </c>
    </row>
    <row r="18" ht="36" customHeight="1" spans="1:6">
      <c r="A18" s="187" t="s">
        <v>1332</v>
      </c>
      <c r="B18" s="194"/>
      <c r="C18" s="195"/>
      <c r="D18" s="195"/>
      <c r="E18" s="193" t="str">
        <f t="shared" si="0"/>
        <v/>
      </c>
      <c r="F18" s="118" t="str">
        <f t="shared" si="1"/>
        <v/>
      </c>
    </row>
    <row r="19" ht="36" customHeight="1" spans="1:6">
      <c r="A19" s="184" t="s">
        <v>1336</v>
      </c>
      <c r="B19" s="191">
        <v>3971</v>
      </c>
      <c r="C19" s="186">
        <v>3127</v>
      </c>
      <c r="D19" s="186">
        <v>3307</v>
      </c>
      <c r="E19" s="147">
        <f t="shared" si="0"/>
        <v>-0.167212289095946</v>
      </c>
      <c r="F19" s="113">
        <f t="shared" si="1"/>
        <v>0.0575631595778701</v>
      </c>
    </row>
    <row r="20" ht="36" customHeight="1" spans="1:6">
      <c r="A20" s="187" t="s">
        <v>1330</v>
      </c>
      <c r="B20" s="192">
        <v>3894</v>
      </c>
      <c r="C20" s="170">
        <v>3117</v>
      </c>
      <c r="D20" s="170">
        <v>3233</v>
      </c>
      <c r="E20" s="189">
        <f t="shared" si="0"/>
        <v>-0.16974833076528</v>
      </c>
      <c r="F20" s="118">
        <f t="shared" si="1"/>
        <v>0.0372152710940006</v>
      </c>
    </row>
    <row r="21" ht="36" customHeight="1" spans="1:6">
      <c r="A21" s="187" t="s">
        <v>1331</v>
      </c>
      <c r="B21" s="192">
        <v>77</v>
      </c>
      <c r="C21" s="170">
        <v>10</v>
      </c>
      <c r="D21" s="170">
        <v>74</v>
      </c>
      <c r="E21" s="189">
        <f t="shared" si="0"/>
        <v>-0.038961038961039</v>
      </c>
      <c r="F21" s="118">
        <f t="shared" si="1"/>
        <v>6.4</v>
      </c>
    </row>
    <row r="22" ht="36" customHeight="1" spans="1:6">
      <c r="A22" s="187" t="s">
        <v>1332</v>
      </c>
      <c r="B22" s="194"/>
      <c r="C22" s="196"/>
      <c r="D22" s="196"/>
      <c r="E22" s="189" t="str">
        <f t="shared" si="0"/>
        <v/>
      </c>
      <c r="F22" s="197" t="str">
        <f t="shared" si="1"/>
        <v/>
      </c>
    </row>
    <row r="23" ht="36" customHeight="1" spans="1:6">
      <c r="A23" s="184" t="s">
        <v>1337</v>
      </c>
      <c r="B23" s="191">
        <v>57281</v>
      </c>
      <c r="C23" s="186">
        <v>59699</v>
      </c>
      <c r="D23" s="186">
        <v>64788</v>
      </c>
      <c r="E23" s="147">
        <f t="shared" si="0"/>
        <v>0.131055672910738</v>
      </c>
      <c r="F23" s="113">
        <f t="shared" si="1"/>
        <v>0.0852443089498987</v>
      </c>
    </row>
    <row r="24" ht="36" customHeight="1" spans="1:6">
      <c r="A24" s="187" t="s">
        <v>1330</v>
      </c>
      <c r="B24" s="192">
        <v>12867</v>
      </c>
      <c r="C24" s="170">
        <v>13574</v>
      </c>
      <c r="D24" s="170">
        <v>13926</v>
      </c>
      <c r="E24" s="198">
        <f t="shared" si="0"/>
        <v>0.0823035672650967</v>
      </c>
      <c r="F24" s="118">
        <f t="shared" si="1"/>
        <v>0.0259319286871962</v>
      </c>
    </row>
    <row r="25" ht="36" customHeight="1" spans="1:6">
      <c r="A25" s="187" t="s">
        <v>1331</v>
      </c>
      <c r="B25" s="192">
        <v>2434</v>
      </c>
      <c r="C25" s="170">
        <v>3156</v>
      </c>
      <c r="D25" s="170">
        <v>4315</v>
      </c>
      <c r="E25" s="198">
        <f t="shared" si="0"/>
        <v>0.772801972062449</v>
      </c>
      <c r="F25" s="118">
        <f t="shared" si="1"/>
        <v>0.36723700887199</v>
      </c>
    </row>
    <row r="26" ht="36" customHeight="1" spans="1:6">
      <c r="A26" s="187" t="s">
        <v>1332</v>
      </c>
      <c r="B26" s="192">
        <v>40818</v>
      </c>
      <c r="C26" s="170">
        <v>40792</v>
      </c>
      <c r="D26" s="170">
        <v>44261</v>
      </c>
      <c r="E26" s="198">
        <f t="shared" si="0"/>
        <v>0.0843500416482925</v>
      </c>
      <c r="F26" s="118">
        <f t="shared" si="1"/>
        <v>0.0850411845459893</v>
      </c>
    </row>
    <row r="27" ht="36" customHeight="1" spans="1:6">
      <c r="A27" s="184" t="s">
        <v>1338</v>
      </c>
      <c r="B27" s="191">
        <v>161317</v>
      </c>
      <c r="C27" s="186">
        <v>213267</v>
      </c>
      <c r="D27" s="186">
        <v>182400</v>
      </c>
      <c r="E27" s="147">
        <f t="shared" si="0"/>
        <v>0.130692983380549</v>
      </c>
      <c r="F27" s="113">
        <f t="shared" si="1"/>
        <v>-0.144734065748569</v>
      </c>
    </row>
    <row r="28" ht="36" customHeight="1" spans="1:6">
      <c r="A28" s="187" t="s">
        <v>1330</v>
      </c>
      <c r="B28" s="192">
        <v>47284</v>
      </c>
      <c r="C28" s="170">
        <v>95637</v>
      </c>
      <c r="D28" s="170">
        <v>60303</v>
      </c>
      <c r="E28" s="198">
        <f t="shared" si="0"/>
        <v>0.275336265967346</v>
      </c>
      <c r="F28" s="118">
        <f t="shared" si="1"/>
        <v>-0.369459518805483</v>
      </c>
    </row>
    <row r="29" ht="36" customHeight="1" spans="1:6">
      <c r="A29" s="187" t="s">
        <v>1331</v>
      </c>
      <c r="B29" s="192">
        <v>1692</v>
      </c>
      <c r="C29" s="170">
        <v>1473</v>
      </c>
      <c r="D29" s="170">
        <v>961</v>
      </c>
      <c r="E29" s="198">
        <f t="shared" si="0"/>
        <v>-0.432033096926714</v>
      </c>
      <c r="F29" s="118">
        <f t="shared" si="1"/>
        <v>-0.347589952477936</v>
      </c>
    </row>
    <row r="30" ht="36" customHeight="1" spans="1:6">
      <c r="A30" s="187" t="s">
        <v>1332</v>
      </c>
      <c r="B30" s="192">
        <v>112341</v>
      </c>
      <c r="C30" s="170">
        <v>111429</v>
      </c>
      <c r="D30" s="170">
        <v>121136</v>
      </c>
      <c r="E30" s="198">
        <f t="shared" si="0"/>
        <v>0.0782884254190366</v>
      </c>
      <c r="F30" s="118">
        <f t="shared" si="1"/>
        <v>0.0871137675111506</v>
      </c>
    </row>
    <row r="31" ht="36" customHeight="1" spans="1:6">
      <c r="A31" s="184" t="s">
        <v>1339</v>
      </c>
      <c r="B31" s="191">
        <v>8558</v>
      </c>
      <c r="C31" s="199"/>
      <c r="D31" s="199"/>
      <c r="E31" s="147">
        <f t="shared" si="0"/>
        <v>-1</v>
      </c>
      <c r="F31" s="197" t="str">
        <f t="shared" si="1"/>
        <v/>
      </c>
    </row>
    <row r="32" ht="36" customHeight="1" spans="1:6">
      <c r="A32" s="187" t="s">
        <v>1330</v>
      </c>
      <c r="B32" s="192">
        <v>8531</v>
      </c>
      <c r="C32" s="200"/>
      <c r="D32" s="200"/>
      <c r="E32" s="198">
        <f t="shared" si="0"/>
        <v>-1</v>
      </c>
      <c r="F32" s="197" t="str">
        <f t="shared" si="1"/>
        <v/>
      </c>
    </row>
    <row r="33" ht="36" customHeight="1" spans="1:6">
      <c r="A33" s="187" t="s">
        <v>1331</v>
      </c>
      <c r="B33" s="192">
        <v>27</v>
      </c>
      <c r="C33" s="200"/>
      <c r="D33" s="200"/>
      <c r="E33" s="198">
        <f t="shared" si="0"/>
        <v>-1</v>
      </c>
      <c r="F33" s="197" t="str">
        <f t="shared" si="1"/>
        <v/>
      </c>
    </row>
    <row r="34" ht="36" customHeight="1" spans="1:6">
      <c r="A34" s="187" t="s">
        <v>1332</v>
      </c>
      <c r="B34" s="192"/>
      <c r="C34" s="200"/>
      <c r="D34" s="200"/>
      <c r="E34" s="198" t="str">
        <f t="shared" si="0"/>
        <v/>
      </c>
      <c r="F34" s="197" t="str">
        <f t="shared" si="1"/>
        <v/>
      </c>
    </row>
    <row r="35" ht="36" customHeight="1" spans="1:6">
      <c r="A35" s="134" t="s">
        <v>1340</v>
      </c>
      <c r="B35" s="201">
        <f>SUM(B31,B27,B23,B19,B15,B12,B8,B4)</f>
        <v>556483</v>
      </c>
      <c r="C35" s="135">
        <f t="shared" ref="C35:D35" si="2">SUM(C31,C27,C23,C19,C15,C12,C8,C4)</f>
        <v>603303</v>
      </c>
      <c r="D35" s="135">
        <f t="shared" si="2"/>
        <v>579320</v>
      </c>
      <c r="E35" s="147">
        <f t="shared" si="0"/>
        <v>0.0410380910108665</v>
      </c>
      <c r="F35" s="113">
        <f t="shared" si="1"/>
        <v>-0.0397528273520934</v>
      </c>
    </row>
    <row r="36" ht="36" customHeight="1" spans="1:6">
      <c r="A36" s="159" t="s">
        <v>1341</v>
      </c>
      <c r="B36" s="192">
        <v>359033</v>
      </c>
      <c r="C36" s="170">
        <v>400453</v>
      </c>
      <c r="D36" s="170">
        <v>392368</v>
      </c>
      <c r="E36" s="189">
        <f t="shared" si="0"/>
        <v>0.0928466185559544</v>
      </c>
      <c r="F36" s="118">
        <f t="shared" si="1"/>
        <v>-0.0201896352380928</v>
      </c>
    </row>
    <row r="37" ht="36" customHeight="1" spans="1:6">
      <c r="A37" s="159" t="s">
        <v>1342</v>
      </c>
      <c r="B37" s="192">
        <v>7454</v>
      </c>
      <c r="C37" s="170">
        <v>7102</v>
      </c>
      <c r="D37" s="170">
        <v>9461</v>
      </c>
      <c r="E37" s="189">
        <f t="shared" si="0"/>
        <v>0.269251408639656</v>
      </c>
      <c r="F37" s="118">
        <f t="shared" si="1"/>
        <v>0.33215995494227</v>
      </c>
    </row>
    <row r="38" ht="36" customHeight="1" spans="1:6">
      <c r="A38" s="202" t="s">
        <v>1343</v>
      </c>
      <c r="B38" s="192">
        <v>186802</v>
      </c>
      <c r="C38" s="170">
        <v>177791</v>
      </c>
      <c r="D38" s="170">
        <v>172438</v>
      </c>
      <c r="E38" s="189">
        <f t="shared" si="0"/>
        <v>-0.076894251667541</v>
      </c>
      <c r="F38" s="118">
        <f t="shared" si="1"/>
        <v>-0.0301083856888144</v>
      </c>
    </row>
    <row r="39" ht="36" customHeight="1" spans="1:6">
      <c r="A39" s="132" t="s">
        <v>1344</v>
      </c>
      <c r="B39" s="191">
        <v>146530</v>
      </c>
      <c r="C39" s="186">
        <v>163713</v>
      </c>
      <c r="D39" s="186">
        <v>275384</v>
      </c>
      <c r="E39" s="147">
        <f t="shared" si="0"/>
        <v>0.879369412407016</v>
      </c>
      <c r="F39" s="113">
        <f t="shared" si="1"/>
        <v>0.682114431963253</v>
      </c>
    </row>
    <row r="40" ht="36" customHeight="1" spans="1:6">
      <c r="A40" s="132" t="s">
        <v>1345</v>
      </c>
      <c r="B40" s="191">
        <v>110855</v>
      </c>
      <c r="C40" s="186">
        <v>176462</v>
      </c>
      <c r="D40" s="186">
        <v>214452</v>
      </c>
      <c r="E40" s="147">
        <f t="shared" si="0"/>
        <v>0.934527084930765</v>
      </c>
      <c r="F40" s="113">
        <f t="shared" si="1"/>
        <v>0.21528714397434</v>
      </c>
    </row>
    <row r="41" ht="36" customHeight="1" spans="1:6">
      <c r="A41" s="134" t="s">
        <v>1346</v>
      </c>
      <c r="B41" s="203">
        <f>SUM(B39:B40,B35)</f>
        <v>813868</v>
      </c>
      <c r="C41" s="203">
        <f t="shared" ref="C41:D41" si="3">SUM(C39:C40,C35)</f>
        <v>943478</v>
      </c>
      <c r="D41" s="203">
        <f t="shared" si="3"/>
        <v>1069156</v>
      </c>
      <c r="E41" s="147">
        <f t="shared" si="0"/>
        <v>0.313672487430394</v>
      </c>
      <c r="F41" s="113">
        <f t="shared" si="1"/>
        <v>0.133207133605659</v>
      </c>
    </row>
  </sheetData>
  <autoFilter ref="A3:F41"/>
  <mergeCells count="1">
    <mergeCell ref="A1:F1"/>
  </mergeCells>
  <printOptions horizontalCentered="1"/>
  <pageMargins left="0.471527777777778" right="0.393055555555556" top="0.747916666666667" bottom="0.747916666666667" header="0.313888888888889" footer="0.313888888888889"/>
  <pageSetup paperSize="9" scale="46"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4"/>
  <sheetViews>
    <sheetView showZeros="0" view="pageBreakPreview" zoomScale="70" zoomScaleNormal="100" zoomScaleSheetLayoutView="70" workbookViewId="0">
      <pane ySplit="3" topLeftCell="A7" activePane="bottomLeft" state="frozen"/>
      <selection/>
      <selection pane="bottomLeft" activeCell="I31" sqref="I31"/>
    </sheetView>
  </sheetViews>
  <sheetFormatPr defaultColWidth="9" defaultRowHeight="14.25" outlineLevelCol="5"/>
  <cols>
    <col min="1" max="1" width="50.75" style="163" customWidth="1"/>
    <col min="2" max="2" width="25" style="163" customWidth="1"/>
    <col min="3" max="6" width="21.625" style="163" customWidth="1"/>
    <col min="7" max="16384" width="9" style="163"/>
  </cols>
  <sheetData>
    <row r="1" ht="45" customHeight="1" spans="1:6">
      <c r="A1" s="164" t="s">
        <v>1347</v>
      </c>
      <c r="B1" s="164"/>
      <c r="C1" s="164"/>
      <c r="D1" s="164"/>
      <c r="E1" s="164"/>
      <c r="F1" s="164"/>
    </row>
    <row r="2" ht="20.1" customHeight="1" spans="1:6">
      <c r="A2" s="165"/>
      <c r="B2" s="165"/>
      <c r="C2" s="166"/>
      <c r="D2" s="167"/>
      <c r="E2" s="167"/>
      <c r="F2" s="168" t="s">
        <v>1348</v>
      </c>
    </row>
    <row r="3" ht="45" customHeight="1" spans="1:6">
      <c r="A3" s="105" t="s">
        <v>1098</v>
      </c>
      <c r="B3" s="106" t="s">
        <v>4</v>
      </c>
      <c r="C3" s="106" t="s">
        <v>5</v>
      </c>
      <c r="D3" s="106" t="s">
        <v>6</v>
      </c>
      <c r="E3" s="107" t="s">
        <v>7</v>
      </c>
      <c r="F3" s="108" t="s">
        <v>8</v>
      </c>
    </row>
    <row r="4" ht="36" customHeight="1" spans="1:6">
      <c r="A4" s="109" t="s">
        <v>1349</v>
      </c>
      <c r="B4" s="169">
        <v>101887</v>
      </c>
      <c r="C4" s="119">
        <v>101628</v>
      </c>
      <c r="D4" s="119">
        <v>109959</v>
      </c>
      <c r="E4" s="147">
        <f>IF(B4&lt;&gt;0,D4/B4-1,"")</f>
        <v>0.0792250238008774</v>
      </c>
      <c r="F4" s="113">
        <f>IF(C4&lt;&gt;0,D4/C4-1,"")</f>
        <v>0.0819754398394144</v>
      </c>
    </row>
    <row r="5" ht="36" customHeight="1" spans="1:6">
      <c r="A5" s="114" t="s">
        <v>1350</v>
      </c>
      <c r="B5" s="121">
        <v>101674</v>
      </c>
      <c r="C5" s="170">
        <v>101326</v>
      </c>
      <c r="D5" s="170">
        <v>109675</v>
      </c>
      <c r="E5" s="171">
        <f t="shared" ref="E5:E24" si="0">IF(B5&lt;&gt;0,D5/B5-1,"")</f>
        <v>0.0786926844621043</v>
      </c>
      <c r="F5" s="172">
        <f t="shared" ref="F5:F24" si="1">IF(C5&lt;&gt;0,D5/C5-1,"")</f>
        <v>0.082397410338906</v>
      </c>
    </row>
    <row r="6" ht="36" customHeight="1" spans="1:6">
      <c r="A6" s="109" t="s">
        <v>1351</v>
      </c>
      <c r="B6" s="169">
        <v>98381</v>
      </c>
      <c r="C6" s="119">
        <v>108008</v>
      </c>
      <c r="D6" s="119">
        <v>108840</v>
      </c>
      <c r="E6" s="131">
        <f t="shared" si="0"/>
        <v>0.106311177971356</v>
      </c>
      <c r="F6" s="173">
        <f t="shared" si="1"/>
        <v>0.00770313310125181</v>
      </c>
    </row>
    <row r="7" ht="36" customHeight="1" spans="1:6">
      <c r="A7" s="114" t="s">
        <v>1350</v>
      </c>
      <c r="B7" s="174">
        <v>98381</v>
      </c>
      <c r="C7" s="170">
        <v>104627</v>
      </c>
      <c r="D7" s="170">
        <v>107410</v>
      </c>
      <c r="E7" s="171">
        <f t="shared" si="0"/>
        <v>0.0917758510281457</v>
      </c>
      <c r="F7" s="172">
        <f t="shared" si="1"/>
        <v>0.0265992525829852</v>
      </c>
    </row>
    <row r="8" s="162" customFormat="1" ht="36" customHeight="1" spans="1:6">
      <c r="A8" s="109" t="s">
        <v>1352</v>
      </c>
      <c r="B8" s="169">
        <v>2684</v>
      </c>
      <c r="C8" s="119">
        <v>1894</v>
      </c>
      <c r="D8" s="119">
        <v>2399</v>
      </c>
      <c r="E8" s="131">
        <f t="shared" si="0"/>
        <v>-0.10618479880775</v>
      </c>
      <c r="F8" s="173">
        <f t="shared" si="1"/>
        <v>0.266631467793031</v>
      </c>
    </row>
    <row r="9" s="162" customFormat="1" ht="36" customHeight="1" spans="1:6">
      <c r="A9" s="114" t="s">
        <v>1350</v>
      </c>
      <c r="B9" s="174">
        <v>2684</v>
      </c>
      <c r="C9" s="170">
        <v>1774</v>
      </c>
      <c r="D9" s="170">
        <v>2399</v>
      </c>
      <c r="E9" s="171">
        <f t="shared" si="0"/>
        <v>-0.10618479880775</v>
      </c>
      <c r="F9" s="172">
        <f t="shared" si="1"/>
        <v>0.352311161217587</v>
      </c>
    </row>
    <row r="10" s="162" customFormat="1" ht="36" customHeight="1" spans="1:6">
      <c r="A10" s="109" t="s">
        <v>1353</v>
      </c>
      <c r="B10" s="169">
        <v>65229</v>
      </c>
      <c r="C10" s="119">
        <v>74790</v>
      </c>
      <c r="D10" s="119">
        <v>85356</v>
      </c>
      <c r="E10" s="131">
        <f t="shared" si="0"/>
        <v>0.308559076484386</v>
      </c>
      <c r="F10" s="173">
        <f t="shared" si="1"/>
        <v>0.141275571600481</v>
      </c>
    </row>
    <row r="11" s="162" customFormat="1" ht="36" customHeight="1" spans="1:6">
      <c r="A11" s="114" t="s">
        <v>1350</v>
      </c>
      <c r="B11" s="174">
        <v>65162</v>
      </c>
      <c r="C11" s="170">
        <v>69786</v>
      </c>
      <c r="D11" s="170">
        <v>85283</v>
      </c>
      <c r="E11" s="122">
        <f t="shared" si="0"/>
        <v>0.308784260765477</v>
      </c>
      <c r="F11" s="172">
        <f t="shared" si="1"/>
        <v>0.222064597483736</v>
      </c>
    </row>
    <row r="12" s="162" customFormat="1" ht="36" customHeight="1" spans="1:6">
      <c r="A12" s="109" t="s">
        <v>1354</v>
      </c>
      <c r="B12" s="169">
        <v>3732</v>
      </c>
      <c r="C12" s="119">
        <v>4206</v>
      </c>
      <c r="D12" s="119">
        <v>3939</v>
      </c>
      <c r="E12" s="131">
        <f t="shared" si="0"/>
        <v>0.0554662379421222</v>
      </c>
      <c r="F12" s="173">
        <f t="shared" si="1"/>
        <v>-0.0634807417974322</v>
      </c>
    </row>
    <row r="13" s="162" customFormat="1" ht="36" customHeight="1" spans="1:6">
      <c r="A13" s="114" t="s">
        <v>1350</v>
      </c>
      <c r="B13" s="174">
        <v>3732</v>
      </c>
      <c r="C13" s="170">
        <v>4206</v>
      </c>
      <c r="D13" s="170">
        <v>3939</v>
      </c>
      <c r="E13" s="122">
        <f t="shared" si="0"/>
        <v>0.0554662379421222</v>
      </c>
      <c r="F13" s="172">
        <f t="shared" si="1"/>
        <v>-0.0634807417974322</v>
      </c>
    </row>
    <row r="14" s="162" customFormat="1" ht="36" customHeight="1" spans="1:6">
      <c r="A14" s="109" t="s">
        <v>1355</v>
      </c>
      <c r="B14" s="169">
        <v>38804</v>
      </c>
      <c r="C14" s="119">
        <v>40369</v>
      </c>
      <c r="D14" s="119">
        <v>43133</v>
      </c>
      <c r="E14" s="131">
        <f t="shared" si="0"/>
        <v>0.111560663849088</v>
      </c>
      <c r="F14" s="173">
        <f t="shared" si="1"/>
        <v>0.0684683792018628</v>
      </c>
    </row>
    <row r="15" ht="36" customHeight="1" spans="1:6">
      <c r="A15" s="114" t="s">
        <v>1350</v>
      </c>
      <c r="B15" s="174">
        <v>38742</v>
      </c>
      <c r="C15" s="121">
        <v>40329</v>
      </c>
      <c r="D15" s="121">
        <v>43060</v>
      </c>
      <c r="E15" s="171">
        <f t="shared" si="0"/>
        <v>0.111455268184399</v>
      </c>
      <c r="F15" s="172">
        <f t="shared" si="1"/>
        <v>0.0677180192913289</v>
      </c>
    </row>
    <row r="16" ht="36" customHeight="1" spans="1:6">
      <c r="A16" s="109" t="s">
        <v>1356</v>
      </c>
      <c r="B16" s="169">
        <v>130997</v>
      </c>
      <c r="C16" s="119">
        <v>175768</v>
      </c>
      <c r="D16" s="119">
        <v>175228</v>
      </c>
      <c r="E16" s="131">
        <f t="shared" si="0"/>
        <v>0.337648953792835</v>
      </c>
      <c r="F16" s="173">
        <f t="shared" si="1"/>
        <v>-0.00307223157798919</v>
      </c>
    </row>
    <row r="17" ht="36" customHeight="1" spans="1:6">
      <c r="A17" s="114" t="s">
        <v>1350</v>
      </c>
      <c r="B17" s="174">
        <v>123474</v>
      </c>
      <c r="C17" s="170">
        <v>154956</v>
      </c>
      <c r="D17" s="170">
        <v>157043</v>
      </c>
      <c r="E17" s="153">
        <f t="shared" si="0"/>
        <v>0.271871001182435</v>
      </c>
      <c r="F17" s="172">
        <f t="shared" si="1"/>
        <v>0.0134683393995716</v>
      </c>
    </row>
    <row r="18" ht="36" customHeight="1" spans="1:6">
      <c r="A18" s="109" t="s">
        <v>1357</v>
      </c>
      <c r="B18" s="169">
        <v>6817</v>
      </c>
      <c r="C18" s="175"/>
      <c r="D18" s="175"/>
      <c r="E18" s="131">
        <f t="shared" si="0"/>
        <v>-1</v>
      </c>
      <c r="F18" s="173" t="str">
        <f t="shared" si="1"/>
        <v/>
      </c>
    </row>
    <row r="19" ht="36" customHeight="1" spans="1:6">
      <c r="A19" s="114" t="s">
        <v>1350</v>
      </c>
      <c r="B19" s="174">
        <v>6817</v>
      </c>
      <c r="C19" s="156"/>
      <c r="D19" s="156"/>
      <c r="E19" s="153">
        <f t="shared" si="0"/>
        <v>-1</v>
      </c>
      <c r="F19" s="172" t="str">
        <f t="shared" si="1"/>
        <v/>
      </c>
    </row>
    <row r="20" ht="36" customHeight="1" spans="1:6">
      <c r="A20" s="129" t="s">
        <v>1358</v>
      </c>
      <c r="B20" s="130">
        <f>SUM(B18,B16,B14,B12,B10,B8,B6,B4)</f>
        <v>448531</v>
      </c>
      <c r="C20" s="130">
        <f t="shared" ref="C20:D20" si="2">SUM(C18,C16,C14,C12,C10,C8,C6,C4)</f>
        <v>506663</v>
      </c>
      <c r="D20" s="130">
        <f t="shared" si="2"/>
        <v>528854</v>
      </c>
      <c r="E20" s="131">
        <f t="shared" si="0"/>
        <v>0.179080152765361</v>
      </c>
      <c r="F20" s="173">
        <f t="shared" si="1"/>
        <v>0.0437983432774842</v>
      </c>
    </row>
    <row r="21" ht="36" customHeight="1" spans="1:6">
      <c r="A21" s="114" t="s">
        <v>1359</v>
      </c>
      <c r="B21" s="174">
        <v>440666</v>
      </c>
      <c r="C21" s="174">
        <v>477004</v>
      </c>
      <c r="D21" s="174">
        <v>508809</v>
      </c>
      <c r="E21" s="153">
        <f t="shared" si="0"/>
        <v>0.154636391280471</v>
      </c>
      <c r="F21" s="172">
        <f t="shared" si="1"/>
        <v>0.0666765897141324</v>
      </c>
    </row>
    <row r="22" ht="36" customHeight="1" spans="1:6">
      <c r="A22" s="132" t="s">
        <v>1360</v>
      </c>
      <c r="B22" s="169">
        <v>146530</v>
      </c>
      <c r="C22" s="119">
        <v>163713</v>
      </c>
      <c r="D22" s="119">
        <v>275384</v>
      </c>
      <c r="E22" s="176">
        <f t="shared" si="0"/>
        <v>0.879369412407016</v>
      </c>
      <c r="F22" s="173">
        <f t="shared" si="1"/>
        <v>0.682114431963253</v>
      </c>
    </row>
    <row r="23" ht="36" customHeight="1" spans="1:6">
      <c r="A23" s="132" t="s">
        <v>1361</v>
      </c>
      <c r="B23" s="169">
        <v>111837</v>
      </c>
      <c r="C23" s="119">
        <v>177455</v>
      </c>
      <c r="D23" s="119">
        <v>215409</v>
      </c>
      <c r="E23" s="176">
        <f t="shared" si="0"/>
        <v>0.926097803052657</v>
      </c>
      <c r="F23" s="173">
        <f t="shared" si="1"/>
        <v>0.213879575103547</v>
      </c>
    </row>
    <row r="24" ht="36" customHeight="1" spans="1:6">
      <c r="A24" s="134" t="s">
        <v>1362</v>
      </c>
      <c r="B24" s="177">
        <f>SUM(B22:B23,B20)</f>
        <v>706898</v>
      </c>
      <c r="C24" s="177">
        <f t="shared" ref="C24:D24" si="3">SUM(C22:C23,C20)</f>
        <v>847831</v>
      </c>
      <c r="D24" s="177">
        <f t="shared" si="3"/>
        <v>1019647</v>
      </c>
      <c r="E24" s="131">
        <f t="shared" si="0"/>
        <v>0.442424508203447</v>
      </c>
      <c r="F24" s="173">
        <f t="shared" si="1"/>
        <v>0.202653594879168</v>
      </c>
    </row>
  </sheetData>
  <autoFilter ref="A3:F24"/>
  <mergeCells count="1">
    <mergeCell ref="A1:F1"/>
  </mergeCells>
  <printOptions horizontalCentered="1"/>
  <pageMargins left="0.471527777777778" right="0.393055555555556" top="0.747916666666667" bottom="0.747916666666667" header="0.313888888888889" footer="0.313888888888889"/>
  <pageSetup paperSize="9" scale="48"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4"/>
  <sheetViews>
    <sheetView showZeros="0" view="pageBreakPreview" zoomScale="70" zoomScaleNormal="100" zoomScaleSheetLayoutView="70" workbookViewId="0">
      <pane ySplit="3" topLeftCell="A19" activePane="bottomLeft" state="frozen"/>
      <selection/>
      <selection pane="bottomLeft" activeCell="B34" sqref="B34"/>
    </sheetView>
  </sheetViews>
  <sheetFormatPr defaultColWidth="9" defaultRowHeight="14.25" outlineLevelCol="5"/>
  <cols>
    <col min="1" max="1" width="50.75" style="138" customWidth="1"/>
    <col min="2" max="2" width="22" style="138" customWidth="1"/>
    <col min="3" max="6" width="21.625" style="138" customWidth="1"/>
    <col min="7" max="16384" width="9" style="138"/>
  </cols>
  <sheetData>
    <row r="1" ht="45" customHeight="1" spans="1:6">
      <c r="A1" s="139" t="s">
        <v>1363</v>
      </c>
      <c r="B1" s="139"/>
      <c r="C1" s="139"/>
      <c r="D1" s="139"/>
      <c r="E1" s="139"/>
      <c r="F1" s="139"/>
    </row>
    <row r="2" ht="20.1" customHeight="1" spans="1:6">
      <c r="A2" s="140"/>
      <c r="B2" s="140"/>
      <c r="C2" s="141"/>
      <c r="D2" s="142"/>
      <c r="E2" s="142"/>
      <c r="F2" s="143" t="s">
        <v>2</v>
      </c>
    </row>
    <row r="3" ht="45" customHeight="1" spans="1:6">
      <c r="A3" s="144" t="s">
        <v>1328</v>
      </c>
      <c r="B3" s="106" t="s">
        <v>4</v>
      </c>
      <c r="C3" s="106" t="s">
        <v>5</v>
      </c>
      <c r="D3" s="106" t="s">
        <v>6</v>
      </c>
      <c r="E3" s="107" t="s">
        <v>7</v>
      </c>
      <c r="F3" s="108" t="s">
        <v>8</v>
      </c>
    </row>
    <row r="4" ht="36" customHeight="1" spans="1:6">
      <c r="A4" s="145" t="s">
        <v>1329</v>
      </c>
      <c r="B4" s="146">
        <v>815</v>
      </c>
      <c r="C4" s="119">
        <v>3036</v>
      </c>
      <c r="D4" s="119">
        <v>362</v>
      </c>
      <c r="E4" s="147">
        <f>IF(B4&lt;&gt;0,D4/B4-1,"")</f>
        <v>-0.555828220858896</v>
      </c>
      <c r="F4" s="113">
        <f>IF(C4&lt;&gt;0,D4/C4-1,"")</f>
        <v>-0.880764163372859</v>
      </c>
    </row>
    <row r="5" ht="36" customHeight="1" spans="1:6">
      <c r="A5" s="148" t="s">
        <v>1330</v>
      </c>
      <c r="B5" s="149"/>
      <c r="C5" s="121">
        <v>0</v>
      </c>
      <c r="D5" s="121"/>
      <c r="E5" s="122" t="str">
        <f t="shared" ref="E5:E34" si="0">IF(B5&lt;&gt;0,D5/B5-1,"")</f>
        <v/>
      </c>
      <c r="F5" s="150" t="str">
        <f t="shared" ref="F5:F34" si="1">IF(C5&lt;&gt;0,D5/C5-1,"")</f>
        <v/>
      </c>
    </row>
    <row r="6" ht="36" customHeight="1" spans="1:6">
      <c r="A6" s="148" t="s">
        <v>1331</v>
      </c>
      <c r="B6" s="149">
        <v>815</v>
      </c>
      <c r="C6" s="121">
        <v>862</v>
      </c>
      <c r="D6" s="121">
        <v>362</v>
      </c>
      <c r="E6" s="122">
        <f t="shared" si="0"/>
        <v>-0.555828220858896</v>
      </c>
      <c r="F6" s="150">
        <f t="shared" si="1"/>
        <v>-0.580046403712297</v>
      </c>
    </row>
    <row r="7" s="137" customFormat="1" ht="36" customHeight="1" spans="1:6">
      <c r="A7" s="148" t="s">
        <v>1332</v>
      </c>
      <c r="B7" s="148"/>
      <c r="C7" s="121">
        <v>2174</v>
      </c>
      <c r="D7" s="121"/>
      <c r="E7" s="122" t="str">
        <f t="shared" si="0"/>
        <v/>
      </c>
      <c r="F7" s="150">
        <f t="shared" si="1"/>
        <v>-1</v>
      </c>
    </row>
    <row r="8" s="137" customFormat="1" ht="36" customHeight="1" spans="1:6">
      <c r="A8" s="145" t="s">
        <v>1333</v>
      </c>
      <c r="B8" s="146">
        <v>18120</v>
      </c>
      <c r="C8" s="119">
        <v>19054</v>
      </c>
      <c r="D8" s="119">
        <v>16108</v>
      </c>
      <c r="E8" s="112">
        <f t="shared" si="0"/>
        <v>-0.111037527593819</v>
      </c>
      <c r="F8" s="151">
        <f t="shared" si="1"/>
        <v>-0.154613204576467</v>
      </c>
    </row>
    <row r="9" s="137" customFormat="1" ht="36" customHeight="1" spans="1:6">
      <c r="A9" s="148" t="s">
        <v>1330</v>
      </c>
      <c r="B9" s="152">
        <v>17306</v>
      </c>
      <c r="C9" s="121">
        <v>15848</v>
      </c>
      <c r="D9" s="121">
        <v>14911</v>
      </c>
      <c r="E9" s="122">
        <f t="shared" si="0"/>
        <v>-0.138391309372472</v>
      </c>
      <c r="F9" s="150">
        <f t="shared" si="1"/>
        <v>-0.0591241797072186</v>
      </c>
    </row>
    <row r="10" s="137" customFormat="1" ht="36" customHeight="1" spans="1:6">
      <c r="A10" s="148" t="s">
        <v>1331</v>
      </c>
      <c r="B10" s="152">
        <v>80</v>
      </c>
      <c r="C10" s="121">
        <v>138</v>
      </c>
      <c r="D10" s="121">
        <v>92</v>
      </c>
      <c r="E10" s="122">
        <f t="shared" si="0"/>
        <v>0.15</v>
      </c>
      <c r="F10" s="150">
        <f t="shared" si="1"/>
        <v>-0.333333333333333</v>
      </c>
    </row>
    <row r="11" s="137" customFormat="1" ht="36" customHeight="1" spans="1:6">
      <c r="A11" s="148" t="s">
        <v>1332</v>
      </c>
      <c r="B11" s="152">
        <v>734</v>
      </c>
      <c r="C11" s="121">
        <v>979</v>
      </c>
      <c r="D11" s="121">
        <v>979</v>
      </c>
      <c r="E11" s="122">
        <f t="shared" si="0"/>
        <v>0.333787465940055</v>
      </c>
      <c r="F11" s="150">
        <f t="shared" si="1"/>
        <v>0</v>
      </c>
    </row>
    <row r="12" s="137" customFormat="1" ht="36" customHeight="1" spans="1:6">
      <c r="A12" s="145" t="s">
        <v>1334</v>
      </c>
      <c r="B12" s="146">
        <v>12</v>
      </c>
      <c r="C12" s="119">
        <v>32</v>
      </c>
      <c r="D12" s="119">
        <v>2013</v>
      </c>
      <c r="E12" s="112">
        <f t="shared" si="0"/>
        <v>166.75</v>
      </c>
      <c r="F12" s="151">
        <f t="shared" si="1"/>
        <v>61.90625</v>
      </c>
    </row>
    <row r="13" ht="36" customHeight="1" spans="1:6">
      <c r="A13" s="148" t="s">
        <v>1331</v>
      </c>
      <c r="B13" s="152">
        <v>12</v>
      </c>
      <c r="C13" s="121">
        <v>32</v>
      </c>
      <c r="D13" s="121">
        <v>2013</v>
      </c>
      <c r="E13" s="122">
        <f t="shared" si="0"/>
        <v>166.75</v>
      </c>
      <c r="F13" s="150">
        <f t="shared" si="1"/>
        <v>61.90625</v>
      </c>
    </row>
    <row r="14" ht="36" customHeight="1" spans="1:6">
      <c r="A14" s="145" t="s">
        <v>1335</v>
      </c>
      <c r="B14" s="146">
        <v>15804</v>
      </c>
      <c r="C14" s="119">
        <v>20495</v>
      </c>
      <c r="D14" s="119">
        <v>22792</v>
      </c>
      <c r="E14" s="112">
        <f t="shared" si="0"/>
        <v>0.442166540116426</v>
      </c>
      <c r="F14" s="151">
        <f t="shared" si="1"/>
        <v>0.112076116125884</v>
      </c>
    </row>
    <row r="15" ht="36" customHeight="1" spans="1:6">
      <c r="A15" s="148" t="s">
        <v>1330</v>
      </c>
      <c r="B15" s="152">
        <v>14975</v>
      </c>
      <c r="C15" s="121">
        <v>15382</v>
      </c>
      <c r="D15" s="121">
        <v>22622</v>
      </c>
      <c r="E15" s="122">
        <f t="shared" si="0"/>
        <v>0.510651085141903</v>
      </c>
      <c r="F15" s="150">
        <f t="shared" si="1"/>
        <v>0.470680015602652</v>
      </c>
    </row>
    <row r="16" ht="36" customHeight="1" spans="1:6">
      <c r="A16" s="148" t="s">
        <v>1331</v>
      </c>
      <c r="B16" s="152">
        <v>738</v>
      </c>
      <c r="C16" s="121">
        <v>125</v>
      </c>
      <c r="D16" s="121">
        <v>126</v>
      </c>
      <c r="E16" s="122">
        <f t="shared" si="0"/>
        <v>-0.829268292682927</v>
      </c>
      <c r="F16" s="150">
        <f t="shared" si="1"/>
        <v>0.00800000000000001</v>
      </c>
    </row>
    <row r="17" ht="36" customHeight="1" spans="1:6">
      <c r="A17" s="145" t="s">
        <v>1336</v>
      </c>
      <c r="B17" s="146">
        <v>65</v>
      </c>
      <c r="C17" s="119">
        <v>5</v>
      </c>
      <c r="D17" s="119">
        <v>68</v>
      </c>
      <c r="E17" s="112">
        <f t="shared" si="0"/>
        <v>0.0461538461538462</v>
      </c>
      <c r="F17" s="151">
        <f t="shared" si="1"/>
        <v>12.6</v>
      </c>
    </row>
    <row r="18" ht="36" customHeight="1" spans="1:6">
      <c r="A18" s="148" t="s">
        <v>1330</v>
      </c>
      <c r="B18" s="152"/>
      <c r="C18" s="121">
        <v>0</v>
      </c>
      <c r="D18" s="121"/>
      <c r="E18" s="122" t="str">
        <f t="shared" si="0"/>
        <v/>
      </c>
      <c r="F18" s="150" t="str">
        <f t="shared" si="1"/>
        <v/>
      </c>
    </row>
    <row r="19" ht="36" customHeight="1" spans="1:6">
      <c r="A19" s="148" t="s">
        <v>1331</v>
      </c>
      <c r="B19" s="152">
        <v>65</v>
      </c>
      <c r="C19" s="121">
        <v>5</v>
      </c>
      <c r="D19" s="121">
        <v>68</v>
      </c>
      <c r="E19" s="122">
        <f t="shared" si="0"/>
        <v>0.0461538461538462</v>
      </c>
      <c r="F19" s="150">
        <f t="shared" si="1"/>
        <v>12.6</v>
      </c>
    </row>
    <row r="20" ht="36" customHeight="1" spans="1:6">
      <c r="A20" s="145" t="s">
        <v>1337</v>
      </c>
      <c r="B20" s="145"/>
      <c r="C20" s="111"/>
      <c r="D20" s="111"/>
      <c r="E20" s="112" t="str">
        <f t="shared" si="0"/>
        <v/>
      </c>
      <c r="F20" s="151" t="str">
        <f t="shared" si="1"/>
        <v/>
      </c>
    </row>
    <row r="21" ht="36" customHeight="1" spans="1:6">
      <c r="A21" s="145" t="s">
        <v>1338</v>
      </c>
      <c r="B21" s="146">
        <v>113318</v>
      </c>
      <c r="C21" s="119">
        <v>114533</v>
      </c>
      <c r="D21" s="119">
        <v>119170</v>
      </c>
      <c r="E21" s="112">
        <f t="shared" si="0"/>
        <v>0.0516422810144901</v>
      </c>
      <c r="F21" s="151">
        <f t="shared" si="1"/>
        <v>0.0404861480970551</v>
      </c>
    </row>
    <row r="22" ht="36" customHeight="1" spans="1:6">
      <c r="A22" s="148" t="s">
        <v>1330</v>
      </c>
      <c r="B22" s="152">
        <v>97</v>
      </c>
      <c r="C22" s="121">
        <v>50</v>
      </c>
      <c r="D22" s="121">
        <v>400</v>
      </c>
      <c r="E22" s="153">
        <f t="shared" si="0"/>
        <v>3.12371134020618</v>
      </c>
      <c r="F22" s="154">
        <f t="shared" si="1"/>
        <v>7</v>
      </c>
    </row>
    <row r="23" ht="36" customHeight="1" spans="1:6">
      <c r="A23" s="148" t="s">
        <v>1331</v>
      </c>
      <c r="B23" s="152">
        <v>1460</v>
      </c>
      <c r="C23" s="121">
        <v>1314</v>
      </c>
      <c r="D23" s="121">
        <v>811</v>
      </c>
      <c r="E23" s="153">
        <f t="shared" si="0"/>
        <v>-0.444520547945205</v>
      </c>
      <c r="F23" s="154">
        <f t="shared" si="1"/>
        <v>-0.382800608828006</v>
      </c>
    </row>
    <row r="24" ht="36" customHeight="1" spans="1:6">
      <c r="A24" s="155" t="s">
        <v>1332</v>
      </c>
      <c r="B24" s="152">
        <v>111761</v>
      </c>
      <c r="C24" s="121">
        <v>108442</v>
      </c>
      <c r="D24" s="121">
        <v>117959</v>
      </c>
      <c r="E24" s="153">
        <f t="shared" si="0"/>
        <v>0.0554576283318868</v>
      </c>
      <c r="F24" s="154">
        <f t="shared" si="1"/>
        <v>0.0877611995352354</v>
      </c>
    </row>
    <row r="25" ht="36" customHeight="1" spans="1:6">
      <c r="A25" s="145" t="s">
        <v>1339</v>
      </c>
      <c r="B25" s="146">
        <v>20</v>
      </c>
      <c r="C25" s="111"/>
      <c r="D25" s="111"/>
      <c r="E25" s="112">
        <f t="shared" si="0"/>
        <v>-1</v>
      </c>
      <c r="F25" s="151" t="str">
        <f t="shared" si="1"/>
        <v/>
      </c>
    </row>
    <row r="26" ht="36" customHeight="1" spans="1:6">
      <c r="A26" s="148" t="s">
        <v>1330</v>
      </c>
      <c r="B26" s="152"/>
      <c r="C26" s="156"/>
      <c r="D26" s="156"/>
      <c r="E26" s="153" t="str">
        <f t="shared" si="0"/>
        <v/>
      </c>
      <c r="F26" s="154" t="str">
        <f t="shared" si="1"/>
        <v/>
      </c>
    </row>
    <row r="27" ht="36" customHeight="1" spans="1:6">
      <c r="A27" s="148" t="s">
        <v>1331</v>
      </c>
      <c r="B27" s="152">
        <v>20</v>
      </c>
      <c r="C27" s="156"/>
      <c r="D27" s="156"/>
      <c r="E27" s="153">
        <f t="shared" si="0"/>
        <v>-1</v>
      </c>
      <c r="F27" s="154" t="str">
        <f t="shared" si="1"/>
        <v/>
      </c>
    </row>
    <row r="28" ht="36" customHeight="1" spans="1:6">
      <c r="A28" s="134" t="s">
        <v>1340</v>
      </c>
      <c r="B28" s="135">
        <f>SUM(B25,B21,B20,B17,B14,B12,B8,B4)</f>
        <v>148154</v>
      </c>
      <c r="C28" s="135">
        <f t="shared" ref="C28:D28" si="2">SUM(C25,C21,C20,C17,C14,C12,C8,C4)</f>
        <v>157155</v>
      </c>
      <c r="D28" s="135">
        <f t="shared" si="2"/>
        <v>160513</v>
      </c>
      <c r="E28" s="157">
        <f t="shared" si="0"/>
        <v>0.0834199549117809</v>
      </c>
      <c r="F28" s="158">
        <f t="shared" si="1"/>
        <v>0.0213674397887436</v>
      </c>
    </row>
    <row r="29" ht="36" customHeight="1" spans="1:6">
      <c r="A29" s="159" t="s">
        <v>1341</v>
      </c>
      <c r="B29" s="152">
        <v>32378</v>
      </c>
      <c r="C29" s="152">
        <v>31280</v>
      </c>
      <c r="D29" s="152">
        <v>37933</v>
      </c>
      <c r="E29" s="153">
        <f t="shared" si="0"/>
        <v>0.171567113472111</v>
      </c>
      <c r="F29" s="154">
        <f t="shared" si="1"/>
        <v>0.212691815856777</v>
      </c>
    </row>
    <row r="30" ht="36" customHeight="1" spans="1:6">
      <c r="A30" s="159" t="s">
        <v>1342</v>
      </c>
      <c r="B30" s="152">
        <v>3190</v>
      </c>
      <c r="C30" s="152">
        <v>2476</v>
      </c>
      <c r="D30" s="152">
        <v>3472</v>
      </c>
      <c r="E30" s="153">
        <f t="shared" si="0"/>
        <v>0.0884012539184953</v>
      </c>
      <c r="F30" s="154">
        <f t="shared" si="1"/>
        <v>0.402261712439418</v>
      </c>
    </row>
    <row r="31" ht="36" customHeight="1" spans="1:6">
      <c r="A31" s="159" t="s">
        <v>1343</v>
      </c>
      <c r="B31" s="152">
        <v>112495</v>
      </c>
      <c r="C31" s="152">
        <v>111595</v>
      </c>
      <c r="D31" s="152">
        <v>118938</v>
      </c>
      <c r="E31" s="153">
        <f t="shared" si="0"/>
        <v>0.0572736566069603</v>
      </c>
      <c r="F31" s="154">
        <f t="shared" si="1"/>
        <v>0.0658004390877727</v>
      </c>
    </row>
    <row r="32" ht="36" customHeight="1" spans="1:6">
      <c r="A32" s="132" t="s">
        <v>1344</v>
      </c>
      <c r="B32" s="132"/>
      <c r="C32" s="111"/>
      <c r="D32" s="111"/>
      <c r="E32" s="112" t="str">
        <f t="shared" si="0"/>
        <v/>
      </c>
      <c r="F32" s="151" t="str">
        <f t="shared" si="1"/>
        <v/>
      </c>
    </row>
    <row r="33" ht="36" customHeight="1" spans="1:6">
      <c r="A33" s="132" t="s">
        <v>1345</v>
      </c>
      <c r="B33" s="146">
        <v>110855</v>
      </c>
      <c r="C33" s="119">
        <v>176462</v>
      </c>
      <c r="D33" s="119">
        <v>214452</v>
      </c>
      <c r="E33" s="112">
        <f t="shared" si="0"/>
        <v>0.934527084930765</v>
      </c>
      <c r="F33" s="151">
        <f t="shared" si="1"/>
        <v>0.21528714397434</v>
      </c>
    </row>
    <row r="34" ht="36" customHeight="1" spans="1:6">
      <c r="A34" s="134" t="s">
        <v>1346</v>
      </c>
      <c r="B34" s="135">
        <f>SUM(B32:B33,B28)</f>
        <v>259009</v>
      </c>
      <c r="C34" s="135">
        <f t="shared" ref="C34:D34" si="3">SUM(C33,C28)</f>
        <v>333617</v>
      </c>
      <c r="D34" s="135">
        <f t="shared" si="3"/>
        <v>374965</v>
      </c>
      <c r="E34" s="160">
        <f t="shared" si="0"/>
        <v>0.447691006876209</v>
      </c>
      <c r="F34" s="161">
        <f t="shared" si="1"/>
        <v>0.123938528312406</v>
      </c>
    </row>
  </sheetData>
  <autoFilter ref="A3:F34"/>
  <mergeCells count="1">
    <mergeCell ref="A1:F1"/>
  </mergeCells>
  <printOptions horizontalCentered="1"/>
  <pageMargins left="0.393055555555556" right="0.393055555555556" top="0.747916666666667" bottom="0.747916666666667" header="0.313888888888889" footer="0.313888888888889"/>
  <pageSetup paperSize="9" scale="51"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0"/>
  <sheetViews>
    <sheetView showZeros="0" view="pageBreakPreview" zoomScale="85" zoomScaleNormal="100" zoomScaleSheetLayoutView="85" topLeftCell="A7" workbookViewId="0">
      <selection activeCell="D17" sqref="D17"/>
    </sheetView>
  </sheetViews>
  <sheetFormatPr defaultColWidth="9" defaultRowHeight="14.25" outlineLevelCol="5"/>
  <cols>
    <col min="1" max="1" width="50.75" style="98" customWidth="1"/>
    <col min="2" max="2" width="22" style="98" customWidth="1"/>
    <col min="3" max="5" width="21.625" style="99" customWidth="1"/>
    <col min="6" max="6" width="21.625" style="98" customWidth="1"/>
    <col min="7" max="247" width="9" style="98"/>
    <col min="248" max="248" width="41.625" style="98" customWidth="1"/>
    <col min="249" max="250" width="14.5" style="98" customWidth="1"/>
    <col min="251" max="251" width="13.875" style="98" customWidth="1"/>
    <col min="252" max="254" width="9" style="98"/>
    <col min="255" max="256" width="10.5" style="98" customWidth="1"/>
    <col min="257" max="503" width="9" style="98"/>
    <col min="504" max="504" width="41.625" style="98" customWidth="1"/>
    <col min="505" max="506" width="14.5" style="98" customWidth="1"/>
    <col min="507" max="507" width="13.875" style="98" customWidth="1"/>
    <col min="508" max="510" width="9" style="98"/>
    <col min="511" max="512" width="10.5" style="98" customWidth="1"/>
    <col min="513" max="759" width="9" style="98"/>
    <col min="760" max="760" width="41.625" style="98" customWidth="1"/>
    <col min="761" max="762" width="14.5" style="98" customWidth="1"/>
    <col min="763" max="763" width="13.875" style="98" customWidth="1"/>
    <col min="764" max="766" width="9" style="98"/>
    <col min="767" max="768" width="10.5" style="98" customWidth="1"/>
    <col min="769" max="1015" width="9" style="98"/>
    <col min="1016" max="1016" width="41.625" style="98" customWidth="1"/>
    <col min="1017" max="1018" width="14.5" style="98" customWidth="1"/>
    <col min="1019" max="1019" width="13.875" style="98" customWidth="1"/>
    <col min="1020" max="1022" width="9" style="98"/>
    <col min="1023" max="1024" width="10.5" style="98" customWidth="1"/>
    <col min="1025" max="1271" width="9" style="98"/>
    <col min="1272" max="1272" width="41.625" style="98" customWidth="1"/>
    <col min="1273" max="1274" width="14.5" style="98" customWidth="1"/>
    <col min="1275" max="1275" width="13.875" style="98" customWidth="1"/>
    <col min="1276" max="1278" width="9" style="98"/>
    <col min="1279" max="1280" width="10.5" style="98" customWidth="1"/>
    <col min="1281" max="1527" width="9" style="98"/>
    <col min="1528" max="1528" width="41.625" style="98" customWidth="1"/>
    <col min="1529" max="1530" width="14.5" style="98" customWidth="1"/>
    <col min="1531" max="1531" width="13.875" style="98" customWidth="1"/>
    <col min="1532" max="1534" width="9" style="98"/>
    <col min="1535" max="1536" width="10.5" style="98" customWidth="1"/>
    <col min="1537" max="1783" width="9" style="98"/>
    <col min="1784" max="1784" width="41.625" style="98" customWidth="1"/>
    <col min="1785" max="1786" width="14.5" style="98" customWidth="1"/>
    <col min="1787" max="1787" width="13.875" style="98" customWidth="1"/>
    <col min="1788" max="1790" width="9" style="98"/>
    <col min="1791" max="1792" width="10.5" style="98" customWidth="1"/>
    <col min="1793" max="2039" width="9" style="98"/>
    <col min="2040" max="2040" width="41.625" style="98" customWidth="1"/>
    <col min="2041" max="2042" width="14.5" style="98" customWidth="1"/>
    <col min="2043" max="2043" width="13.875" style="98" customWidth="1"/>
    <col min="2044" max="2046" width="9" style="98"/>
    <col min="2047" max="2048" width="10.5" style="98" customWidth="1"/>
    <col min="2049" max="2295" width="9" style="98"/>
    <col min="2296" max="2296" width="41.625" style="98" customWidth="1"/>
    <col min="2297" max="2298" width="14.5" style="98" customWidth="1"/>
    <col min="2299" max="2299" width="13.875" style="98" customWidth="1"/>
    <col min="2300" max="2302" width="9" style="98"/>
    <col min="2303" max="2304" width="10.5" style="98" customWidth="1"/>
    <col min="2305" max="2551" width="9" style="98"/>
    <col min="2552" max="2552" width="41.625" style="98" customWidth="1"/>
    <col min="2553" max="2554" width="14.5" style="98" customWidth="1"/>
    <col min="2555" max="2555" width="13.875" style="98" customWidth="1"/>
    <col min="2556" max="2558" width="9" style="98"/>
    <col min="2559" max="2560" width="10.5" style="98" customWidth="1"/>
    <col min="2561" max="2807" width="9" style="98"/>
    <col min="2808" max="2808" width="41.625" style="98" customWidth="1"/>
    <col min="2809" max="2810" width="14.5" style="98" customWidth="1"/>
    <col min="2811" max="2811" width="13.875" style="98" customWidth="1"/>
    <col min="2812" max="2814" width="9" style="98"/>
    <col min="2815" max="2816" width="10.5" style="98" customWidth="1"/>
    <col min="2817" max="3063" width="9" style="98"/>
    <col min="3064" max="3064" width="41.625" style="98" customWidth="1"/>
    <col min="3065" max="3066" width="14.5" style="98" customWidth="1"/>
    <col min="3067" max="3067" width="13.875" style="98" customWidth="1"/>
    <col min="3068" max="3070" width="9" style="98"/>
    <col min="3071" max="3072" width="10.5" style="98" customWidth="1"/>
    <col min="3073" max="3319" width="9" style="98"/>
    <col min="3320" max="3320" width="41.625" style="98" customWidth="1"/>
    <col min="3321" max="3322" width="14.5" style="98" customWidth="1"/>
    <col min="3323" max="3323" width="13.875" style="98" customWidth="1"/>
    <col min="3324" max="3326" width="9" style="98"/>
    <col min="3327" max="3328" width="10.5" style="98" customWidth="1"/>
    <col min="3329" max="3575" width="9" style="98"/>
    <col min="3576" max="3576" width="41.625" style="98" customWidth="1"/>
    <col min="3577" max="3578" width="14.5" style="98" customWidth="1"/>
    <col min="3579" max="3579" width="13.875" style="98" customWidth="1"/>
    <col min="3580" max="3582" width="9" style="98"/>
    <col min="3583" max="3584" width="10.5" style="98" customWidth="1"/>
    <col min="3585" max="3831" width="9" style="98"/>
    <col min="3832" max="3832" width="41.625" style="98" customWidth="1"/>
    <col min="3833" max="3834" width="14.5" style="98" customWidth="1"/>
    <col min="3835" max="3835" width="13.875" style="98" customWidth="1"/>
    <col min="3836" max="3838" width="9" style="98"/>
    <col min="3839" max="3840" width="10.5" style="98" customWidth="1"/>
    <col min="3841" max="4087" width="9" style="98"/>
    <col min="4088" max="4088" width="41.625" style="98" customWidth="1"/>
    <col min="4089" max="4090" width="14.5" style="98" customWidth="1"/>
    <col min="4091" max="4091" width="13.875" style="98" customWidth="1"/>
    <col min="4092" max="4094" width="9" style="98"/>
    <col min="4095" max="4096" width="10.5" style="98" customWidth="1"/>
    <col min="4097" max="4343" width="9" style="98"/>
    <col min="4344" max="4344" width="41.625" style="98" customWidth="1"/>
    <col min="4345" max="4346" width="14.5" style="98" customWidth="1"/>
    <col min="4347" max="4347" width="13.875" style="98" customWidth="1"/>
    <col min="4348" max="4350" width="9" style="98"/>
    <col min="4351" max="4352" width="10.5" style="98" customWidth="1"/>
    <col min="4353" max="4599" width="9" style="98"/>
    <col min="4600" max="4600" width="41.625" style="98" customWidth="1"/>
    <col min="4601" max="4602" width="14.5" style="98" customWidth="1"/>
    <col min="4603" max="4603" width="13.875" style="98" customWidth="1"/>
    <col min="4604" max="4606" width="9" style="98"/>
    <col min="4607" max="4608" width="10.5" style="98" customWidth="1"/>
    <col min="4609" max="4855" width="9" style="98"/>
    <col min="4856" max="4856" width="41.625" style="98" customWidth="1"/>
    <col min="4857" max="4858" width="14.5" style="98" customWidth="1"/>
    <col min="4859" max="4859" width="13.875" style="98" customWidth="1"/>
    <col min="4860" max="4862" width="9" style="98"/>
    <col min="4863" max="4864" width="10.5" style="98" customWidth="1"/>
    <col min="4865" max="5111" width="9" style="98"/>
    <col min="5112" max="5112" width="41.625" style="98" customWidth="1"/>
    <col min="5113" max="5114" width="14.5" style="98" customWidth="1"/>
    <col min="5115" max="5115" width="13.875" style="98" customWidth="1"/>
    <col min="5116" max="5118" width="9" style="98"/>
    <col min="5119" max="5120" width="10.5" style="98" customWidth="1"/>
    <col min="5121" max="5367" width="9" style="98"/>
    <col min="5368" max="5368" width="41.625" style="98" customWidth="1"/>
    <col min="5369" max="5370" width="14.5" style="98" customWidth="1"/>
    <col min="5371" max="5371" width="13.875" style="98" customWidth="1"/>
    <col min="5372" max="5374" width="9" style="98"/>
    <col min="5375" max="5376" width="10.5" style="98" customWidth="1"/>
    <col min="5377" max="5623" width="9" style="98"/>
    <col min="5624" max="5624" width="41.625" style="98" customWidth="1"/>
    <col min="5625" max="5626" width="14.5" style="98" customWidth="1"/>
    <col min="5627" max="5627" width="13.875" style="98" customWidth="1"/>
    <col min="5628" max="5630" width="9" style="98"/>
    <col min="5631" max="5632" width="10.5" style="98" customWidth="1"/>
    <col min="5633" max="5879" width="9" style="98"/>
    <col min="5880" max="5880" width="41.625" style="98" customWidth="1"/>
    <col min="5881" max="5882" width="14.5" style="98" customWidth="1"/>
    <col min="5883" max="5883" width="13.875" style="98" customWidth="1"/>
    <col min="5884" max="5886" width="9" style="98"/>
    <col min="5887" max="5888" width="10.5" style="98" customWidth="1"/>
    <col min="5889" max="6135" width="9" style="98"/>
    <col min="6136" max="6136" width="41.625" style="98" customWidth="1"/>
    <col min="6137" max="6138" width="14.5" style="98" customWidth="1"/>
    <col min="6139" max="6139" width="13.875" style="98" customWidth="1"/>
    <col min="6140" max="6142" width="9" style="98"/>
    <col min="6143" max="6144" width="10.5" style="98" customWidth="1"/>
    <col min="6145" max="6391" width="9" style="98"/>
    <col min="6392" max="6392" width="41.625" style="98" customWidth="1"/>
    <col min="6393" max="6394" width="14.5" style="98" customWidth="1"/>
    <col min="6395" max="6395" width="13.875" style="98" customWidth="1"/>
    <col min="6396" max="6398" width="9" style="98"/>
    <col min="6399" max="6400" width="10.5" style="98" customWidth="1"/>
    <col min="6401" max="6647" width="9" style="98"/>
    <col min="6648" max="6648" width="41.625" style="98" customWidth="1"/>
    <col min="6649" max="6650" width="14.5" style="98" customWidth="1"/>
    <col min="6651" max="6651" width="13.875" style="98" customWidth="1"/>
    <col min="6652" max="6654" width="9" style="98"/>
    <col min="6655" max="6656" width="10.5" style="98" customWidth="1"/>
    <col min="6657" max="6903" width="9" style="98"/>
    <col min="6904" max="6904" width="41.625" style="98" customWidth="1"/>
    <col min="6905" max="6906" width="14.5" style="98" customWidth="1"/>
    <col min="6907" max="6907" width="13.875" style="98" customWidth="1"/>
    <col min="6908" max="6910" width="9" style="98"/>
    <col min="6911" max="6912" width="10.5" style="98" customWidth="1"/>
    <col min="6913" max="7159" width="9" style="98"/>
    <col min="7160" max="7160" width="41.625" style="98" customWidth="1"/>
    <col min="7161" max="7162" width="14.5" style="98" customWidth="1"/>
    <col min="7163" max="7163" width="13.875" style="98" customWidth="1"/>
    <col min="7164" max="7166" width="9" style="98"/>
    <col min="7167" max="7168" width="10.5" style="98" customWidth="1"/>
    <col min="7169" max="7415" width="9" style="98"/>
    <col min="7416" max="7416" width="41.625" style="98" customWidth="1"/>
    <col min="7417" max="7418" width="14.5" style="98" customWidth="1"/>
    <col min="7419" max="7419" width="13.875" style="98" customWidth="1"/>
    <col min="7420" max="7422" width="9" style="98"/>
    <col min="7423" max="7424" width="10.5" style="98" customWidth="1"/>
    <col min="7425" max="7671" width="9" style="98"/>
    <col min="7672" max="7672" width="41.625" style="98" customWidth="1"/>
    <col min="7673" max="7674" width="14.5" style="98" customWidth="1"/>
    <col min="7675" max="7675" width="13.875" style="98" customWidth="1"/>
    <col min="7676" max="7678" width="9" style="98"/>
    <col min="7679" max="7680" width="10.5" style="98" customWidth="1"/>
    <col min="7681" max="7927" width="9" style="98"/>
    <col min="7928" max="7928" width="41.625" style="98" customWidth="1"/>
    <col min="7929" max="7930" width="14.5" style="98" customWidth="1"/>
    <col min="7931" max="7931" width="13.875" style="98" customWidth="1"/>
    <col min="7932" max="7934" width="9" style="98"/>
    <col min="7935" max="7936" width="10.5" style="98" customWidth="1"/>
    <col min="7937" max="8183" width="9" style="98"/>
    <col min="8184" max="8184" width="41.625" style="98" customWidth="1"/>
    <col min="8185" max="8186" width="14.5" style="98" customWidth="1"/>
    <col min="8187" max="8187" width="13.875" style="98" customWidth="1"/>
    <col min="8188" max="8190" width="9" style="98"/>
    <col min="8191" max="8192" width="10.5" style="98" customWidth="1"/>
    <col min="8193" max="8439" width="9" style="98"/>
    <col min="8440" max="8440" width="41.625" style="98" customWidth="1"/>
    <col min="8441" max="8442" width="14.5" style="98" customWidth="1"/>
    <col min="8443" max="8443" width="13.875" style="98" customWidth="1"/>
    <col min="8444" max="8446" width="9" style="98"/>
    <col min="8447" max="8448" width="10.5" style="98" customWidth="1"/>
    <col min="8449" max="8695" width="9" style="98"/>
    <col min="8696" max="8696" width="41.625" style="98" customWidth="1"/>
    <col min="8697" max="8698" width="14.5" style="98" customWidth="1"/>
    <col min="8699" max="8699" width="13.875" style="98" customWidth="1"/>
    <col min="8700" max="8702" width="9" style="98"/>
    <col min="8703" max="8704" width="10.5" style="98" customWidth="1"/>
    <col min="8705" max="8951" width="9" style="98"/>
    <col min="8952" max="8952" width="41.625" style="98" customWidth="1"/>
    <col min="8953" max="8954" width="14.5" style="98" customWidth="1"/>
    <col min="8955" max="8955" width="13.875" style="98" customWidth="1"/>
    <col min="8956" max="8958" width="9" style="98"/>
    <col min="8959" max="8960" width="10.5" style="98" customWidth="1"/>
    <col min="8961" max="9207" width="9" style="98"/>
    <col min="9208" max="9208" width="41.625" style="98" customWidth="1"/>
    <col min="9209" max="9210" width="14.5" style="98" customWidth="1"/>
    <col min="9211" max="9211" width="13.875" style="98" customWidth="1"/>
    <col min="9212" max="9214" width="9" style="98"/>
    <col min="9215" max="9216" width="10.5" style="98" customWidth="1"/>
    <col min="9217" max="9463" width="9" style="98"/>
    <col min="9464" max="9464" width="41.625" style="98" customWidth="1"/>
    <col min="9465" max="9466" width="14.5" style="98" customWidth="1"/>
    <col min="9467" max="9467" width="13.875" style="98" customWidth="1"/>
    <col min="9468" max="9470" width="9" style="98"/>
    <col min="9471" max="9472" width="10.5" style="98" customWidth="1"/>
    <col min="9473" max="9719" width="9" style="98"/>
    <col min="9720" max="9720" width="41.625" style="98" customWidth="1"/>
    <col min="9721" max="9722" width="14.5" style="98" customWidth="1"/>
    <col min="9723" max="9723" width="13.875" style="98" customWidth="1"/>
    <col min="9724" max="9726" width="9" style="98"/>
    <col min="9727" max="9728" width="10.5" style="98" customWidth="1"/>
    <col min="9729" max="9975" width="9" style="98"/>
    <col min="9976" max="9976" width="41.625" style="98" customWidth="1"/>
    <col min="9977" max="9978" width="14.5" style="98" customWidth="1"/>
    <col min="9979" max="9979" width="13.875" style="98" customWidth="1"/>
    <col min="9980" max="9982" width="9" style="98"/>
    <col min="9983" max="9984" width="10.5" style="98" customWidth="1"/>
    <col min="9985" max="10231" width="9" style="98"/>
    <col min="10232" max="10232" width="41.625" style="98" customWidth="1"/>
    <col min="10233" max="10234" width="14.5" style="98" customWidth="1"/>
    <col min="10235" max="10235" width="13.875" style="98" customWidth="1"/>
    <col min="10236" max="10238" width="9" style="98"/>
    <col min="10239" max="10240" width="10.5" style="98" customWidth="1"/>
    <col min="10241" max="10487" width="9" style="98"/>
    <col min="10488" max="10488" width="41.625" style="98" customWidth="1"/>
    <col min="10489" max="10490" width="14.5" style="98" customWidth="1"/>
    <col min="10491" max="10491" width="13.875" style="98" customWidth="1"/>
    <col min="10492" max="10494" width="9" style="98"/>
    <col min="10495" max="10496" width="10.5" style="98" customWidth="1"/>
    <col min="10497" max="10743" width="9" style="98"/>
    <col min="10744" max="10744" width="41.625" style="98" customWidth="1"/>
    <col min="10745" max="10746" width="14.5" style="98" customWidth="1"/>
    <col min="10747" max="10747" width="13.875" style="98" customWidth="1"/>
    <col min="10748" max="10750" width="9" style="98"/>
    <col min="10751" max="10752" width="10.5" style="98" customWidth="1"/>
    <col min="10753" max="10999" width="9" style="98"/>
    <col min="11000" max="11000" width="41.625" style="98" customWidth="1"/>
    <col min="11001" max="11002" width="14.5" style="98" customWidth="1"/>
    <col min="11003" max="11003" width="13.875" style="98" customWidth="1"/>
    <col min="11004" max="11006" width="9" style="98"/>
    <col min="11007" max="11008" width="10.5" style="98" customWidth="1"/>
    <col min="11009" max="11255" width="9" style="98"/>
    <col min="11256" max="11256" width="41.625" style="98" customWidth="1"/>
    <col min="11257" max="11258" width="14.5" style="98" customWidth="1"/>
    <col min="11259" max="11259" width="13.875" style="98" customWidth="1"/>
    <col min="11260" max="11262" width="9" style="98"/>
    <col min="11263" max="11264" width="10.5" style="98" customWidth="1"/>
    <col min="11265" max="11511" width="9" style="98"/>
    <col min="11512" max="11512" width="41.625" style="98" customWidth="1"/>
    <col min="11513" max="11514" width="14.5" style="98" customWidth="1"/>
    <col min="11515" max="11515" width="13.875" style="98" customWidth="1"/>
    <col min="11516" max="11518" width="9" style="98"/>
    <col min="11519" max="11520" width="10.5" style="98" customWidth="1"/>
    <col min="11521" max="11767" width="9" style="98"/>
    <col min="11768" max="11768" width="41.625" style="98" customWidth="1"/>
    <col min="11769" max="11770" width="14.5" style="98" customWidth="1"/>
    <col min="11771" max="11771" width="13.875" style="98" customWidth="1"/>
    <col min="11772" max="11774" width="9" style="98"/>
    <col min="11775" max="11776" width="10.5" style="98" customWidth="1"/>
    <col min="11777" max="12023" width="9" style="98"/>
    <col min="12024" max="12024" width="41.625" style="98" customWidth="1"/>
    <col min="12025" max="12026" width="14.5" style="98" customWidth="1"/>
    <col min="12027" max="12027" width="13.875" style="98" customWidth="1"/>
    <col min="12028" max="12030" width="9" style="98"/>
    <col min="12031" max="12032" width="10.5" style="98" customWidth="1"/>
    <col min="12033" max="12279" width="9" style="98"/>
    <col min="12280" max="12280" width="41.625" style="98" customWidth="1"/>
    <col min="12281" max="12282" width="14.5" style="98" customWidth="1"/>
    <col min="12283" max="12283" width="13.875" style="98" customWidth="1"/>
    <col min="12284" max="12286" width="9" style="98"/>
    <col min="12287" max="12288" width="10.5" style="98" customWidth="1"/>
    <col min="12289" max="12535" width="9" style="98"/>
    <col min="12536" max="12536" width="41.625" style="98" customWidth="1"/>
    <col min="12537" max="12538" width="14.5" style="98" customWidth="1"/>
    <col min="12539" max="12539" width="13.875" style="98" customWidth="1"/>
    <col min="12540" max="12542" width="9" style="98"/>
    <col min="12543" max="12544" width="10.5" style="98" customWidth="1"/>
    <col min="12545" max="12791" width="9" style="98"/>
    <col min="12792" max="12792" width="41.625" style="98" customWidth="1"/>
    <col min="12793" max="12794" width="14.5" style="98" customWidth="1"/>
    <col min="12795" max="12795" width="13.875" style="98" customWidth="1"/>
    <col min="12796" max="12798" width="9" style="98"/>
    <col min="12799" max="12800" width="10.5" style="98" customWidth="1"/>
    <col min="12801" max="13047" width="9" style="98"/>
    <col min="13048" max="13048" width="41.625" style="98" customWidth="1"/>
    <col min="13049" max="13050" width="14.5" style="98" customWidth="1"/>
    <col min="13051" max="13051" width="13.875" style="98" customWidth="1"/>
    <col min="13052" max="13054" width="9" style="98"/>
    <col min="13055" max="13056" width="10.5" style="98" customWidth="1"/>
    <col min="13057" max="13303" width="9" style="98"/>
    <col min="13304" max="13304" width="41.625" style="98" customWidth="1"/>
    <col min="13305" max="13306" width="14.5" style="98" customWidth="1"/>
    <col min="13307" max="13307" width="13.875" style="98" customWidth="1"/>
    <col min="13308" max="13310" width="9" style="98"/>
    <col min="13311" max="13312" width="10.5" style="98" customWidth="1"/>
    <col min="13313" max="13559" width="9" style="98"/>
    <col min="13560" max="13560" width="41.625" style="98" customWidth="1"/>
    <col min="13561" max="13562" width="14.5" style="98" customWidth="1"/>
    <col min="13563" max="13563" width="13.875" style="98" customWidth="1"/>
    <col min="13564" max="13566" width="9" style="98"/>
    <col min="13567" max="13568" width="10.5" style="98" customWidth="1"/>
    <col min="13569" max="13815" width="9" style="98"/>
    <col min="13816" max="13816" width="41.625" style="98" customWidth="1"/>
    <col min="13817" max="13818" width="14.5" style="98" customWidth="1"/>
    <col min="13819" max="13819" width="13.875" style="98" customWidth="1"/>
    <col min="13820" max="13822" width="9" style="98"/>
    <col min="13823" max="13824" width="10.5" style="98" customWidth="1"/>
    <col min="13825" max="14071" width="9" style="98"/>
    <col min="14072" max="14072" width="41.625" style="98" customWidth="1"/>
    <col min="14073" max="14074" width="14.5" style="98" customWidth="1"/>
    <col min="14075" max="14075" width="13.875" style="98" customWidth="1"/>
    <col min="14076" max="14078" width="9" style="98"/>
    <col min="14079" max="14080" width="10.5" style="98" customWidth="1"/>
    <col min="14081" max="14327" width="9" style="98"/>
    <col min="14328" max="14328" width="41.625" style="98" customWidth="1"/>
    <col min="14329" max="14330" width="14.5" style="98" customWidth="1"/>
    <col min="14331" max="14331" width="13.875" style="98" customWidth="1"/>
    <col min="14332" max="14334" width="9" style="98"/>
    <col min="14335" max="14336" width="10.5" style="98" customWidth="1"/>
    <col min="14337" max="14583" width="9" style="98"/>
    <col min="14584" max="14584" width="41.625" style="98" customWidth="1"/>
    <col min="14585" max="14586" width="14.5" style="98" customWidth="1"/>
    <col min="14587" max="14587" width="13.875" style="98" customWidth="1"/>
    <col min="14588" max="14590" width="9" style="98"/>
    <col min="14591" max="14592" width="10.5" style="98" customWidth="1"/>
    <col min="14593" max="14839" width="9" style="98"/>
    <col min="14840" max="14840" width="41.625" style="98" customWidth="1"/>
    <col min="14841" max="14842" width="14.5" style="98" customWidth="1"/>
    <col min="14843" max="14843" width="13.875" style="98" customWidth="1"/>
    <col min="14844" max="14846" width="9" style="98"/>
    <col min="14847" max="14848" width="10.5" style="98" customWidth="1"/>
    <col min="14849" max="15095" width="9" style="98"/>
    <col min="15096" max="15096" width="41.625" style="98" customWidth="1"/>
    <col min="15097" max="15098" width="14.5" style="98" customWidth="1"/>
    <col min="15099" max="15099" width="13.875" style="98" customWidth="1"/>
    <col min="15100" max="15102" width="9" style="98"/>
    <col min="15103" max="15104" width="10.5" style="98" customWidth="1"/>
    <col min="15105" max="15351" width="9" style="98"/>
    <col min="15352" max="15352" width="41.625" style="98" customWidth="1"/>
    <col min="15353" max="15354" width="14.5" style="98" customWidth="1"/>
    <col min="15355" max="15355" width="13.875" style="98" customWidth="1"/>
    <col min="15356" max="15358" width="9" style="98"/>
    <col min="15359" max="15360" width="10.5" style="98" customWidth="1"/>
    <col min="15361" max="15607" width="9" style="98"/>
    <col min="15608" max="15608" width="41.625" style="98" customWidth="1"/>
    <col min="15609" max="15610" width="14.5" style="98" customWidth="1"/>
    <col min="15611" max="15611" width="13.875" style="98" customWidth="1"/>
    <col min="15612" max="15614" width="9" style="98"/>
    <col min="15615" max="15616" width="10.5" style="98" customWidth="1"/>
    <col min="15617" max="15863" width="9" style="98"/>
    <col min="15864" max="15864" width="41.625" style="98" customWidth="1"/>
    <col min="15865" max="15866" width="14.5" style="98" customWidth="1"/>
    <col min="15867" max="15867" width="13.875" style="98" customWidth="1"/>
    <col min="15868" max="15870" width="9" style="98"/>
    <col min="15871" max="15872" width="10.5" style="98" customWidth="1"/>
    <col min="15873" max="16119" width="9" style="98"/>
    <col min="16120" max="16120" width="41.625" style="98" customWidth="1"/>
    <col min="16121" max="16122" width="14.5" style="98" customWidth="1"/>
    <col min="16123" max="16123" width="13.875" style="98" customWidth="1"/>
    <col min="16124" max="16126" width="9" style="98"/>
    <col min="16127" max="16128" width="10.5" style="98" customWidth="1"/>
    <col min="16129" max="16384" width="9" style="98"/>
  </cols>
  <sheetData>
    <row r="1" ht="45" customHeight="1" spans="1:6">
      <c r="A1" s="95" t="s">
        <v>1364</v>
      </c>
      <c r="B1" s="95"/>
      <c r="C1" s="100"/>
      <c r="D1" s="100"/>
      <c r="E1" s="100"/>
      <c r="F1" s="95"/>
    </row>
    <row r="2" ht="20.1" customHeight="1" spans="1:6">
      <c r="A2" s="101"/>
      <c r="B2" s="101"/>
      <c r="C2" s="102"/>
      <c r="D2" s="103"/>
      <c r="E2" s="103"/>
      <c r="F2" s="104" t="s">
        <v>1265</v>
      </c>
    </row>
    <row r="3" ht="45" customHeight="1" spans="1:6">
      <c r="A3" s="105" t="s">
        <v>1098</v>
      </c>
      <c r="B3" s="106" t="s">
        <v>4</v>
      </c>
      <c r="C3" s="106" t="s">
        <v>5</v>
      </c>
      <c r="D3" s="106" t="s">
        <v>6</v>
      </c>
      <c r="E3" s="107" t="s">
        <v>7</v>
      </c>
      <c r="F3" s="108" t="s">
        <v>8</v>
      </c>
    </row>
    <row r="4" ht="36" customHeight="1" spans="1:6">
      <c r="A4" s="109" t="s">
        <v>1349</v>
      </c>
      <c r="B4" s="110"/>
      <c r="C4" s="111"/>
      <c r="D4" s="111"/>
      <c r="E4" s="112" t="str">
        <f t="shared" ref="E4:E20" si="0">IF(B4&lt;&gt;0,D4/B4-1,"")</f>
        <v/>
      </c>
      <c r="F4" s="113" t="str">
        <f t="shared" ref="F4:F20" si="1">IF(C4&lt;&gt;0,D4/C4-1,"")</f>
        <v/>
      </c>
    </row>
    <row r="5" ht="36" customHeight="1" spans="1:6">
      <c r="A5" s="114" t="s">
        <v>1350</v>
      </c>
      <c r="B5" s="115"/>
      <c r="C5" s="116"/>
      <c r="D5" s="116"/>
      <c r="E5" s="117" t="str">
        <f t="shared" si="0"/>
        <v/>
      </c>
      <c r="F5" s="118" t="str">
        <f t="shared" si="1"/>
        <v/>
      </c>
    </row>
    <row r="6" ht="36" customHeight="1" spans="1:6">
      <c r="A6" s="109" t="s">
        <v>1351</v>
      </c>
      <c r="B6" s="110">
        <v>13532</v>
      </c>
      <c r="C6" s="119">
        <v>15454</v>
      </c>
      <c r="D6" s="119">
        <v>15292</v>
      </c>
      <c r="E6" s="112">
        <f t="shared" si="0"/>
        <v>0.130062075081289</v>
      </c>
      <c r="F6" s="113">
        <f t="shared" si="1"/>
        <v>-0.0104827229196325</v>
      </c>
    </row>
    <row r="7" ht="36" customHeight="1" spans="1:6">
      <c r="A7" s="114" t="s">
        <v>1350</v>
      </c>
      <c r="B7" s="115">
        <v>13532</v>
      </c>
      <c r="C7" s="120">
        <v>15130</v>
      </c>
      <c r="D7" s="121">
        <v>15103</v>
      </c>
      <c r="E7" s="122">
        <f t="shared" si="0"/>
        <v>0.116095181791309</v>
      </c>
      <c r="F7" s="118">
        <f t="shared" si="1"/>
        <v>-0.00178453403833445</v>
      </c>
    </row>
    <row r="8" ht="36" customHeight="1" spans="1:6">
      <c r="A8" s="109" t="s">
        <v>1353</v>
      </c>
      <c r="B8" s="110">
        <v>21809</v>
      </c>
      <c r="C8" s="119">
        <v>23231</v>
      </c>
      <c r="D8" s="119">
        <v>25117</v>
      </c>
      <c r="E8" s="112">
        <f t="shared" si="0"/>
        <v>0.151680498876611</v>
      </c>
      <c r="F8" s="113">
        <f t="shared" si="1"/>
        <v>0.0811846239938014</v>
      </c>
    </row>
    <row r="9" ht="36" customHeight="1" spans="1:6">
      <c r="A9" s="114" t="s">
        <v>1350</v>
      </c>
      <c r="B9" s="115">
        <v>21777</v>
      </c>
      <c r="C9" s="123">
        <v>18274</v>
      </c>
      <c r="D9" s="121">
        <v>25098</v>
      </c>
      <c r="E9" s="122">
        <f t="shared" si="0"/>
        <v>0.152500344400055</v>
      </c>
      <c r="F9" s="118">
        <f t="shared" si="1"/>
        <v>0.373426726496662</v>
      </c>
    </row>
    <row r="10" ht="36" customHeight="1" spans="1:6">
      <c r="A10" s="109" t="s">
        <v>1354</v>
      </c>
      <c r="B10" s="124">
        <v>34</v>
      </c>
      <c r="C10" s="111"/>
      <c r="D10" s="111"/>
      <c r="E10" s="112">
        <f t="shared" si="0"/>
        <v>-1</v>
      </c>
      <c r="F10" s="113" t="str">
        <f t="shared" si="1"/>
        <v/>
      </c>
    </row>
    <row r="11" ht="36" customHeight="1" spans="1:6">
      <c r="A11" s="114" t="s">
        <v>1350</v>
      </c>
      <c r="B11" s="125">
        <v>34</v>
      </c>
      <c r="C11" s="126"/>
      <c r="D11" s="126"/>
      <c r="E11" s="122">
        <f t="shared" si="0"/>
        <v>-1</v>
      </c>
      <c r="F11" s="118" t="str">
        <f t="shared" si="1"/>
        <v/>
      </c>
    </row>
    <row r="12" ht="36" customHeight="1" spans="1:6">
      <c r="A12" s="109" t="s">
        <v>1356</v>
      </c>
      <c r="B12" s="127">
        <v>28418</v>
      </c>
      <c r="C12" s="119">
        <v>55736</v>
      </c>
      <c r="D12" s="119">
        <v>52438</v>
      </c>
      <c r="E12" s="112">
        <f t="shared" si="0"/>
        <v>0.845238933070589</v>
      </c>
      <c r="F12" s="113">
        <f t="shared" si="1"/>
        <v>-0.0591718099612458</v>
      </c>
    </row>
    <row r="13" ht="36" customHeight="1" spans="1:6">
      <c r="A13" s="114" t="s">
        <v>1350</v>
      </c>
      <c r="B13" s="115">
        <v>20895</v>
      </c>
      <c r="C13" s="64">
        <v>34924</v>
      </c>
      <c r="D13" s="64">
        <v>34253</v>
      </c>
      <c r="E13" s="122">
        <f t="shared" si="0"/>
        <v>0.639291696578129</v>
      </c>
      <c r="F13" s="118">
        <f t="shared" si="1"/>
        <v>-0.0192131485511396</v>
      </c>
    </row>
    <row r="14" ht="36" customHeight="1" spans="1:6">
      <c r="A14" s="109" t="s">
        <v>1357</v>
      </c>
      <c r="B14" s="109"/>
      <c r="C14" s="126"/>
      <c r="D14" s="111"/>
      <c r="E14" s="112" t="str">
        <f t="shared" si="0"/>
        <v/>
      </c>
      <c r="F14" s="128" t="str">
        <f t="shared" si="1"/>
        <v/>
      </c>
    </row>
    <row r="15" ht="36" customHeight="1" spans="1:6">
      <c r="A15" s="114" t="s">
        <v>1350</v>
      </c>
      <c r="B15" s="114"/>
      <c r="C15" s="126"/>
      <c r="D15" s="126"/>
      <c r="E15" s="122" t="str">
        <f t="shared" si="0"/>
        <v/>
      </c>
      <c r="F15" s="128" t="str">
        <f t="shared" si="1"/>
        <v/>
      </c>
    </row>
    <row r="16" ht="36" customHeight="1" spans="1:6">
      <c r="A16" s="129" t="s">
        <v>1358</v>
      </c>
      <c r="B16" s="130">
        <f>SUM(B12,B10,B8,B6)</f>
        <v>63793</v>
      </c>
      <c r="C16" s="130">
        <f t="shared" ref="C16:D16" si="2">SUM(C12,C10,C8,C6)</f>
        <v>94421</v>
      </c>
      <c r="D16" s="130">
        <f t="shared" si="2"/>
        <v>92847</v>
      </c>
      <c r="E16" s="131">
        <f t="shared" si="0"/>
        <v>0.455441819635383</v>
      </c>
      <c r="F16" s="113">
        <f t="shared" si="1"/>
        <v>-0.0166700204403681</v>
      </c>
    </row>
    <row r="17" ht="36" customHeight="1" spans="1:6">
      <c r="A17" s="114" t="s">
        <v>1359</v>
      </c>
      <c r="B17" s="115">
        <v>56238</v>
      </c>
      <c r="C17" s="115">
        <v>68328</v>
      </c>
      <c r="D17" s="115">
        <v>74454</v>
      </c>
      <c r="E17" s="131">
        <f t="shared" si="0"/>
        <v>0.32390910060813</v>
      </c>
      <c r="F17" s="118">
        <f t="shared" si="1"/>
        <v>0.0896557780119425</v>
      </c>
    </row>
    <row r="18" ht="36" customHeight="1" spans="1:6">
      <c r="A18" s="132" t="s">
        <v>1365</v>
      </c>
      <c r="B18" s="133">
        <v>146530</v>
      </c>
      <c r="C18" s="119">
        <v>163713</v>
      </c>
      <c r="D18" s="119">
        <v>275384</v>
      </c>
      <c r="E18" s="131">
        <f t="shared" si="0"/>
        <v>0.879369412407016</v>
      </c>
      <c r="F18" s="113">
        <f t="shared" si="1"/>
        <v>0.682114431963253</v>
      </c>
    </row>
    <row r="19" ht="36" customHeight="1" spans="1:6">
      <c r="A19" s="132" t="s">
        <v>1361</v>
      </c>
      <c r="B19" s="133">
        <v>958</v>
      </c>
      <c r="C19" s="119">
        <v>993</v>
      </c>
      <c r="D19" s="119">
        <v>1320</v>
      </c>
      <c r="E19" s="131">
        <f t="shared" si="0"/>
        <v>0.377870563674322</v>
      </c>
      <c r="F19" s="113">
        <f t="shared" si="1"/>
        <v>0.329305135951662</v>
      </c>
    </row>
    <row r="20" ht="36" customHeight="1" spans="1:6">
      <c r="A20" s="134" t="s">
        <v>1362</v>
      </c>
      <c r="B20" s="135">
        <f>SUM(B16,B18:B19)</f>
        <v>211281</v>
      </c>
      <c r="C20" s="135">
        <f t="shared" ref="C20:D20" si="3">SUM(C16,C18:C19)</f>
        <v>259127</v>
      </c>
      <c r="D20" s="135">
        <f t="shared" si="3"/>
        <v>369551</v>
      </c>
      <c r="E20" s="136">
        <f t="shared" si="0"/>
        <v>0.749097173905841</v>
      </c>
      <c r="F20" s="113">
        <f t="shared" si="1"/>
        <v>0.426138534386614</v>
      </c>
    </row>
  </sheetData>
  <autoFilter ref="A3:F20"/>
  <mergeCells count="1">
    <mergeCell ref="A1:F1"/>
  </mergeCells>
  <printOptions horizontalCentered="1"/>
  <pageMargins left="0.471527777777778" right="0.393055555555556" top="0.747916666666667" bottom="0.747916666666667" header="0.313888888888889" footer="0.313888888888889"/>
  <pageSetup paperSize="9" scale="57"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1"/>
  <sheetViews>
    <sheetView topLeftCell="A4" workbookViewId="0">
      <selection activeCell="A18" sqref="A18:G18"/>
    </sheetView>
  </sheetViews>
  <sheetFormatPr defaultColWidth="10" defaultRowHeight="13.5" outlineLevelCol="6"/>
  <cols>
    <col min="1" max="1" width="24.625" style="54" customWidth="1"/>
    <col min="2" max="7" width="15.625" style="54" customWidth="1"/>
    <col min="8" max="8" width="9.75" style="54" customWidth="1"/>
    <col min="9" max="16384" width="10" style="54"/>
  </cols>
  <sheetData>
    <row r="1" ht="30" customHeight="1" spans="1:1">
      <c r="A1" s="81"/>
    </row>
    <row r="2" ht="28.7" customHeight="1" spans="1:7">
      <c r="A2" s="95" t="s">
        <v>1366</v>
      </c>
      <c r="B2" s="95"/>
      <c r="C2" s="95"/>
      <c r="D2" s="95"/>
      <c r="E2" s="95"/>
      <c r="F2" s="95"/>
      <c r="G2" s="95"/>
    </row>
    <row r="3" ht="23.1" customHeight="1" spans="1:7">
      <c r="A3" s="85"/>
      <c r="B3" s="85"/>
      <c r="F3" s="86" t="s">
        <v>2</v>
      </c>
      <c r="G3" s="86"/>
    </row>
    <row r="4" ht="30" customHeight="1" spans="1:7">
      <c r="A4" s="90" t="s">
        <v>1367</v>
      </c>
      <c r="B4" s="90" t="s">
        <v>1368</v>
      </c>
      <c r="C4" s="90"/>
      <c r="D4" s="90"/>
      <c r="E4" s="90" t="s">
        <v>1369</v>
      </c>
      <c r="F4" s="90"/>
      <c r="G4" s="90"/>
    </row>
    <row r="5" ht="30" customHeight="1" spans="1:7">
      <c r="A5" s="90"/>
      <c r="B5" s="96"/>
      <c r="C5" s="90" t="s">
        <v>1370</v>
      </c>
      <c r="D5" s="90" t="s">
        <v>1371</v>
      </c>
      <c r="E5" s="96"/>
      <c r="F5" s="90" t="s">
        <v>1370</v>
      </c>
      <c r="G5" s="90" t="s">
        <v>1371</v>
      </c>
    </row>
    <row r="6" ht="30" customHeight="1" spans="1:7">
      <c r="A6" s="90" t="s">
        <v>1372</v>
      </c>
      <c r="B6" s="90" t="s">
        <v>1373</v>
      </c>
      <c r="C6" s="90" t="s">
        <v>1374</v>
      </c>
      <c r="D6" s="90" t="s">
        <v>1375</v>
      </c>
      <c r="E6" s="90" t="s">
        <v>1376</v>
      </c>
      <c r="F6" s="90" t="s">
        <v>1377</v>
      </c>
      <c r="G6" s="90" t="s">
        <v>1378</v>
      </c>
    </row>
    <row r="7" ht="30" customHeight="1" spans="1:7">
      <c r="A7" s="92" t="s">
        <v>1379</v>
      </c>
      <c r="B7" s="64">
        <f t="shared" ref="B7:B9" si="0">C7+D7</f>
        <v>2291157</v>
      </c>
      <c r="C7" s="64">
        <f>C8+C9</f>
        <v>1885536</v>
      </c>
      <c r="D7" s="64">
        <f>D8+D9</f>
        <v>405621</v>
      </c>
      <c r="E7" s="64">
        <f t="shared" ref="E7:E10" si="1">F7+G7</f>
        <v>1981430.1012</v>
      </c>
      <c r="F7" s="64">
        <f t="shared" ref="F7:G7" si="2">F8+F9</f>
        <v>1498408.1012</v>
      </c>
      <c r="G7" s="64">
        <f t="shared" si="2"/>
        <v>483022</v>
      </c>
    </row>
    <row r="8" ht="30" customHeight="1" spans="1:7">
      <c r="A8" s="92" t="s">
        <v>1380</v>
      </c>
      <c r="B8" s="64">
        <f t="shared" si="0"/>
        <v>711756</v>
      </c>
      <c r="C8" s="64">
        <v>515756</v>
      </c>
      <c r="D8" s="64">
        <v>196000</v>
      </c>
      <c r="E8" s="64">
        <f t="shared" si="1"/>
        <v>555839.1012</v>
      </c>
      <c r="F8" s="64">
        <f>367339.1012-3500</f>
        <v>363839.1012</v>
      </c>
      <c r="G8" s="64">
        <v>192000</v>
      </c>
    </row>
    <row r="9" ht="44.1" customHeight="1" spans="1:7">
      <c r="A9" s="97" t="s">
        <v>1381</v>
      </c>
      <c r="B9" s="64">
        <f t="shared" si="0"/>
        <v>1579401</v>
      </c>
      <c r="C9" s="64">
        <v>1369780</v>
      </c>
      <c r="D9" s="64">
        <v>209621</v>
      </c>
      <c r="E9" s="64">
        <f t="shared" si="1"/>
        <v>1425591</v>
      </c>
      <c r="F9" s="64">
        <v>1134569</v>
      </c>
      <c r="G9" s="64">
        <v>291022</v>
      </c>
    </row>
    <row r="10" ht="44.1" customHeight="1" spans="1:7">
      <c r="A10" s="97" t="s">
        <v>1122</v>
      </c>
      <c r="B10" s="64">
        <f t="shared" ref="B10:B17" si="3">C10+D10</f>
        <v>207483</v>
      </c>
      <c r="C10" s="64">
        <v>192483</v>
      </c>
      <c r="D10" s="64">
        <v>15000</v>
      </c>
      <c r="E10" s="64">
        <f t="shared" si="1"/>
        <v>188691.877631</v>
      </c>
      <c r="F10" s="64">
        <v>173691.877631</v>
      </c>
      <c r="G10" s="64">
        <v>15000</v>
      </c>
    </row>
    <row r="11" ht="30" customHeight="1" spans="1:7">
      <c r="A11" s="97" t="s">
        <v>1119</v>
      </c>
      <c r="B11" s="64">
        <f t="shared" si="3"/>
        <v>319995</v>
      </c>
      <c r="C11" s="64">
        <v>237416</v>
      </c>
      <c r="D11" s="64">
        <v>82579</v>
      </c>
      <c r="E11" s="64">
        <f t="shared" ref="E11:E17" si="4">F11+G11</f>
        <v>252995.924761</v>
      </c>
      <c r="F11" s="64">
        <v>170738.036822</v>
      </c>
      <c r="G11" s="64">
        <v>82257.887939</v>
      </c>
    </row>
    <row r="12" ht="30" customHeight="1" spans="1:7">
      <c r="A12" s="97" t="s">
        <v>1382</v>
      </c>
      <c r="B12" s="64">
        <f t="shared" si="3"/>
        <v>236654</v>
      </c>
      <c r="C12" s="64">
        <v>216621</v>
      </c>
      <c r="D12" s="64">
        <v>20033</v>
      </c>
      <c r="E12" s="64">
        <f t="shared" si="4"/>
        <v>185247.245333</v>
      </c>
      <c r="F12" s="64">
        <f>172987.245333-7760</f>
        <v>165227.245333</v>
      </c>
      <c r="G12" s="64">
        <v>20020</v>
      </c>
    </row>
    <row r="13" ht="30" customHeight="1" spans="1:7">
      <c r="A13" s="97" t="s">
        <v>1123</v>
      </c>
      <c r="B13" s="64">
        <f t="shared" si="3"/>
        <v>193943</v>
      </c>
      <c r="C13" s="64">
        <v>155138</v>
      </c>
      <c r="D13" s="64">
        <v>38805</v>
      </c>
      <c r="E13" s="64">
        <f t="shared" si="4"/>
        <v>160965.111195</v>
      </c>
      <c r="F13" s="64">
        <v>122160.471195</v>
      </c>
      <c r="G13" s="64">
        <v>38804.64</v>
      </c>
    </row>
    <row r="14" ht="30" customHeight="1" spans="1:7">
      <c r="A14" s="97" t="s">
        <v>1124</v>
      </c>
      <c r="B14" s="64">
        <f t="shared" si="3"/>
        <v>199402</v>
      </c>
      <c r="C14" s="64">
        <v>194831</v>
      </c>
      <c r="D14" s="64">
        <v>4571</v>
      </c>
      <c r="E14" s="64">
        <f t="shared" si="4"/>
        <v>142803.007804</v>
      </c>
      <c r="F14" s="64">
        <v>138232.187804</v>
      </c>
      <c r="G14" s="64">
        <v>4570.82</v>
      </c>
    </row>
    <row r="15" ht="30" customHeight="1" spans="1:7">
      <c r="A15" s="97" t="s">
        <v>1383</v>
      </c>
      <c r="B15" s="64">
        <f t="shared" si="3"/>
        <v>180916</v>
      </c>
      <c r="C15" s="64">
        <v>159349</v>
      </c>
      <c r="D15" s="64">
        <v>21567</v>
      </c>
      <c r="E15" s="64">
        <f t="shared" si="4"/>
        <v>150995.730702</v>
      </c>
      <c r="F15" s="64">
        <v>129828.730702</v>
      </c>
      <c r="G15" s="64">
        <v>21167</v>
      </c>
    </row>
    <row r="16" ht="30" customHeight="1" spans="1:7">
      <c r="A16" s="97" t="s">
        <v>1384</v>
      </c>
      <c r="B16" s="64">
        <f t="shared" si="3"/>
        <v>144508</v>
      </c>
      <c r="C16" s="64">
        <v>142616</v>
      </c>
      <c r="D16" s="64">
        <v>1892</v>
      </c>
      <c r="E16" s="64">
        <f t="shared" si="4"/>
        <v>266531</v>
      </c>
      <c r="F16" s="64">
        <v>180139</v>
      </c>
      <c r="G16" s="64">
        <v>86392</v>
      </c>
    </row>
    <row r="17" ht="30" customHeight="1" spans="1:7">
      <c r="A17" s="97" t="s">
        <v>1385</v>
      </c>
      <c r="B17" s="64">
        <f t="shared" si="3"/>
        <v>96500</v>
      </c>
      <c r="C17" s="64">
        <v>71326</v>
      </c>
      <c r="D17" s="64">
        <v>25174</v>
      </c>
      <c r="E17" s="64">
        <f t="shared" si="4"/>
        <v>77361.771374</v>
      </c>
      <c r="F17" s="64">
        <v>54551.771374</v>
      </c>
      <c r="G17" s="64">
        <v>22810</v>
      </c>
    </row>
    <row r="18" s="53" customFormat="1" ht="24.95" customHeight="1" spans="1:7">
      <c r="A18" s="80" t="s">
        <v>1386</v>
      </c>
      <c r="B18" s="80"/>
      <c r="C18" s="80"/>
      <c r="D18" s="80"/>
      <c r="E18" s="80"/>
      <c r="F18" s="80"/>
      <c r="G18" s="80"/>
    </row>
    <row r="19" s="53" customFormat="1" ht="24.95" customHeight="1" spans="1:7">
      <c r="A19" s="80" t="s">
        <v>1387</v>
      </c>
      <c r="B19" s="80"/>
      <c r="C19" s="80"/>
      <c r="D19" s="80"/>
      <c r="E19" s="80"/>
      <c r="F19" s="80"/>
      <c r="G19" s="80"/>
    </row>
    <row r="20" ht="18" customHeight="1" spans="1:7">
      <c r="A20" s="81"/>
      <c r="B20" s="81"/>
      <c r="C20" s="81"/>
      <c r="D20" s="81"/>
      <c r="E20" s="81"/>
      <c r="F20" s="81"/>
      <c r="G20" s="81"/>
    </row>
    <row r="21" ht="18" customHeight="1" spans="1:7">
      <c r="A21" s="81"/>
      <c r="B21" s="81"/>
      <c r="C21" s="81"/>
      <c r="D21" s="81"/>
      <c r="E21" s="81"/>
      <c r="F21" s="81"/>
      <c r="G21" s="81"/>
    </row>
  </sheetData>
  <mergeCells count="7">
    <mergeCell ref="A2:G2"/>
    <mergeCell ref="F3:G3"/>
    <mergeCell ref="B4:D4"/>
    <mergeCell ref="E4:G4"/>
    <mergeCell ref="A18:G18"/>
    <mergeCell ref="A19:G19"/>
    <mergeCell ref="A4:A5"/>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A8" sqref="A8"/>
    </sheetView>
  </sheetViews>
  <sheetFormatPr defaultColWidth="10" defaultRowHeight="13.5" outlineLevelCol="6"/>
  <cols>
    <col min="1" max="1" width="62.25" style="54" customWidth="1"/>
    <col min="2" max="3" width="28.625" style="54" customWidth="1"/>
    <col min="4" max="4" width="9.75" style="54" customWidth="1"/>
    <col min="5" max="16384" width="10" style="54"/>
  </cols>
  <sheetData>
    <row r="1" ht="23.1" customHeight="1"/>
    <row r="2" ht="14.25" customHeight="1" spans="1:1">
      <c r="A2" s="81"/>
    </row>
    <row r="3" ht="28.7" customHeight="1" spans="1:3">
      <c r="A3" s="77" t="s">
        <v>1388</v>
      </c>
      <c r="B3" s="77"/>
      <c r="C3" s="77"/>
    </row>
    <row r="4" ht="27" customHeight="1" spans="1:3">
      <c r="A4" s="85"/>
      <c r="B4" s="85"/>
      <c r="C4" s="86" t="s">
        <v>2</v>
      </c>
    </row>
    <row r="5" s="88" customFormat="1" ht="24" customHeight="1" spans="1:3">
      <c r="A5" s="90" t="s">
        <v>1389</v>
      </c>
      <c r="B5" s="90" t="s">
        <v>1323</v>
      </c>
      <c r="C5" s="90" t="s">
        <v>1390</v>
      </c>
    </row>
    <row r="6" s="88" customFormat="1" ht="32.1" customHeight="1" spans="1:3">
      <c r="A6" s="91" t="s">
        <v>1391</v>
      </c>
      <c r="B6" s="64"/>
      <c r="C6" s="64">
        <v>1440726</v>
      </c>
    </row>
    <row r="7" s="88" customFormat="1" ht="32.1" customHeight="1" spans="1:3">
      <c r="A7" s="91" t="s">
        <v>1392</v>
      </c>
      <c r="B7" s="64"/>
      <c r="C7" s="64">
        <v>1885536</v>
      </c>
    </row>
    <row r="8" s="88" customFormat="1" ht="32.1" customHeight="1" spans="1:3">
      <c r="A8" s="91" t="s">
        <v>1393</v>
      </c>
      <c r="B8" s="64"/>
      <c r="C8" s="64">
        <v>143200</v>
      </c>
    </row>
    <row r="9" s="88" customFormat="1" ht="30" customHeight="1" spans="1:3">
      <c r="A9" s="92" t="s">
        <v>1394</v>
      </c>
      <c r="B9" s="64"/>
      <c r="C9" s="64"/>
    </row>
    <row r="10" s="88" customFormat="1" ht="32.1" customHeight="1" spans="1:3">
      <c r="A10" s="92" t="s">
        <v>1395</v>
      </c>
      <c r="B10" s="64"/>
      <c r="C10" s="64">
        <v>143200</v>
      </c>
    </row>
    <row r="11" s="88" customFormat="1" ht="32.1" customHeight="1" spans="1:3">
      <c r="A11" s="91" t="s">
        <v>1396</v>
      </c>
      <c r="B11" s="64"/>
      <c r="C11" s="64">
        <v>85518</v>
      </c>
    </row>
    <row r="12" s="88" customFormat="1" ht="32.1" customHeight="1" spans="1:3">
      <c r="A12" s="91" t="s">
        <v>1397</v>
      </c>
      <c r="B12" s="64"/>
      <c r="C12" s="64">
        <v>1498408</v>
      </c>
    </row>
    <row r="13" s="88" customFormat="1" ht="32.1" customHeight="1" spans="1:3">
      <c r="A13" s="91" t="s">
        <v>1398</v>
      </c>
      <c r="B13" s="64"/>
      <c r="C13" s="64"/>
    </row>
    <row r="14" s="88" customFormat="1" ht="32.1" customHeight="1" spans="1:3">
      <c r="A14" s="91" t="s">
        <v>1399</v>
      </c>
      <c r="B14" s="64">
        <v>1885536</v>
      </c>
      <c r="C14" s="64"/>
    </row>
    <row r="15" s="89" customFormat="1" ht="56.1" customHeight="1" spans="1:7">
      <c r="A15" s="93" t="s">
        <v>1400</v>
      </c>
      <c r="B15" s="93"/>
      <c r="C15" s="93"/>
      <c r="D15" s="94"/>
      <c r="E15" s="94"/>
      <c r="F15" s="94"/>
      <c r="G15" s="94"/>
    </row>
    <row r="16" spans="1:3">
      <c r="A16" s="85"/>
      <c r="B16" s="85"/>
      <c r="C16" s="85"/>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B25" sqref="B25"/>
    </sheetView>
  </sheetViews>
  <sheetFormatPr defaultColWidth="10" defaultRowHeight="13.5" outlineLevelCol="6"/>
  <cols>
    <col min="1" max="1" width="60" style="54" customWidth="1"/>
    <col min="2" max="3" width="25.625" style="54" customWidth="1"/>
    <col min="4" max="4" width="9.75" style="54" customWidth="1"/>
    <col min="5" max="16384" width="10" style="54"/>
  </cols>
  <sheetData>
    <row r="1" ht="23.1" customHeight="1"/>
    <row r="2" ht="14.25" customHeight="1" spans="1:1">
      <c r="A2" s="81"/>
    </row>
    <row r="3" ht="28.7" customHeight="1" spans="1:3">
      <c r="A3" s="77" t="s">
        <v>1401</v>
      </c>
      <c r="B3" s="77"/>
      <c r="C3" s="77"/>
    </row>
    <row r="4" ht="27" customHeight="1" spans="1:3">
      <c r="A4" s="85"/>
      <c r="B4" s="85"/>
      <c r="C4" s="86" t="s">
        <v>2</v>
      </c>
    </row>
    <row r="5" ht="24" customHeight="1" spans="1:3">
      <c r="A5" s="59" t="s">
        <v>1389</v>
      </c>
      <c r="B5" s="59" t="s">
        <v>1323</v>
      </c>
      <c r="C5" s="59" t="s">
        <v>1390</v>
      </c>
    </row>
    <row r="6" ht="32.1" customHeight="1" spans="1:3">
      <c r="A6" s="83" t="s">
        <v>1391</v>
      </c>
      <c r="B6" s="64"/>
      <c r="C6" s="64">
        <v>363874</v>
      </c>
    </row>
    <row r="7" ht="32.1" customHeight="1" spans="1:3">
      <c r="A7" s="83" t="s">
        <v>1392</v>
      </c>
      <c r="B7" s="64"/>
      <c r="C7" s="64">
        <v>515756</v>
      </c>
    </row>
    <row r="8" ht="32.1" customHeight="1" spans="1:3">
      <c r="A8" s="83" t="s">
        <v>1393</v>
      </c>
      <c r="B8" s="64"/>
      <c r="C8" s="87">
        <v>15400</v>
      </c>
    </row>
    <row r="9" ht="32.1" customHeight="1" spans="1:3">
      <c r="A9" s="83" t="s">
        <v>1402</v>
      </c>
      <c r="B9" s="64"/>
      <c r="C9" s="64"/>
    </row>
    <row r="10" ht="32.1" customHeight="1" spans="1:3">
      <c r="A10" s="83" t="s">
        <v>1403</v>
      </c>
      <c r="B10" s="64"/>
      <c r="C10" s="64">
        <v>15400</v>
      </c>
    </row>
    <row r="11" ht="32.1" customHeight="1" spans="1:3">
      <c r="A11" s="83" t="s">
        <v>1396</v>
      </c>
      <c r="B11" s="64"/>
      <c r="C11" s="64">
        <v>15435</v>
      </c>
    </row>
    <row r="12" ht="32.1" customHeight="1" spans="1:3">
      <c r="A12" s="83" t="s">
        <v>1397</v>
      </c>
      <c r="B12" s="64"/>
      <c r="C12" s="64">
        <v>363839</v>
      </c>
    </row>
    <row r="13" ht="32.1" customHeight="1" spans="1:3">
      <c r="A13" s="83" t="s">
        <v>1398</v>
      </c>
      <c r="B13" s="64"/>
      <c r="C13" s="64"/>
    </row>
    <row r="14" ht="32.1" customHeight="1" spans="1:3">
      <c r="A14" s="83" t="s">
        <v>1399</v>
      </c>
      <c r="B14" s="64">
        <v>515756</v>
      </c>
      <c r="C14" s="64"/>
    </row>
    <row r="15" s="53" customFormat="1" ht="69" customHeight="1" spans="1:7">
      <c r="A15" s="66" t="s">
        <v>1404</v>
      </c>
      <c r="B15" s="66"/>
      <c r="C15" s="66"/>
      <c r="D15" s="80"/>
      <c r="E15" s="80"/>
      <c r="F15" s="80"/>
      <c r="G15" s="80"/>
    </row>
    <row r="16" spans="1:3">
      <c r="A16" s="85"/>
      <c r="B16" s="85"/>
      <c r="C16" s="85"/>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C8" sqref="C8"/>
    </sheetView>
  </sheetViews>
  <sheetFormatPr defaultColWidth="10" defaultRowHeight="13.5" outlineLevelCol="2"/>
  <cols>
    <col min="1" max="1" width="60.5" style="54" customWidth="1"/>
    <col min="2" max="3" width="25.625" style="54" customWidth="1"/>
    <col min="4" max="4" width="9.75" style="54" customWidth="1"/>
    <col min="5" max="16384" width="10" style="54"/>
  </cols>
  <sheetData>
    <row r="1" ht="24" customHeight="1"/>
    <row r="2" ht="14.25" customHeight="1" spans="1:1">
      <c r="A2" s="81"/>
    </row>
    <row r="3" ht="28.7" customHeight="1" spans="1:3">
      <c r="A3" s="77" t="s">
        <v>1405</v>
      </c>
      <c r="B3" s="77"/>
      <c r="C3" s="77"/>
    </row>
    <row r="4" ht="24.95" customHeight="1" spans="1:3">
      <c r="A4" s="85"/>
      <c r="B4" s="85"/>
      <c r="C4" s="86" t="s">
        <v>2</v>
      </c>
    </row>
    <row r="5" ht="32.1" customHeight="1" spans="1:3">
      <c r="A5" s="59" t="s">
        <v>1389</v>
      </c>
      <c r="B5" s="59" t="s">
        <v>1323</v>
      </c>
      <c r="C5" s="59" t="s">
        <v>1390</v>
      </c>
    </row>
    <row r="6" ht="32.1" customHeight="1" spans="1:3">
      <c r="A6" s="83" t="s">
        <v>1406</v>
      </c>
      <c r="B6" s="64"/>
      <c r="C6" s="64">
        <v>134194</v>
      </c>
    </row>
    <row r="7" ht="32.1" customHeight="1" spans="1:3">
      <c r="A7" s="83" t="s">
        <v>1407</v>
      </c>
      <c r="B7" s="64"/>
      <c r="C7" s="64">
        <v>405621</v>
      </c>
    </row>
    <row r="8" ht="32.1" customHeight="1" spans="1:3">
      <c r="A8" s="83" t="s">
        <v>1408</v>
      </c>
      <c r="B8" s="64"/>
      <c r="C8" s="87">
        <v>352700</v>
      </c>
    </row>
    <row r="9" ht="32.1" customHeight="1" spans="1:3">
      <c r="A9" s="83" t="s">
        <v>1409</v>
      </c>
      <c r="B9" s="64"/>
      <c r="C9" s="64">
        <v>3872</v>
      </c>
    </row>
    <row r="10" ht="32.1" customHeight="1" spans="1:3">
      <c r="A10" s="83" t="s">
        <v>1410</v>
      </c>
      <c r="B10" s="64"/>
      <c r="C10" s="64">
        <v>483022</v>
      </c>
    </row>
    <row r="11" ht="32.1" customHeight="1" spans="1:3">
      <c r="A11" s="83" t="s">
        <v>1411</v>
      </c>
      <c r="B11" s="64">
        <v>500000</v>
      </c>
      <c r="C11" s="64"/>
    </row>
    <row r="12" ht="32.1" customHeight="1" spans="1:3">
      <c r="A12" s="83" t="s">
        <v>1412</v>
      </c>
      <c r="B12" s="64">
        <v>983022</v>
      </c>
      <c r="C12" s="64"/>
    </row>
    <row r="13" s="53" customFormat="1" ht="59.1" customHeight="1" spans="1:3">
      <c r="A13" s="66" t="s">
        <v>1413</v>
      </c>
      <c r="B13" s="66"/>
      <c r="C13" s="66"/>
    </row>
    <row r="14" ht="30.95" customHeight="1" spans="1:3">
      <c r="A14" s="84"/>
      <c r="B14" s="84"/>
      <c r="C14" s="8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B26" sqref="B26"/>
    </sheetView>
  </sheetViews>
  <sheetFormatPr defaultColWidth="10" defaultRowHeight="13.5" outlineLevelCol="2"/>
  <cols>
    <col min="1" max="1" width="59.375" style="54" customWidth="1"/>
    <col min="2" max="3" width="25.625" style="54" customWidth="1"/>
    <col min="4" max="4" width="9.75" style="54" customWidth="1"/>
    <col min="5" max="16384" width="10" style="54"/>
  </cols>
  <sheetData>
    <row r="1" ht="24" customHeight="1"/>
    <row r="2" ht="14.25" customHeight="1" spans="1:1">
      <c r="A2" s="81"/>
    </row>
    <row r="3" ht="28.7" customHeight="1" spans="1:3">
      <c r="A3" s="77" t="s">
        <v>1414</v>
      </c>
      <c r="B3" s="77"/>
      <c r="C3" s="77"/>
    </row>
    <row r="4" s="52" customFormat="1" ht="24.95" customHeight="1" spans="1:3">
      <c r="A4" s="82"/>
      <c r="B4" s="82"/>
      <c r="C4" s="69" t="s">
        <v>2</v>
      </c>
    </row>
    <row r="5" s="52" customFormat="1" ht="32.1" customHeight="1" spans="1:3">
      <c r="A5" s="59" t="s">
        <v>1389</v>
      </c>
      <c r="B5" s="59" t="s">
        <v>1323</v>
      </c>
      <c r="C5" s="59" t="s">
        <v>1390</v>
      </c>
    </row>
    <row r="6" s="52" customFormat="1" ht="32.1" customHeight="1" spans="1:3">
      <c r="A6" s="83" t="s">
        <v>1406</v>
      </c>
      <c r="B6" s="64"/>
      <c r="C6" s="64">
        <v>77000</v>
      </c>
    </row>
    <row r="7" s="52" customFormat="1" ht="32.1" customHeight="1" spans="1:3">
      <c r="A7" s="83" t="s">
        <v>1407</v>
      </c>
      <c r="B7" s="64"/>
      <c r="C7" s="64">
        <v>196000</v>
      </c>
    </row>
    <row r="8" s="52" customFormat="1" ht="32.1" customHeight="1" spans="1:3">
      <c r="A8" s="83" t="s">
        <v>1408</v>
      </c>
      <c r="B8" s="64"/>
      <c r="C8" s="64">
        <v>115000</v>
      </c>
    </row>
    <row r="9" s="52" customFormat="1" ht="32.1" customHeight="1" spans="1:3">
      <c r="A9" s="83" t="s">
        <v>1409</v>
      </c>
      <c r="B9" s="64"/>
      <c r="C9" s="64"/>
    </row>
    <row r="10" s="52" customFormat="1" ht="32.1" customHeight="1" spans="1:3">
      <c r="A10" s="83" t="s">
        <v>1410</v>
      </c>
      <c r="B10" s="64"/>
      <c r="C10" s="64">
        <v>192000</v>
      </c>
    </row>
    <row r="11" s="52" customFormat="1" ht="32.1" customHeight="1" spans="1:3">
      <c r="A11" s="83" t="s">
        <v>1411</v>
      </c>
      <c r="B11" s="64">
        <v>480000</v>
      </c>
      <c r="C11" s="64"/>
    </row>
    <row r="12" s="52" customFormat="1" ht="32.1" customHeight="1" spans="1:3">
      <c r="A12" s="83" t="s">
        <v>1412</v>
      </c>
      <c r="B12" s="64">
        <v>672000</v>
      </c>
      <c r="C12" s="64"/>
    </row>
    <row r="13" s="53" customFormat="1" ht="65.1" customHeight="1" spans="1:3">
      <c r="A13" s="66" t="s">
        <v>1415</v>
      </c>
      <c r="B13" s="66"/>
      <c r="C13" s="66"/>
    </row>
    <row r="14" ht="30.95" customHeight="1" spans="1:3">
      <c r="A14" s="84"/>
      <c r="B14" s="84"/>
      <c r="C14" s="8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8"/>
  <sheetViews>
    <sheetView topLeftCell="A10" workbookViewId="0">
      <selection activeCell="L27" sqref="L27"/>
    </sheetView>
  </sheetViews>
  <sheetFormatPr defaultColWidth="10" defaultRowHeight="13.5" outlineLevelCol="3"/>
  <cols>
    <col min="1" max="1" width="36" style="54" customWidth="1"/>
    <col min="2" max="4" width="15.625" style="54" customWidth="1"/>
    <col min="5" max="5" width="9.75" style="54" customWidth="1"/>
    <col min="6" max="16384" width="10" style="54"/>
  </cols>
  <sheetData>
    <row r="1" ht="21.95" customHeight="1"/>
    <row r="2" ht="14.25" customHeight="1" spans="1:1">
      <c r="A2" s="76"/>
    </row>
    <row r="3" ht="63" customHeight="1" spans="1:4">
      <c r="A3" s="77" t="s">
        <v>1416</v>
      </c>
      <c r="B3" s="77"/>
      <c r="C3" s="77"/>
      <c r="D3" s="77"/>
    </row>
    <row r="4" s="52" customFormat="1" ht="30" customHeight="1" spans="4:4">
      <c r="D4" s="69" t="s">
        <v>2</v>
      </c>
    </row>
    <row r="5" s="52" customFormat="1" ht="24.95" customHeight="1" spans="1:4">
      <c r="A5" s="59" t="s">
        <v>1389</v>
      </c>
      <c r="B5" s="59" t="s">
        <v>1417</v>
      </c>
      <c r="C5" s="59" t="s">
        <v>1418</v>
      </c>
      <c r="D5" s="59" t="s">
        <v>1419</v>
      </c>
    </row>
    <row r="6" s="52" customFormat="1" ht="24.95" customHeight="1" spans="1:4">
      <c r="A6" s="78" t="s">
        <v>1420</v>
      </c>
      <c r="B6" s="71" t="s">
        <v>1421</v>
      </c>
      <c r="C6" s="64">
        <f>C7+C9</f>
        <v>495900</v>
      </c>
      <c r="D6" s="64">
        <f>D7+D9</f>
        <v>15400</v>
      </c>
    </row>
    <row r="7" s="52" customFormat="1" ht="24.95" customHeight="1" spans="1:4">
      <c r="A7" s="79" t="s">
        <v>1422</v>
      </c>
      <c r="B7" s="71" t="s">
        <v>1374</v>
      </c>
      <c r="C7" s="64">
        <v>143200</v>
      </c>
      <c r="D7" s="64">
        <v>15400</v>
      </c>
    </row>
    <row r="8" s="52" customFormat="1" ht="24.95" customHeight="1" spans="1:4">
      <c r="A8" s="79" t="s">
        <v>1423</v>
      </c>
      <c r="B8" s="71" t="s">
        <v>1375</v>
      </c>
      <c r="C8" s="64">
        <v>82000</v>
      </c>
      <c r="D8" s="64">
        <v>15400</v>
      </c>
    </row>
    <row r="9" s="52" customFormat="1" ht="24.95" customHeight="1" spans="1:4">
      <c r="A9" s="79" t="s">
        <v>1424</v>
      </c>
      <c r="B9" s="71" t="s">
        <v>1425</v>
      </c>
      <c r="C9" s="64">
        <v>352700</v>
      </c>
      <c r="D9" s="64"/>
    </row>
    <row r="10" s="52" customFormat="1" ht="24.95" customHeight="1" spans="1:4">
      <c r="A10" s="79" t="s">
        <v>1423</v>
      </c>
      <c r="B10" s="71" t="s">
        <v>1377</v>
      </c>
      <c r="C10" s="64">
        <v>3700</v>
      </c>
      <c r="D10" s="64"/>
    </row>
    <row r="11" s="52" customFormat="1" ht="24.95" customHeight="1" spans="1:4">
      <c r="A11" s="78" t="s">
        <v>1426</v>
      </c>
      <c r="B11" s="71" t="s">
        <v>1427</v>
      </c>
      <c r="C11" s="64">
        <f>C12+C13</f>
        <v>62690</v>
      </c>
      <c r="D11" s="64">
        <f>D12+D13</f>
        <v>15435</v>
      </c>
    </row>
    <row r="12" s="52" customFormat="1" ht="24.95" customHeight="1" spans="1:4">
      <c r="A12" s="79" t="s">
        <v>1422</v>
      </c>
      <c r="B12" s="71" t="s">
        <v>1428</v>
      </c>
      <c r="C12" s="64">
        <v>58818</v>
      </c>
      <c r="D12" s="64">
        <v>15435</v>
      </c>
    </row>
    <row r="13" s="52" customFormat="1" ht="24.95" customHeight="1" spans="1:4">
      <c r="A13" s="79" t="s">
        <v>1424</v>
      </c>
      <c r="B13" s="71" t="s">
        <v>1429</v>
      </c>
      <c r="C13" s="64">
        <v>3872</v>
      </c>
      <c r="D13" s="64"/>
    </row>
    <row r="14" s="52" customFormat="1" ht="24.95" customHeight="1" spans="1:4">
      <c r="A14" s="78" t="s">
        <v>1430</v>
      </c>
      <c r="B14" s="71" t="s">
        <v>1431</v>
      </c>
      <c r="C14" s="64"/>
      <c r="D14" s="64"/>
    </row>
    <row r="15" s="52" customFormat="1" ht="24.95" customHeight="1" spans="1:4">
      <c r="A15" s="79" t="s">
        <v>1422</v>
      </c>
      <c r="B15" s="71" t="s">
        <v>1432</v>
      </c>
      <c r="C15" s="64">
        <v>5637</v>
      </c>
      <c r="D15" s="64">
        <v>1076</v>
      </c>
    </row>
    <row r="16" s="52" customFormat="1" ht="24.95" customHeight="1" spans="1:4">
      <c r="A16" s="79" t="s">
        <v>1424</v>
      </c>
      <c r="B16" s="71" t="s">
        <v>1433</v>
      </c>
      <c r="C16" s="64">
        <v>2145</v>
      </c>
      <c r="D16" s="64">
        <v>644</v>
      </c>
    </row>
    <row r="17" s="52" customFormat="1" ht="24.95" customHeight="1" spans="1:4">
      <c r="A17" s="78" t="s">
        <v>1434</v>
      </c>
      <c r="B17" s="71" t="s">
        <v>1435</v>
      </c>
      <c r="C17" s="64">
        <f>C18+C21</f>
        <v>124200</v>
      </c>
      <c r="D17" s="64">
        <f>D18+D21</f>
        <v>28910</v>
      </c>
    </row>
    <row r="18" s="52" customFormat="1" ht="24.95" customHeight="1" spans="1:4">
      <c r="A18" s="79" t="s">
        <v>1422</v>
      </c>
      <c r="B18" s="71" t="s">
        <v>1436</v>
      </c>
      <c r="C18" s="64">
        <v>123300</v>
      </c>
      <c r="D18" s="64">
        <v>28910</v>
      </c>
    </row>
    <row r="19" s="52" customFormat="1" ht="24.95" customHeight="1" spans="1:4">
      <c r="A19" s="79" t="s">
        <v>1437</v>
      </c>
      <c r="B19" s="71"/>
      <c r="C19" s="64">
        <v>123000</v>
      </c>
      <c r="D19" s="64">
        <v>29810</v>
      </c>
    </row>
    <row r="20" s="52" customFormat="1" ht="24.95" customHeight="1" spans="1:4">
      <c r="A20" s="79" t="s">
        <v>1438</v>
      </c>
      <c r="B20" s="71" t="s">
        <v>1439</v>
      </c>
      <c r="C20" s="64">
        <v>300</v>
      </c>
      <c r="D20" s="64"/>
    </row>
    <row r="21" s="52" customFormat="1" ht="24.95" customHeight="1" spans="1:4">
      <c r="A21" s="79" t="s">
        <v>1424</v>
      </c>
      <c r="B21" s="71" t="s">
        <v>1440</v>
      </c>
      <c r="C21" s="64">
        <v>900</v>
      </c>
      <c r="D21" s="64"/>
    </row>
    <row r="22" s="52" customFormat="1" ht="24.95" customHeight="1" spans="1:4">
      <c r="A22" s="79" t="s">
        <v>1437</v>
      </c>
      <c r="B22" s="71"/>
      <c r="C22" s="64">
        <v>900</v>
      </c>
      <c r="D22" s="64"/>
    </row>
    <row r="23" s="52" customFormat="1" ht="24.95" customHeight="1" spans="1:4">
      <c r="A23" s="79" t="s">
        <v>1441</v>
      </c>
      <c r="B23" s="71" t="s">
        <v>1442</v>
      </c>
      <c r="C23" s="64"/>
      <c r="D23" s="64"/>
    </row>
    <row r="24" s="52" customFormat="1" ht="24.95" customHeight="1" spans="1:4">
      <c r="A24" s="78" t="s">
        <v>1443</v>
      </c>
      <c r="B24" s="71" t="s">
        <v>1444</v>
      </c>
      <c r="C24" s="64">
        <f>C25+C26</f>
        <v>78028.88</v>
      </c>
      <c r="D24" s="64">
        <f>D25+D26</f>
        <v>29947.23</v>
      </c>
    </row>
    <row r="25" s="52" customFormat="1" ht="24.95" customHeight="1" spans="1:4">
      <c r="A25" s="79" t="s">
        <v>1422</v>
      </c>
      <c r="B25" s="71" t="s">
        <v>1445</v>
      </c>
      <c r="C25" s="64">
        <v>51791.98</v>
      </c>
      <c r="D25" s="64">
        <v>13746.93</v>
      </c>
    </row>
    <row r="26" s="52" customFormat="1" ht="24.95" customHeight="1" spans="1:4">
      <c r="A26" s="79" t="s">
        <v>1424</v>
      </c>
      <c r="B26" s="71" t="s">
        <v>1446</v>
      </c>
      <c r="C26" s="64">
        <v>26236.9</v>
      </c>
      <c r="D26" s="64">
        <v>16200.3</v>
      </c>
    </row>
    <row r="27" s="53" customFormat="1" ht="69.95" customHeight="1" spans="1:4">
      <c r="A27" s="80" t="s">
        <v>1447</v>
      </c>
      <c r="B27" s="80"/>
      <c r="C27" s="80"/>
      <c r="D27" s="80"/>
    </row>
    <row r="28" ht="24.95" customHeight="1" spans="1:4">
      <c r="A28" s="81"/>
      <c r="B28" s="81"/>
      <c r="C28" s="81"/>
      <c r="D28" s="81"/>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8"/>
  <sheetViews>
    <sheetView showZeros="0" view="pageBreakPreview" zoomScaleNormal="90" zoomScaleSheetLayoutView="100" workbookViewId="0">
      <pane ySplit="3" topLeftCell="A4" activePane="bottomLeft" state="frozen"/>
      <selection/>
      <selection pane="bottomLeft" activeCell="C17" sqref="C17"/>
    </sheetView>
  </sheetViews>
  <sheetFormatPr defaultColWidth="9" defaultRowHeight="14.25" outlineLevelCol="6"/>
  <cols>
    <col min="1" max="1" width="50.75" style="206" customWidth="1"/>
    <col min="2" max="2" width="23.875" style="206" customWidth="1"/>
    <col min="3" max="6" width="21.625" style="206" customWidth="1"/>
    <col min="7" max="16384" width="9" style="220"/>
  </cols>
  <sheetData>
    <row r="1" ht="45" customHeight="1" spans="1:6">
      <c r="A1" s="305" t="s">
        <v>79</v>
      </c>
      <c r="B1" s="305"/>
      <c r="C1" s="305"/>
      <c r="D1" s="305"/>
      <c r="E1" s="305"/>
      <c r="F1" s="305"/>
    </row>
    <row r="2" ht="18.95" customHeight="1" spans="1:6">
      <c r="A2" s="306"/>
      <c r="B2" s="306"/>
      <c r="C2" s="307"/>
      <c r="D2" s="307"/>
      <c r="E2" s="307"/>
      <c r="F2" s="484" t="s">
        <v>2</v>
      </c>
    </row>
    <row r="3" s="482" customFormat="1" ht="45" customHeight="1" spans="1:6">
      <c r="A3" s="309" t="s">
        <v>3</v>
      </c>
      <c r="B3" s="108" t="s">
        <v>4</v>
      </c>
      <c r="C3" s="107" t="s">
        <v>5</v>
      </c>
      <c r="D3" s="107" t="s">
        <v>6</v>
      </c>
      <c r="E3" s="107" t="s">
        <v>7</v>
      </c>
      <c r="F3" s="108" t="s">
        <v>8</v>
      </c>
    </row>
    <row r="4" ht="32.1" customHeight="1" spans="1:6">
      <c r="A4" s="485" t="s">
        <v>9</v>
      </c>
      <c r="B4" s="314">
        <f>SUM(B5:B19)</f>
        <v>40900</v>
      </c>
      <c r="C4" s="314">
        <f>SUM(C5:C19)</f>
        <v>43046</v>
      </c>
      <c r="D4" s="452">
        <f>SUM(D5:D19)</f>
        <v>48214</v>
      </c>
      <c r="E4" s="328">
        <f>IF(B4&lt;&gt;0,D4/B4-1,"")</f>
        <v>0.178826405867971</v>
      </c>
      <c r="F4" s="328">
        <f t="shared" ref="F4:F38" si="0">IF(C4&lt;&gt;0,D4/C4-1,"")</f>
        <v>0.120057612786322</v>
      </c>
    </row>
    <row r="5" s="483" customFormat="1" ht="36" customHeight="1" spans="1:7">
      <c r="A5" s="362" t="s">
        <v>10</v>
      </c>
      <c r="B5" s="317">
        <v>18486</v>
      </c>
      <c r="C5" s="317">
        <v>24165</v>
      </c>
      <c r="D5" s="456">
        <v>28808</v>
      </c>
      <c r="E5" s="457">
        <f t="shared" ref="E5:E38" si="1">IF(B5&lt;&gt;0,D5/B5-1,"")</f>
        <v>0.558368495077356</v>
      </c>
      <c r="F5" s="486">
        <f t="shared" si="0"/>
        <v>0.192137388785433</v>
      </c>
      <c r="G5" s="487"/>
    </row>
    <row r="6" s="483" customFormat="1" ht="36" customHeight="1" spans="1:7">
      <c r="A6" s="362" t="s">
        <v>11</v>
      </c>
      <c r="B6" s="317">
        <v>2867</v>
      </c>
      <c r="C6" s="317">
        <v>2771</v>
      </c>
      <c r="D6" s="456">
        <v>2844</v>
      </c>
      <c r="E6" s="457">
        <f t="shared" si="1"/>
        <v>-0.00802232298569938</v>
      </c>
      <c r="F6" s="486">
        <f t="shared" si="0"/>
        <v>0.0263442800433056</v>
      </c>
      <c r="G6" s="487"/>
    </row>
    <row r="7" s="483" customFormat="1" ht="36" customHeight="1" spans="1:7">
      <c r="A7" s="362" t="s">
        <v>12</v>
      </c>
      <c r="B7" s="317">
        <v>2094</v>
      </c>
      <c r="C7" s="317">
        <v>852</v>
      </c>
      <c r="D7" s="456">
        <v>861</v>
      </c>
      <c r="E7" s="457">
        <f t="shared" si="1"/>
        <v>-0.588825214899714</v>
      </c>
      <c r="F7" s="486">
        <f t="shared" si="0"/>
        <v>0.0105633802816902</v>
      </c>
      <c r="G7" s="487"/>
    </row>
    <row r="8" s="483" customFormat="1" ht="36" customHeight="1" spans="1:7">
      <c r="A8" s="362" t="s">
        <v>13</v>
      </c>
      <c r="B8" s="317">
        <v>120</v>
      </c>
      <c r="C8" s="317">
        <v>142</v>
      </c>
      <c r="D8" s="456">
        <v>140</v>
      </c>
      <c r="E8" s="457">
        <f t="shared" si="1"/>
        <v>0.166666666666667</v>
      </c>
      <c r="F8" s="486">
        <f t="shared" si="0"/>
        <v>-0.0140845070422535</v>
      </c>
      <c r="G8" s="487"/>
    </row>
    <row r="9" s="483" customFormat="1" ht="36" customHeight="1" spans="1:7">
      <c r="A9" s="362" t="s">
        <v>14</v>
      </c>
      <c r="B9" s="317">
        <v>5075</v>
      </c>
      <c r="C9" s="317">
        <v>4809</v>
      </c>
      <c r="D9" s="456">
        <v>5468</v>
      </c>
      <c r="E9" s="457">
        <f t="shared" si="1"/>
        <v>0.0774384236453203</v>
      </c>
      <c r="F9" s="486">
        <f t="shared" si="0"/>
        <v>0.137034726554377</v>
      </c>
      <c r="G9" s="487"/>
    </row>
    <row r="10" s="483" customFormat="1" ht="36" customHeight="1" spans="1:7">
      <c r="A10" s="362" t="s">
        <v>15</v>
      </c>
      <c r="B10" s="317">
        <v>2326</v>
      </c>
      <c r="C10" s="317">
        <v>1857</v>
      </c>
      <c r="D10" s="456">
        <v>2021</v>
      </c>
      <c r="E10" s="457">
        <f t="shared" si="1"/>
        <v>-0.131126397248495</v>
      </c>
      <c r="F10" s="486">
        <f t="shared" si="0"/>
        <v>0.0883144857296716</v>
      </c>
      <c r="G10" s="487"/>
    </row>
    <row r="11" s="483" customFormat="1" ht="36" customHeight="1" spans="1:7">
      <c r="A11" s="362" t="s">
        <v>16</v>
      </c>
      <c r="B11" s="317">
        <v>885</v>
      </c>
      <c r="C11" s="317">
        <v>1675</v>
      </c>
      <c r="D11" s="456">
        <v>1315</v>
      </c>
      <c r="E11" s="457">
        <f t="shared" si="1"/>
        <v>0.485875706214689</v>
      </c>
      <c r="F11" s="486">
        <f t="shared" si="0"/>
        <v>-0.214925373134328</v>
      </c>
      <c r="G11" s="487"/>
    </row>
    <row r="12" s="483" customFormat="1" ht="36" customHeight="1" spans="1:7">
      <c r="A12" s="362" t="s">
        <v>17</v>
      </c>
      <c r="B12" s="317">
        <v>657</v>
      </c>
      <c r="C12" s="317">
        <v>498</v>
      </c>
      <c r="D12" s="456">
        <v>438</v>
      </c>
      <c r="E12" s="457">
        <f t="shared" si="1"/>
        <v>-0.333333333333333</v>
      </c>
      <c r="F12" s="486">
        <f t="shared" si="0"/>
        <v>-0.120481927710843</v>
      </c>
      <c r="G12" s="487"/>
    </row>
    <row r="13" s="483" customFormat="1" ht="36" customHeight="1" spans="1:7">
      <c r="A13" s="362" t="s">
        <v>18</v>
      </c>
      <c r="B13" s="317">
        <v>655</v>
      </c>
      <c r="C13" s="317">
        <v>1145</v>
      </c>
      <c r="D13" s="456">
        <v>1004</v>
      </c>
      <c r="E13" s="457">
        <f t="shared" si="1"/>
        <v>0.532824427480916</v>
      </c>
      <c r="F13" s="486">
        <f t="shared" si="0"/>
        <v>-0.123144104803493</v>
      </c>
      <c r="G13" s="487"/>
    </row>
    <row r="14" s="483" customFormat="1" ht="36" customHeight="1" spans="1:7">
      <c r="A14" s="362" t="s">
        <v>19</v>
      </c>
      <c r="B14" s="317">
        <v>3354</v>
      </c>
      <c r="C14" s="317">
        <v>2871</v>
      </c>
      <c r="D14" s="456">
        <v>2860</v>
      </c>
      <c r="E14" s="457">
        <f t="shared" si="1"/>
        <v>-0.147286821705426</v>
      </c>
      <c r="F14" s="486">
        <f t="shared" si="0"/>
        <v>-0.00383141762452111</v>
      </c>
      <c r="G14" s="487"/>
    </row>
    <row r="15" s="483" customFormat="1" ht="36" customHeight="1" spans="1:7">
      <c r="A15" s="362" t="s">
        <v>20</v>
      </c>
      <c r="B15" s="317">
        <v>3200</v>
      </c>
      <c r="C15" s="317">
        <v>1149</v>
      </c>
      <c r="D15" s="456">
        <v>1235</v>
      </c>
      <c r="E15" s="457">
        <f t="shared" si="1"/>
        <v>-0.6140625</v>
      </c>
      <c r="F15" s="486">
        <f t="shared" si="0"/>
        <v>0.0748476936466493</v>
      </c>
      <c r="G15" s="487"/>
    </row>
    <row r="16" s="483" customFormat="1" ht="36" customHeight="1" spans="1:7">
      <c r="A16" s="362" t="s">
        <v>21</v>
      </c>
      <c r="B16" s="317">
        <v>1144</v>
      </c>
      <c r="C16" s="317">
        <v>1055</v>
      </c>
      <c r="D16" s="456">
        <v>1160</v>
      </c>
      <c r="E16" s="457">
        <f t="shared" si="1"/>
        <v>0.013986013986014</v>
      </c>
      <c r="F16" s="486">
        <f t="shared" si="0"/>
        <v>0.0995260663507109</v>
      </c>
      <c r="G16" s="487"/>
    </row>
    <row r="17" s="483" customFormat="1" ht="36" customHeight="1" spans="1:7">
      <c r="A17" s="362" t="s">
        <v>22</v>
      </c>
      <c r="B17" s="317">
        <v>0</v>
      </c>
      <c r="C17" s="317">
        <v>0</v>
      </c>
      <c r="D17" s="456">
        <v>0</v>
      </c>
      <c r="E17" s="457" t="str">
        <f t="shared" si="1"/>
        <v/>
      </c>
      <c r="F17" s="486" t="str">
        <f t="shared" si="0"/>
        <v/>
      </c>
      <c r="G17" s="487"/>
    </row>
    <row r="18" s="483" customFormat="1" ht="36" customHeight="1" spans="1:7">
      <c r="A18" s="362" t="s">
        <v>23</v>
      </c>
      <c r="B18" s="317">
        <v>32</v>
      </c>
      <c r="C18" s="317">
        <v>57</v>
      </c>
      <c r="D18" s="456">
        <v>60</v>
      </c>
      <c r="E18" s="457">
        <f t="shared" si="1"/>
        <v>0.875</v>
      </c>
      <c r="F18" s="486">
        <f t="shared" si="0"/>
        <v>0.0526315789473684</v>
      </c>
      <c r="G18" s="487"/>
    </row>
    <row r="19" s="483" customFormat="1" ht="36" customHeight="1" spans="1:7">
      <c r="A19" s="362" t="s">
        <v>24</v>
      </c>
      <c r="B19" s="317">
        <v>5</v>
      </c>
      <c r="C19" s="317"/>
      <c r="D19" s="456">
        <v>0</v>
      </c>
      <c r="E19" s="457">
        <f t="shared" si="1"/>
        <v>-1</v>
      </c>
      <c r="F19" s="486" t="str">
        <f t="shared" si="0"/>
        <v/>
      </c>
      <c r="G19" s="487"/>
    </row>
    <row r="20" ht="32.1" customHeight="1" spans="1:6">
      <c r="A20" s="485" t="s">
        <v>25</v>
      </c>
      <c r="B20" s="314">
        <f>SUM(B21:B28)</f>
        <v>46100</v>
      </c>
      <c r="C20" s="314">
        <f>SUM(C21:C28)</f>
        <v>52715</v>
      </c>
      <c r="D20" s="452">
        <f>SUM(D21:D28)</f>
        <v>45286</v>
      </c>
      <c r="E20" s="488">
        <f t="shared" si="1"/>
        <v>-0.0176572668112799</v>
      </c>
      <c r="F20" s="328">
        <f t="shared" si="0"/>
        <v>-0.140927629706915</v>
      </c>
    </row>
    <row r="21" ht="32.1" customHeight="1" spans="1:6">
      <c r="A21" s="489" t="s">
        <v>26</v>
      </c>
      <c r="B21" s="317">
        <v>7026</v>
      </c>
      <c r="C21" s="317">
        <v>6721</v>
      </c>
      <c r="D21" s="456">
        <v>5686</v>
      </c>
      <c r="E21" s="457">
        <f t="shared" si="1"/>
        <v>-0.190720182180472</v>
      </c>
      <c r="F21" s="486">
        <f t="shared" si="0"/>
        <v>-0.153994941228984</v>
      </c>
    </row>
    <row r="22" ht="32.1" customHeight="1" spans="1:6">
      <c r="A22" s="490" t="s">
        <v>27</v>
      </c>
      <c r="B22" s="317">
        <v>4715</v>
      </c>
      <c r="C22" s="317">
        <v>11886</v>
      </c>
      <c r="D22" s="456">
        <v>7000</v>
      </c>
      <c r="E22" s="457">
        <f t="shared" si="1"/>
        <v>0.484623541887593</v>
      </c>
      <c r="F22" s="486">
        <f t="shared" si="0"/>
        <v>-0.411071849234393</v>
      </c>
    </row>
    <row r="23" ht="32.1" customHeight="1" spans="1:6">
      <c r="A23" s="489" t="s">
        <v>28</v>
      </c>
      <c r="B23" s="317">
        <v>3210</v>
      </c>
      <c r="C23" s="317">
        <v>5131</v>
      </c>
      <c r="D23" s="456">
        <v>5400</v>
      </c>
      <c r="E23" s="457">
        <f t="shared" si="1"/>
        <v>0.682242990654206</v>
      </c>
      <c r="F23" s="486">
        <f t="shared" si="0"/>
        <v>0.0524264275969597</v>
      </c>
    </row>
    <row r="24" ht="32.1" customHeight="1" spans="1:6">
      <c r="A24" s="489" t="s">
        <v>29</v>
      </c>
      <c r="B24" s="317">
        <v>0</v>
      </c>
      <c r="C24" s="317">
        <v>0</v>
      </c>
      <c r="D24" s="456">
        <v>0</v>
      </c>
      <c r="E24" s="457" t="str">
        <f t="shared" si="1"/>
        <v/>
      </c>
      <c r="F24" s="486" t="str">
        <f t="shared" si="0"/>
        <v/>
      </c>
    </row>
    <row r="25" ht="32.1" customHeight="1" spans="1:6">
      <c r="A25" s="489" t="s">
        <v>30</v>
      </c>
      <c r="B25" s="317">
        <v>17259</v>
      </c>
      <c r="C25" s="317">
        <v>9610</v>
      </c>
      <c r="D25" s="456">
        <f>11350+3400-2400</f>
        <v>12350</v>
      </c>
      <c r="E25" s="457">
        <f t="shared" si="1"/>
        <v>-0.284431311199954</v>
      </c>
      <c r="F25" s="486">
        <f t="shared" si="0"/>
        <v>0.285119667013528</v>
      </c>
    </row>
    <row r="26" ht="32.1" customHeight="1" spans="1:6">
      <c r="A26" s="489" t="s">
        <v>32</v>
      </c>
      <c r="B26" s="317">
        <v>12829</v>
      </c>
      <c r="C26" s="317">
        <v>15997</v>
      </c>
      <c r="D26" s="456">
        <f>14850</f>
        <v>14850</v>
      </c>
      <c r="E26" s="457">
        <f t="shared" si="1"/>
        <v>0.157533712682204</v>
      </c>
      <c r="F26" s="486">
        <f t="shared" si="0"/>
        <v>-0.0717009439269863</v>
      </c>
    </row>
    <row r="27" ht="32.1" customHeight="1" spans="1:6">
      <c r="A27" s="489" t="s">
        <v>33</v>
      </c>
      <c r="B27" s="317">
        <v>1061</v>
      </c>
      <c r="C27" s="317">
        <v>3370</v>
      </c>
      <c r="D27" s="456">
        <v>0</v>
      </c>
      <c r="E27" s="457">
        <f t="shared" si="1"/>
        <v>-1</v>
      </c>
      <c r="F27" s="486">
        <f t="shared" si="0"/>
        <v>-1</v>
      </c>
    </row>
    <row r="28" ht="32.1" customHeight="1" spans="1:6">
      <c r="A28" s="489"/>
      <c r="B28" s="317"/>
      <c r="C28" s="478"/>
      <c r="D28" s="491"/>
      <c r="E28" s="470" t="str">
        <f t="shared" si="1"/>
        <v/>
      </c>
      <c r="F28" s="379" t="str">
        <f t="shared" si="0"/>
        <v/>
      </c>
    </row>
    <row r="29" s="306" customFormat="1" ht="32.1" customHeight="1" spans="1:6">
      <c r="A29" s="492" t="s">
        <v>80</v>
      </c>
      <c r="B29" s="475">
        <f>SUM(B20,B4)</f>
        <v>87000</v>
      </c>
      <c r="C29" s="475">
        <f>SUM(C20,C4)</f>
        <v>95761</v>
      </c>
      <c r="D29" s="475">
        <f>SUM(D20,D4)</f>
        <v>93500</v>
      </c>
      <c r="E29" s="467">
        <f t="shared" si="1"/>
        <v>0.0747126436781609</v>
      </c>
      <c r="F29" s="328">
        <f t="shared" si="0"/>
        <v>-0.0236108645481982</v>
      </c>
    </row>
    <row r="30" ht="32.1" customHeight="1" spans="1:6">
      <c r="A30" s="493" t="s">
        <v>35</v>
      </c>
      <c r="B30" s="494">
        <v>200</v>
      </c>
      <c r="C30" s="315">
        <v>143200</v>
      </c>
      <c r="D30" s="475"/>
      <c r="E30" s="467">
        <f t="shared" si="1"/>
        <v>-1</v>
      </c>
      <c r="F30" s="395">
        <f t="shared" si="0"/>
        <v>-1</v>
      </c>
    </row>
    <row r="31" ht="32.1" customHeight="1" spans="1:6">
      <c r="A31" s="495" t="s">
        <v>36</v>
      </c>
      <c r="B31" s="315">
        <f>SUM(B32:B37)</f>
        <v>2351680</v>
      </c>
      <c r="C31" s="315">
        <f>SUM(C32:C37)</f>
        <v>2108958</v>
      </c>
      <c r="D31" s="315">
        <f>SUM(D32:D37)</f>
        <v>2227628</v>
      </c>
      <c r="E31" s="312">
        <f t="shared" si="1"/>
        <v>-0.0527503742005715</v>
      </c>
      <c r="F31" s="395">
        <f t="shared" si="0"/>
        <v>0.0562694942241619</v>
      </c>
    </row>
    <row r="32" ht="32.1" customHeight="1" spans="1:6">
      <c r="A32" s="362" t="s">
        <v>81</v>
      </c>
      <c r="B32" s="496">
        <v>40182</v>
      </c>
      <c r="C32" s="325">
        <v>34883</v>
      </c>
      <c r="D32" s="325">
        <v>34883</v>
      </c>
      <c r="E32" s="497">
        <f t="shared" si="1"/>
        <v>-0.131874968891543</v>
      </c>
      <c r="F32" s="393">
        <f t="shared" si="0"/>
        <v>0</v>
      </c>
    </row>
    <row r="33" ht="32.1" customHeight="1" spans="1:6">
      <c r="A33" s="362" t="s">
        <v>82</v>
      </c>
      <c r="B33" s="325">
        <v>2209818</v>
      </c>
      <c r="C33" s="478">
        <v>1948117</v>
      </c>
      <c r="D33" s="491">
        <v>2047317</v>
      </c>
      <c r="E33" s="470">
        <f t="shared" si="1"/>
        <v>-0.0735359201527004</v>
      </c>
      <c r="F33" s="393">
        <f t="shared" si="0"/>
        <v>0.0509209662458672</v>
      </c>
    </row>
    <row r="34" ht="32.1" customHeight="1" spans="1:6">
      <c r="A34" s="362" t="s">
        <v>83</v>
      </c>
      <c r="B34" s="496">
        <v>51000</v>
      </c>
      <c r="C34" s="478">
        <v>44577</v>
      </c>
      <c r="D34" s="491">
        <v>50000</v>
      </c>
      <c r="E34" s="470">
        <f t="shared" si="1"/>
        <v>-0.0196078431372549</v>
      </c>
      <c r="F34" s="393">
        <f t="shared" si="0"/>
        <v>0.121654664961752</v>
      </c>
    </row>
    <row r="35" ht="32.1" customHeight="1" spans="1:6">
      <c r="A35" s="362" t="s">
        <v>84</v>
      </c>
      <c r="B35" s="362"/>
      <c r="C35" s="478">
        <v>4126</v>
      </c>
      <c r="D35" s="491">
        <v>2320</v>
      </c>
      <c r="E35" s="470" t="str">
        <f t="shared" si="1"/>
        <v/>
      </c>
      <c r="F35" s="393">
        <f t="shared" si="0"/>
        <v>-0.43771206980126</v>
      </c>
    </row>
    <row r="36" ht="32.1" customHeight="1" spans="1:6">
      <c r="A36" s="362" t="s">
        <v>85</v>
      </c>
      <c r="B36" s="496">
        <v>50680</v>
      </c>
      <c r="C36" s="478">
        <v>73802</v>
      </c>
      <c r="D36" s="491">
        <v>93108</v>
      </c>
      <c r="E36" s="470">
        <f t="shared" si="1"/>
        <v>0.837174427782163</v>
      </c>
      <c r="F36" s="393">
        <f t="shared" si="0"/>
        <v>0.261591826779762</v>
      </c>
    </row>
    <row r="37" ht="32.1" customHeight="1" spans="1:6">
      <c r="A37" s="365" t="s">
        <v>86</v>
      </c>
      <c r="B37" s="365"/>
      <c r="C37" s="478">
        <v>3453</v>
      </c>
      <c r="D37" s="491"/>
      <c r="E37" s="470" t="str">
        <f t="shared" si="1"/>
        <v/>
      </c>
      <c r="F37" s="498">
        <f t="shared" si="0"/>
        <v>-1</v>
      </c>
    </row>
    <row r="38" ht="32.1" customHeight="1" spans="1:6">
      <c r="A38" s="479" t="s">
        <v>43</v>
      </c>
      <c r="B38" s="315">
        <f>SUM(B29:B31)</f>
        <v>2438880</v>
      </c>
      <c r="C38" s="315">
        <f>SUM(C29:C31)</f>
        <v>2347919</v>
      </c>
      <c r="D38" s="315">
        <f>SUM(D29:D31)</f>
        <v>2321128</v>
      </c>
      <c r="E38" s="312">
        <f t="shared" si="1"/>
        <v>-0.0482811782457522</v>
      </c>
      <c r="F38" s="395">
        <f t="shared" si="0"/>
        <v>-0.0114105299203252</v>
      </c>
    </row>
  </sheetData>
  <autoFilter ref="A3:F38"/>
  <mergeCells count="1">
    <mergeCell ref="A1:F1"/>
  </mergeCells>
  <conditionalFormatting sqref="B32">
    <cfRule type="expression" dxfId="12" priority="5" stopIfTrue="1">
      <formula>"len($A:$A)=3"</formula>
    </cfRule>
    <cfRule type="expression" dxfId="13" priority="4" stopIfTrue="1">
      <formula>"len($A:$A)=3"</formula>
    </cfRule>
  </conditionalFormatting>
  <conditionalFormatting sqref="B33">
    <cfRule type="expression" dxfId="14" priority="3" stopIfTrue="1">
      <formula>"len($A:$A)=3"</formula>
    </cfRule>
    <cfRule type="expression" dxfId="15" priority="2" stopIfTrue="1">
      <formula>"len($A:$A)=3"</formula>
    </cfRule>
    <cfRule type="expression" dxfId="16" priority="1" stopIfTrue="1">
      <formula>"len($A:$A)=3"</formula>
    </cfRule>
  </conditionalFormatting>
  <printOptions horizontalCentered="1"/>
  <pageMargins left="0.471527777777778" right="0.393055555555556" top="0.747916666666667" bottom="0.747916666666667" header="0.313888888888889" footer="0.313888888888889"/>
  <pageSetup paperSize="9" scale="52"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0"/>
  <sheetViews>
    <sheetView workbookViewId="0">
      <selection activeCell="A11" sqref="A11:F11"/>
    </sheetView>
  </sheetViews>
  <sheetFormatPr defaultColWidth="8.875" defaultRowHeight="13.5" outlineLevelCol="5"/>
  <cols>
    <col min="1" max="1" width="8.875" style="54"/>
    <col min="2" max="2" width="49.375" style="54" customWidth="1"/>
    <col min="3" max="6" width="20.625" style="54" customWidth="1"/>
    <col min="7" max="16384" width="8.875" style="54"/>
  </cols>
  <sheetData>
    <row r="1" spans="1:1">
      <c r="A1" s="67"/>
    </row>
    <row r="2" ht="45" customHeight="1" spans="1:6">
      <c r="A2" s="55" t="s">
        <v>1448</v>
      </c>
      <c r="B2" s="55"/>
      <c r="C2" s="55"/>
      <c r="D2" s="55"/>
      <c r="E2" s="55"/>
      <c r="F2" s="55"/>
    </row>
    <row r="3" s="52" customFormat="1" ht="18" customHeight="1" spans="2:6">
      <c r="B3" s="68" t="s">
        <v>2</v>
      </c>
      <c r="C3" s="69"/>
      <c r="D3" s="69"/>
      <c r="E3" s="69"/>
      <c r="F3" s="69"/>
    </row>
    <row r="4" s="52" customFormat="1" ht="30" customHeight="1" spans="1:6">
      <c r="A4" s="58" t="s">
        <v>3</v>
      </c>
      <c r="B4" s="58"/>
      <c r="C4" s="59" t="s">
        <v>1372</v>
      </c>
      <c r="D4" s="59" t="s">
        <v>1418</v>
      </c>
      <c r="E4" s="59" t="s">
        <v>1419</v>
      </c>
      <c r="F4" s="59" t="s">
        <v>1449</v>
      </c>
    </row>
    <row r="5" s="52" customFormat="1" ht="30" customHeight="1" spans="1:6">
      <c r="A5" s="70" t="s">
        <v>1450</v>
      </c>
      <c r="B5" s="70"/>
      <c r="C5" s="71" t="s">
        <v>1373</v>
      </c>
      <c r="D5" s="64">
        <f t="shared" ref="D5:F5" si="0">D6+D7</f>
        <v>308100</v>
      </c>
      <c r="E5" s="64">
        <f t="shared" si="0"/>
        <v>143220</v>
      </c>
      <c r="F5" s="64">
        <f t="shared" si="0"/>
        <v>164880</v>
      </c>
    </row>
    <row r="6" s="52" customFormat="1" ht="30" customHeight="1" spans="1:6">
      <c r="A6" s="72" t="s">
        <v>1451</v>
      </c>
      <c r="B6" s="72"/>
      <c r="C6" s="71" t="s">
        <v>1374</v>
      </c>
      <c r="D6" s="64">
        <v>38100</v>
      </c>
      <c r="E6" s="64">
        <v>28220</v>
      </c>
      <c r="F6" s="64">
        <v>9880</v>
      </c>
    </row>
    <row r="7" s="52" customFormat="1" ht="30" customHeight="1" spans="1:6">
      <c r="A7" s="72" t="s">
        <v>1452</v>
      </c>
      <c r="B7" s="72"/>
      <c r="C7" s="71" t="s">
        <v>1375</v>
      </c>
      <c r="D7" s="64">
        <v>270000</v>
      </c>
      <c r="E7" s="64">
        <v>115000</v>
      </c>
      <c r="F7" s="64">
        <v>155000</v>
      </c>
    </row>
    <row r="8" s="52" customFormat="1" ht="30" customHeight="1" spans="1:6">
      <c r="A8" s="73" t="s">
        <v>1453</v>
      </c>
      <c r="B8" s="73"/>
      <c r="C8" s="71" t="s">
        <v>1376</v>
      </c>
      <c r="D8" s="64">
        <v>500000</v>
      </c>
      <c r="E8" s="64">
        <v>480000</v>
      </c>
      <c r="F8" s="64">
        <v>20000</v>
      </c>
    </row>
    <row r="9" s="52" customFormat="1" ht="30" customHeight="1" spans="1:6">
      <c r="A9" s="72" t="s">
        <v>1451</v>
      </c>
      <c r="B9" s="72"/>
      <c r="C9" s="71" t="s">
        <v>1377</v>
      </c>
      <c r="D9" s="64"/>
      <c r="E9" s="64"/>
      <c r="F9" s="64"/>
    </row>
    <row r="10" s="52" customFormat="1" ht="30" customHeight="1" spans="1:6">
      <c r="A10" s="72" t="s">
        <v>1452</v>
      </c>
      <c r="B10" s="72"/>
      <c r="C10" s="71" t="s">
        <v>1378</v>
      </c>
      <c r="D10" s="64">
        <v>500000</v>
      </c>
      <c r="E10" s="64">
        <v>480000</v>
      </c>
      <c r="F10" s="64">
        <v>20000</v>
      </c>
    </row>
    <row r="11" s="53" customFormat="1" ht="41.1" customHeight="1" spans="1:6">
      <c r="A11" s="66" t="s">
        <v>1454</v>
      </c>
      <c r="B11" s="66"/>
      <c r="C11" s="66"/>
      <c r="D11" s="66"/>
      <c r="E11" s="66"/>
      <c r="F11" s="66"/>
    </row>
    <row r="14" ht="19.5" spans="1:1">
      <c r="A14" s="74"/>
    </row>
    <row r="15" ht="18.95" customHeight="1" spans="1:1">
      <c r="A15" s="75"/>
    </row>
    <row r="16" ht="29.1" customHeight="1"/>
    <row r="17" ht="29.1" customHeight="1"/>
    <row r="18" ht="29.1" customHeight="1"/>
    <row r="19" ht="29.1" customHeight="1"/>
    <row r="20" ht="30" customHeight="1" spans="1:1">
      <c r="A20" s="75"/>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3"/>
  <sheetViews>
    <sheetView topLeftCell="A2" workbookViewId="0">
      <selection activeCell="E9" sqref="E9"/>
    </sheetView>
  </sheetViews>
  <sheetFormatPr defaultColWidth="8.875" defaultRowHeight="13.5" outlineLevelCol="5"/>
  <cols>
    <col min="1" max="1" width="8.875" style="54"/>
    <col min="2" max="6" width="24.25" style="54" customWidth="1"/>
    <col min="7" max="16384" width="8.875" style="54"/>
  </cols>
  <sheetData>
    <row r="1" ht="24" customHeight="1"/>
    <row r="2" ht="27" spans="1:6">
      <c r="A2" s="55" t="s">
        <v>1455</v>
      </c>
      <c r="B2" s="56"/>
      <c r="C2" s="56"/>
      <c r="D2" s="56"/>
      <c r="E2" s="56"/>
      <c r="F2" s="56"/>
    </row>
    <row r="3" ht="23.1" customHeight="1" spans="1:6">
      <c r="A3" s="57" t="s">
        <v>2</v>
      </c>
      <c r="B3" s="57"/>
      <c r="C3" s="57"/>
      <c r="D3" s="57"/>
      <c r="E3" s="57"/>
      <c r="F3" s="57"/>
    </row>
    <row r="4" s="52" customFormat="1" ht="30" customHeight="1" spans="1:6">
      <c r="A4" s="58" t="s">
        <v>1456</v>
      </c>
      <c r="B4" s="59" t="s">
        <v>1326</v>
      </c>
      <c r="C4" s="59" t="s">
        <v>1457</v>
      </c>
      <c r="D4" s="59" t="s">
        <v>1458</v>
      </c>
      <c r="E4" s="59" t="s">
        <v>1459</v>
      </c>
      <c r="F4" s="59" t="s">
        <v>1460</v>
      </c>
    </row>
    <row r="5" ht="39.75" customHeight="1" spans="1:6">
      <c r="A5" s="60">
        <v>1</v>
      </c>
      <c r="B5" s="61" t="s">
        <v>1461</v>
      </c>
      <c r="C5" s="62" t="s">
        <v>1462</v>
      </c>
      <c r="D5" s="63" t="s">
        <v>1463</v>
      </c>
      <c r="E5" s="63" t="s">
        <v>1464</v>
      </c>
      <c r="F5" s="64">
        <v>200000</v>
      </c>
    </row>
    <row r="6" ht="39.75" customHeight="1" spans="1:6">
      <c r="A6" s="60">
        <v>2</v>
      </c>
      <c r="B6" s="61" t="s">
        <v>1465</v>
      </c>
      <c r="C6" s="62" t="s">
        <v>1462</v>
      </c>
      <c r="D6" s="63" t="s">
        <v>1463</v>
      </c>
      <c r="E6" s="63" t="s">
        <v>1464</v>
      </c>
      <c r="F6" s="64">
        <v>60000</v>
      </c>
    </row>
    <row r="7" ht="39.75" customHeight="1" spans="1:6">
      <c r="A7" s="60">
        <v>3</v>
      </c>
      <c r="B7" s="61" t="s">
        <v>1466</v>
      </c>
      <c r="C7" s="62" t="s">
        <v>1462</v>
      </c>
      <c r="D7" s="63" t="s">
        <v>1463</v>
      </c>
      <c r="E7" s="63" t="s">
        <v>1464</v>
      </c>
      <c r="F7" s="64">
        <v>80000</v>
      </c>
    </row>
    <row r="8" ht="39.75" customHeight="1" spans="1:6">
      <c r="A8" s="60">
        <v>4</v>
      </c>
      <c r="B8" s="61" t="s">
        <v>1467</v>
      </c>
      <c r="C8" s="62" t="s">
        <v>1462</v>
      </c>
      <c r="D8" s="63" t="s">
        <v>1463</v>
      </c>
      <c r="E8" s="63" t="s">
        <v>1464</v>
      </c>
      <c r="F8" s="64">
        <v>140000</v>
      </c>
    </row>
    <row r="9" ht="39.75" customHeight="1" spans="1:6">
      <c r="A9" s="60">
        <v>5</v>
      </c>
      <c r="B9" s="61" t="s">
        <v>1468</v>
      </c>
      <c r="C9" s="62" t="s">
        <v>1469</v>
      </c>
      <c r="D9" s="63" t="s">
        <v>1470</v>
      </c>
      <c r="E9" s="63" t="s">
        <v>1464</v>
      </c>
      <c r="F9" s="64">
        <v>8000</v>
      </c>
    </row>
    <row r="10" ht="39.75" customHeight="1" spans="1:6">
      <c r="A10" s="60">
        <v>6</v>
      </c>
      <c r="B10" s="65" t="s">
        <v>1471</v>
      </c>
      <c r="C10" s="62" t="s">
        <v>1472</v>
      </c>
      <c r="D10" s="63" t="s">
        <v>1473</v>
      </c>
      <c r="E10" s="63" t="s">
        <v>1464</v>
      </c>
      <c r="F10" s="64">
        <v>5000</v>
      </c>
    </row>
    <row r="11" ht="39.75" customHeight="1" spans="1:6">
      <c r="A11" s="60">
        <v>7</v>
      </c>
      <c r="B11" s="61" t="s">
        <v>1474</v>
      </c>
      <c r="C11" s="62" t="s">
        <v>1475</v>
      </c>
      <c r="D11" s="63" t="s">
        <v>1473</v>
      </c>
      <c r="E11" s="63" t="s">
        <v>1464</v>
      </c>
      <c r="F11" s="64">
        <v>4000</v>
      </c>
    </row>
    <row r="12" ht="39.75" customHeight="1" spans="1:6">
      <c r="A12" s="60">
        <v>8</v>
      </c>
      <c r="B12" s="61" t="s">
        <v>1476</v>
      </c>
      <c r="C12" s="62" t="s">
        <v>1477</v>
      </c>
      <c r="D12" s="63" t="s">
        <v>1473</v>
      </c>
      <c r="E12" s="63" t="s">
        <v>1464</v>
      </c>
      <c r="F12" s="64">
        <v>3000</v>
      </c>
    </row>
    <row r="13" s="53" customFormat="1" ht="33" customHeight="1" spans="1:6">
      <c r="A13" s="66" t="s">
        <v>1478</v>
      </c>
      <c r="B13" s="66"/>
      <c r="C13" s="66"/>
      <c r="D13" s="66"/>
      <c r="E13" s="66"/>
      <c r="F13" s="66"/>
    </row>
  </sheetData>
  <mergeCells count="3">
    <mergeCell ref="A2:F2"/>
    <mergeCell ref="A3:F3"/>
    <mergeCell ref="A13:F13"/>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80"/>
  <sheetViews>
    <sheetView workbookViewId="0">
      <selection activeCell="C47" sqref="C47"/>
    </sheetView>
  </sheetViews>
  <sheetFormatPr defaultColWidth="8" defaultRowHeight="12"/>
  <cols>
    <col min="1" max="1" width="26.125" style="17" customWidth="1"/>
    <col min="2" max="2" width="17.5" style="17" customWidth="1"/>
    <col min="3" max="3" width="81.5" style="17" customWidth="1"/>
    <col min="4" max="4" width="20.625" style="17" customWidth="1"/>
    <col min="5" max="5" width="24.5" style="17" customWidth="1"/>
    <col min="6" max="6" width="34.25" style="17" customWidth="1"/>
    <col min="7" max="7" width="20.625" style="17" customWidth="1"/>
    <col min="8" max="8" width="36.625" style="17" customWidth="1"/>
    <col min="9" max="9" width="17.625" style="17" customWidth="1"/>
    <col min="10" max="16384" width="8" style="17"/>
  </cols>
  <sheetData>
    <row r="1" spans="9:9">
      <c r="I1" s="49"/>
    </row>
    <row r="2" ht="39" customHeight="1" spans="1:9">
      <c r="A2" s="18" t="s">
        <v>1479</v>
      </c>
      <c r="B2" s="18"/>
      <c r="C2" s="18"/>
      <c r="D2" s="18"/>
      <c r="E2" s="18"/>
      <c r="F2" s="18"/>
      <c r="G2" s="18"/>
      <c r="H2" s="18"/>
      <c r="I2" s="18"/>
    </row>
    <row r="3" ht="23.1" customHeight="1" spans="1:2">
      <c r="A3" s="19"/>
      <c r="B3" s="19"/>
    </row>
    <row r="4" s="13" customFormat="1" ht="44.25" customHeight="1" spans="1:9">
      <c r="A4" s="20" t="s">
        <v>1480</v>
      </c>
      <c r="B4" s="20" t="s">
        <v>1481</v>
      </c>
      <c r="C4" s="20" t="s">
        <v>1482</v>
      </c>
      <c r="D4" s="20" t="s">
        <v>1483</v>
      </c>
      <c r="E4" s="20" t="s">
        <v>1484</v>
      </c>
      <c r="F4" s="20" t="s">
        <v>1485</v>
      </c>
      <c r="G4" s="20" t="s">
        <v>1486</v>
      </c>
      <c r="H4" s="20" t="s">
        <v>1487</v>
      </c>
      <c r="I4" s="20" t="s">
        <v>1488</v>
      </c>
    </row>
    <row r="5" s="13" customFormat="1" ht="18.75" spans="1:9">
      <c r="A5" s="21" t="s">
        <v>1489</v>
      </c>
      <c r="B5" s="20"/>
      <c r="C5" s="20"/>
      <c r="D5" s="20"/>
      <c r="E5" s="20"/>
      <c r="F5" s="20"/>
      <c r="G5" s="20"/>
      <c r="H5" s="20"/>
      <c r="I5" s="20"/>
    </row>
    <row r="6" s="13" customFormat="1" ht="32.25" customHeight="1" spans="1:9">
      <c r="A6" s="22" t="s">
        <v>1490</v>
      </c>
      <c r="B6" s="23">
        <v>200000</v>
      </c>
      <c r="C6" s="22" t="s">
        <v>1491</v>
      </c>
      <c r="D6" s="24" t="s">
        <v>1492</v>
      </c>
      <c r="E6" s="24" t="s">
        <v>1493</v>
      </c>
      <c r="F6" s="24" t="s">
        <v>1494</v>
      </c>
      <c r="G6" s="24" t="s">
        <v>1495</v>
      </c>
      <c r="H6" s="24" t="s">
        <v>1496</v>
      </c>
      <c r="I6" s="20"/>
    </row>
    <row r="7" s="13" customFormat="1" ht="18.75" spans="1:9">
      <c r="A7" s="25"/>
      <c r="B7" s="26"/>
      <c r="C7" s="25"/>
      <c r="D7" s="24" t="s">
        <v>1497</v>
      </c>
      <c r="E7" s="24" t="s">
        <v>1498</v>
      </c>
      <c r="F7" s="24" t="s">
        <v>1499</v>
      </c>
      <c r="G7" s="24" t="s">
        <v>1500</v>
      </c>
      <c r="H7" s="24" t="s">
        <v>1496</v>
      </c>
      <c r="I7" s="20"/>
    </row>
    <row r="8" s="13" customFormat="1" ht="18.75" spans="1:9">
      <c r="A8" s="25"/>
      <c r="B8" s="26"/>
      <c r="C8" s="25"/>
      <c r="D8" s="24" t="s">
        <v>1497</v>
      </c>
      <c r="E8" s="24" t="s">
        <v>1498</v>
      </c>
      <c r="F8" s="24" t="s">
        <v>1501</v>
      </c>
      <c r="G8" s="27">
        <v>1</v>
      </c>
      <c r="H8" s="24" t="s">
        <v>1496</v>
      </c>
      <c r="I8" s="20"/>
    </row>
    <row r="9" s="13" customFormat="1" ht="18.75" spans="1:9">
      <c r="A9" s="25"/>
      <c r="B9" s="26"/>
      <c r="C9" s="25"/>
      <c r="D9" s="24" t="s">
        <v>1497</v>
      </c>
      <c r="E9" s="24" t="s">
        <v>1498</v>
      </c>
      <c r="F9" s="24" t="s">
        <v>1502</v>
      </c>
      <c r="G9" s="27">
        <v>1</v>
      </c>
      <c r="H9" s="24" t="s">
        <v>1496</v>
      </c>
      <c r="I9" s="20"/>
    </row>
    <row r="10" s="13" customFormat="1" ht="18.75" spans="1:9">
      <c r="A10" s="25"/>
      <c r="B10" s="26"/>
      <c r="C10" s="25"/>
      <c r="D10" s="24" t="s">
        <v>1497</v>
      </c>
      <c r="E10" s="24" t="s">
        <v>1498</v>
      </c>
      <c r="F10" s="24" t="s">
        <v>1503</v>
      </c>
      <c r="G10" s="27">
        <v>1</v>
      </c>
      <c r="H10" s="24" t="s">
        <v>1496</v>
      </c>
      <c r="I10" s="20"/>
    </row>
    <row r="11" s="13" customFormat="1" ht="18.75" spans="1:9">
      <c r="A11" s="25"/>
      <c r="B11" s="26"/>
      <c r="C11" s="25"/>
      <c r="D11" s="24" t="s">
        <v>1497</v>
      </c>
      <c r="E11" s="24" t="s">
        <v>1498</v>
      </c>
      <c r="F11" s="24" t="s">
        <v>1504</v>
      </c>
      <c r="G11" s="27">
        <v>1</v>
      </c>
      <c r="H11" s="24" t="s">
        <v>1496</v>
      </c>
      <c r="I11" s="20"/>
    </row>
    <row r="12" s="13" customFormat="1" ht="18.75" spans="1:9">
      <c r="A12" s="28"/>
      <c r="B12" s="29"/>
      <c r="C12" s="28"/>
      <c r="D12" s="24" t="s">
        <v>1497</v>
      </c>
      <c r="E12" s="24" t="s">
        <v>1505</v>
      </c>
      <c r="F12" s="24" t="s">
        <v>1506</v>
      </c>
      <c r="G12" s="24" t="s">
        <v>1507</v>
      </c>
      <c r="H12" s="24" t="s">
        <v>1496</v>
      </c>
      <c r="I12" s="20"/>
    </row>
    <row r="13" s="13" customFormat="1" ht="18.75" spans="1:9">
      <c r="A13" s="22" t="s">
        <v>1508</v>
      </c>
      <c r="B13" s="23">
        <v>80000</v>
      </c>
      <c r="C13" s="23" t="s">
        <v>1509</v>
      </c>
      <c r="D13" s="24" t="s">
        <v>1492</v>
      </c>
      <c r="E13" s="24" t="s">
        <v>1493</v>
      </c>
      <c r="F13" s="24" t="s">
        <v>1494</v>
      </c>
      <c r="G13" s="24" t="s">
        <v>1510</v>
      </c>
      <c r="H13" s="24" t="s">
        <v>1496</v>
      </c>
      <c r="I13" s="20"/>
    </row>
    <row r="14" s="13" customFormat="1" ht="18.75" spans="1:9">
      <c r="A14" s="25"/>
      <c r="B14" s="26"/>
      <c r="C14" s="26"/>
      <c r="D14" s="24" t="s">
        <v>1497</v>
      </c>
      <c r="E14" s="24" t="s">
        <v>1498</v>
      </c>
      <c r="F14" s="24" t="s">
        <v>1499</v>
      </c>
      <c r="G14" s="24" t="s">
        <v>1511</v>
      </c>
      <c r="H14" s="24" t="s">
        <v>1496</v>
      </c>
      <c r="I14" s="20"/>
    </row>
    <row r="15" s="13" customFormat="1" ht="18.75" spans="1:9">
      <c r="A15" s="25"/>
      <c r="B15" s="26"/>
      <c r="C15" s="26"/>
      <c r="D15" s="24" t="s">
        <v>1497</v>
      </c>
      <c r="E15" s="24" t="s">
        <v>1498</v>
      </c>
      <c r="F15" s="24" t="s">
        <v>1501</v>
      </c>
      <c r="G15" s="27">
        <v>1</v>
      </c>
      <c r="H15" s="24" t="s">
        <v>1496</v>
      </c>
      <c r="I15" s="20"/>
    </row>
    <row r="16" s="13" customFormat="1" ht="18.75" spans="1:9">
      <c r="A16" s="25"/>
      <c r="B16" s="26"/>
      <c r="C16" s="26"/>
      <c r="D16" s="24" t="s">
        <v>1497</v>
      </c>
      <c r="E16" s="24" t="s">
        <v>1498</v>
      </c>
      <c r="F16" s="24" t="s">
        <v>1502</v>
      </c>
      <c r="G16" s="27">
        <v>1</v>
      </c>
      <c r="H16" s="24" t="s">
        <v>1496</v>
      </c>
      <c r="I16" s="20"/>
    </row>
    <row r="17" s="13" customFormat="1" ht="18.75" spans="1:9">
      <c r="A17" s="25"/>
      <c r="B17" s="26"/>
      <c r="C17" s="26"/>
      <c r="D17" s="24" t="s">
        <v>1497</v>
      </c>
      <c r="E17" s="24" t="s">
        <v>1498</v>
      </c>
      <c r="F17" s="24" t="s">
        <v>1503</v>
      </c>
      <c r="G17" s="27">
        <v>1</v>
      </c>
      <c r="H17" s="24" t="s">
        <v>1496</v>
      </c>
      <c r="I17" s="20"/>
    </row>
    <row r="18" s="13" customFormat="1" ht="18.75" spans="1:9">
      <c r="A18" s="25"/>
      <c r="B18" s="26"/>
      <c r="C18" s="26"/>
      <c r="D18" s="24" t="s">
        <v>1497</v>
      </c>
      <c r="E18" s="24" t="s">
        <v>1498</v>
      </c>
      <c r="F18" s="24" t="s">
        <v>1504</v>
      </c>
      <c r="G18" s="27">
        <v>1</v>
      </c>
      <c r="H18" s="24" t="s">
        <v>1496</v>
      </c>
      <c r="I18" s="20"/>
    </row>
    <row r="19" s="13" customFormat="1" ht="18.75" spans="1:9">
      <c r="A19" s="28"/>
      <c r="B19" s="29"/>
      <c r="C19" s="29"/>
      <c r="D19" s="24" t="s">
        <v>1497</v>
      </c>
      <c r="E19" s="24" t="s">
        <v>1505</v>
      </c>
      <c r="F19" s="24" t="s">
        <v>1506</v>
      </c>
      <c r="G19" s="24" t="s">
        <v>1507</v>
      </c>
      <c r="H19" s="24" t="s">
        <v>1496</v>
      </c>
      <c r="I19" s="20"/>
    </row>
    <row r="20" s="13" customFormat="1" ht="18.75" spans="1:9">
      <c r="A20" s="22" t="s">
        <v>1512</v>
      </c>
      <c r="B20" s="23">
        <v>140000</v>
      </c>
      <c r="C20" s="23" t="s">
        <v>1513</v>
      </c>
      <c r="D20" s="24" t="s">
        <v>1492</v>
      </c>
      <c r="E20" s="24" t="s">
        <v>1493</v>
      </c>
      <c r="F20" s="24" t="s">
        <v>1514</v>
      </c>
      <c r="G20" s="24" t="s">
        <v>1515</v>
      </c>
      <c r="H20" s="24" t="s">
        <v>1496</v>
      </c>
      <c r="I20" s="20"/>
    </row>
    <row r="21" s="13" customFormat="1" ht="18.75" spans="1:9">
      <c r="A21" s="25"/>
      <c r="B21" s="26"/>
      <c r="C21" s="26"/>
      <c r="D21" s="24" t="s">
        <v>1497</v>
      </c>
      <c r="E21" s="24" t="s">
        <v>1498</v>
      </c>
      <c r="F21" s="24" t="s">
        <v>1499</v>
      </c>
      <c r="G21" s="24" t="s">
        <v>1516</v>
      </c>
      <c r="H21" s="24" t="s">
        <v>1496</v>
      </c>
      <c r="I21" s="20"/>
    </row>
    <row r="22" s="13" customFormat="1" ht="18.75" spans="1:9">
      <c r="A22" s="25"/>
      <c r="B22" s="26"/>
      <c r="C22" s="26"/>
      <c r="D22" s="24" t="s">
        <v>1497</v>
      </c>
      <c r="E22" s="24" t="s">
        <v>1498</v>
      </c>
      <c r="F22" s="24" t="s">
        <v>1501</v>
      </c>
      <c r="G22" s="27">
        <v>1</v>
      </c>
      <c r="H22" s="24" t="s">
        <v>1496</v>
      </c>
      <c r="I22" s="20"/>
    </row>
    <row r="23" s="13" customFormat="1" ht="18.75" spans="1:9">
      <c r="A23" s="25"/>
      <c r="B23" s="26"/>
      <c r="C23" s="26"/>
      <c r="D23" s="24" t="s">
        <v>1497</v>
      </c>
      <c r="E23" s="24" t="s">
        <v>1498</v>
      </c>
      <c r="F23" s="24" t="s">
        <v>1502</v>
      </c>
      <c r="G23" s="27">
        <v>1</v>
      </c>
      <c r="H23" s="24" t="s">
        <v>1496</v>
      </c>
      <c r="I23" s="20"/>
    </row>
    <row r="24" s="13" customFormat="1" ht="18.75" spans="1:9">
      <c r="A24" s="25"/>
      <c r="B24" s="26"/>
      <c r="C24" s="26"/>
      <c r="D24" s="24" t="s">
        <v>1497</v>
      </c>
      <c r="E24" s="24" t="s">
        <v>1498</v>
      </c>
      <c r="F24" s="24" t="s">
        <v>1503</v>
      </c>
      <c r="G24" s="27">
        <v>1</v>
      </c>
      <c r="H24" s="24" t="s">
        <v>1496</v>
      </c>
      <c r="I24" s="20"/>
    </row>
    <row r="25" s="13" customFormat="1" ht="18.75" spans="1:9">
      <c r="A25" s="25"/>
      <c r="B25" s="26"/>
      <c r="C25" s="26"/>
      <c r="D25" s="24" t="s">
        <v>1497</v>
      </c>
      <c r="E25" s="24" t="s">
        <v>1498</v>
      </c>
      <c r="F25" s="24" t="s">
        <v>1504</v>
      </c>
      <c r="G25" s="27">
        <v>1</v>
      </c>
      <c r="H25" s="24" t="s">
        <v>1496</v>
      </c>
      <c r="I25" s="20"/>
    </row>
    <row r="26" s="13" customFormat="1" ht="18.75" spans="1:9">
      <c r="A26" s="28"/>
      <c r="B26" s="29"/>
      <c r="C26" s="29"/>
      <c r="D26" s="24" t="s">
        <v>1497</v>
      </c>
      <c r="E26" s="24" t="s">
        <v>1505</v>
      </c>
      <c r="F26" s="24" t="s">
        <v>1506</v>
      </c>
      <c r="G26" s="24" t="s">
        <v>1507</v>
      </c>
      <c r="H26" s="24" t="s">
        <v>1496</v>
      </c>
      <c r="I26" s="20"/>
    </row>
    <row r="27" s="13" customFormat="1" ht="30" customHeight="1" spans="1:9">
      <c r="A27" s="22" t="s">
        <v>1517</v>
      </c>
      <c r="B27" s="23">
        <v>60000</v>
      </c>
      <c r="C27" s="23" t="s">
        <v>1518</v>
      </c>
      <c r="D27" s="24" t="s">
        <v>1497</v>
      </c>
      <c r="E27" s="24" t="s">
        <v>1498</v>
      </c>
      <c r="F27" s="24" t="s">
        <v>1499</v>
      </c>
      <c r="G27" s="24" t="s">
        <v>1511</v>
      </c>
      <c r="H27" s="24" t="s">
        <v>1496</v>
      </c>
      <c r="I27" s="20"/>
    </row>
    <row r="28" s="13" customFormat="1" ht="18.75" spans="1:9">
      <c r="A28" s="25"/>
      <c r="B28" s="26"/>
      <c r="C28" s="26"/>
      <c r="D28" s="24" t="s">
        <v>1497</v>
      </c>
      <c r="E28" s="24" t="s">
        <v>1498</v>
      </c>
      <c r="F28" s="24" t="s">
        <v>1519</v>
      </c>
      <c r="G28" s="27">
        <v>0.33</v>
      </c>
      <c r="H28" s="24" t="s">
        <v>1496</v>
      </c>
      <c r="I28" s="20"/>
    </row>
    <row r="29" s="13" customFormat="1" ht="18.75" spans="1:9">
      <c r="A29" s="25"/>
      <c r="B29" s="26"/>
      <c r="C29" s="26"/>
      <c r="D29" s="24" t="s">
        <v>1497</v>
      </c>
      <c r="E29" s="24" t="s">
        <v>1498</v>
      </c>
      <c r="F29" s="24" t="s">
        <v>1520</v>
      </c>
      <c r="G29" s="27">
        <v>0.35</v>
      </c>
      <c r="H29" s="24" t="s">
        <v>1496</v>
      </c>
      <c r="I29" s="20"/>
    </row>
    <row r="30" s="13" customFormat="1" ht="18.75" spans="1:9">
      <c r="A30" s="25"/>
      <c r="B30" s="26"/>
      <c r="C30" s="26"/>
      <c r="D30" s="24" t="s">
        <v>1497</v>
      </c>
      <c r="E30" s="24" t="s">
        <v>1498</v>
      </c>
      <c r="F30" s="30" t="s">
        <v>1521</v>
      </c>
      <c r="G30" s="27">
        <v>0.3</v>
      </c>
      <c r="H30" s="24" t="s">
        <v>1496</v>
      </c>
      <c r="I30" s="20"/>
    </row>
    <row r="31" s="13" customFormat="1" ht="18.75" spans="1:9">
      <c r="A31" s="28"/>
      <c r="B31" s="29"/>
      <c r="C31" s="29"/>
      <c r="D31" s="24" t="s">
        <v>1497</v>
      </c>
      <c r="E31" s="24" t="s">
        <v>1498</v>
      </c>
      <c r="F31" s="24" t="s">
        <v>1522</v>
      </c>
      <c r="G31" s="27">
        <v>0.4</v>
      </c>
      <c r="H31" s="24" t="s">
        <v>1496</v>
      </c>
      <c r="I31" s="20"/>
    </row>
    <row r="32" spans="1:9">
      <c r="A32" s="21" t="s">
        <v>1523</v>
      </c>
      <c r="B32" s="21"/>
      <c r="C32" s="31"/>
      <c r="D32" s="31"/>
      <c r="E32" s="31"/>
      <c r="F32" s="32"/>
      <c r="G32" s="32"/>
      <c r="H32" s="32"/>
      <c r="I32" s="32"/>
    </row>
    <row r="33" spans="1:9">
      <c r="A33" s="33" t="s">
        <v>1109</v>
      </c>
      <c r="B33" s="34">
        <v>11730</v>
      </c>
      <c r="C33" s="35" t="s">
        <v>1524</v>
      </c>
      <c r="D33" s="24" t="s">
        <v>1492</v>
      </c>
      <c r="E33" s="24" t="s">
        <v>1493</v>
      </c>
      <c r="F33" s="24" t="s">
        <v>1525</v>
      </c>
      <c r="G33" s="27">
        <v>1</v>
      </c>
      <c r="H33" s="36"/>
      <c r="I33" s="36"/>
    </row>
    <row r="34" spans="1:9">
      <c r="A34" s="37"/>
      <c r="B34" s="38"/>
      <c r="C34" s="39"/>
      <c r="D34" s="24" t="s">
        <v>1497</v>
      </c>
      <c r="E34" s="24" t="s">
        <v>1526</v>
      </c>
      <c r="F34" s="24" t="s">
        <v>1527</v>
      </c>
      <c r="G34" s="27">
        <v>0.8</v>
      </c>
      <c r="H34" s="36"/>
      <c r="I34" s="36"/>
    </row>
    <row r="35" spans="1:9">
      <c r="A35" s="37"/>
      <c r="B35" s="38"/>
      <c r="C35" s="39"/>
      <c r="D35" s="24" t="s">
        <v>1497</v>
      </c>
      <c r="E35" s="24" t="s">
        <v>1526</v>
      </c>
      <c r="F35" s="24" t="s">
        <v>1528</v>
      </c>
      <c r="G35" s="27">
        <v>0.85</v>
      </c>
      <c r="H35" s="36"/>
      <c r="I35" s="36"/>
    </row>
    <row r="36" spans="1:9">
      <c r="A36" s="37"/>
      <c r="B36" s="38"/>
      <c r="C36" s="39"/>
      <c r="D36" s="24" t="s">
        <v>1497</v>
      </c>
      <c r="E36" s="24" t="s">
        <v>1526</v>
      </c>
      <c r="F36" s="24" t="s">
        <v>1529</v>
      </c>
      <c r="G36" s="27">
        <v>1</v>
      </c>
      <c r="H36" s="36"/>
      <c r="I36" s="36"/>
    </row>
    <row r="37" spans="1:9">
      <c r="A37" s="37"/>
      <c r="B37" s="38"/>
      <c r="C37" s="39"/>
      <c r="D37" s="24" t="s">
        <v>1497</v>
      </c>
      <c r="E37" s="24" t="s">
        <v>1526</v>
      </c>
      <c r="F37" s="24" t="s">
        <v>1530</v>
      </c>
      <c r="G37" s="27">
        <v>1</v>
      </c>
      <c r="H37" s="36"/>
      <c r="I37" s="36"/>
    </row>
    <row r="38" spans="1:9">
      <c r="A38" s="40"/>
      <c r="B38" s="41"/>
      <c r="C38" s="42"/>
      <c r="D38" s="24" t="s">
        <v>1531</v>
      </c>
      <c r="E38" s="24" t="s">
        <v>1532</v>
      </c>
      <c r="F38" s="24" t="s">
        <v>1533</v>
      </c>
      <c r="G38" s="27">
        <v>0.95</v>
      </c>
      <c r="H38" s="36"/>
      <c r="I38" s="36"/>
    </row>
    <row r="39" spans="1:9">
      <c r="A39" s="21" t="s">
        <v>1534</v>
      </c>
      <c r="B39" s="43"/>
      <c r="C39" s="25"/>
      <c r="D39" s="24"/>
      <c r="E39" s="24"/>
      <c r="F39" s="24"/>
      <c r="G39" s="27"/>
      <c r="H39" s="36"/>
      <c r="I39" s="36"/>
    </row>
    <row r="40" spans="1:9">
      <c r="A40" s="33" t="s">
        <v>1535</v>
      </c>
      <c r="B40" s="34">
        <v>1500</v>
      </c>
      <c r="C40" s="35" t="s">
        <v>1536</v>
      </c>
      <c r="D40" s="24" t="s">
        <v>1492</v>
      </c>
      <c r="E40" s="24" t="s">
        <v>1505</v>
      </c>
      <c r="F40" s="24" t="s">
        <v>1537</v>
      </c>
      <c r="G40" s="44">
        <v>1</v>
      </c>
      <c r="H40" s="32"/>
      <c r="I40" s="32"/>
    </row>
    <row r="41" spans="1:9">
      <c r="A41" s="37"/>
      <c r="B41" s="38"/>
      <c r="C41" s="39"/>
      <c r="D41" s="24" t="s">
        <v>1497</v>
      </c>
      <c r="E41" s="24" t="s">
        <v>1538</v>
      </c>
      <c r="F41" s="24" t="s">
        <v>1539</v>
      </c>
      <c r="G41" s="32" t="s">
        <v>1540</v>
      </c>
      <c r="H41" s="32"/>
      <c r="I41" s="32"/>
    </row>
    <row r="42" spans="1:9">
      <c r="A42" s="40"/>
      <c r="B42" s="38"/>
      <c r="C42" s="42"/>
      <c r="D42" s="24" t="s">
        <v>1531</v>
      </c>
      <c r="E42" s="24" t="s">
        <v>1532</v>
      </c>
      <c r="F42" s="24" t="s">
        <v>1533</v>
      </c>
      <c r="G42" s="32" t="s">
        <v>1541</v>
      </c>
      <c r="H42" s="32"/>
      <c r="I42" s="32"/>
    </row>
    <row r="43" spans="1:9">
      <c r="A43" s="21" t="s">
        <v>1542</v>
      </c>
      <c r="B43" s="21"/>
      <c r="C43" s="45"/>
      <c r="D43" s="32"/>
      <c r="E43" s="32"/>
      <c r="F43" s="32"/>
      <c r="G43" s="32"/>
      <c r="H43" s="32"/>
      <c r="I43" s="32"/>
    </row>
    <row r="44" s="14" customFormat="1" ht="14.25" spans="1:9">
      <c r="A44" s="33" t="s">
        <v>1543</v>
      </c>
      <c r="B44" s="33">
        <v>1000</v>
      </c>
      <c r="C44" s="35" t="s">
        <v>1544</v>
      </c>
      <c r="D44" s="24" t="s">
        <v>1492</v>
      </c>
      <c r="E44" s="24" t="s">
        <v>1493</v>
      </c>
      <c r="F44" s="32" t="s">
        <v>1545</v>
      </c>
      <c r="G44" s="32" t="s">
        <v>1546</v>
      </c>
      <c r="H44" s="32"/>
      <c r="I44" s="32"/>
    </row>
    <row r="45" s="14" customFormat="1" ht="14.25" spans="1:9">
      <c r="A45" s="37"/>
      <c r="B45" s="37"/>
      <c r="C45" s="39"/>
      <c r="D45" s="24" t="s">
        <v>1492</v>
      </c>
      <c r="E45" s="24" t="s">
        <v>1493</v>
      </c>
      <c r="F45" s="32" t="s">
        <v>1547</v>
      </c>
      <c r="G45" s="32" t="s">
        <v>1548</v>
      </c>
      <c r="H45" s="32"/>
      <c r="I45" s="32"/>
    </row>
    <row r="46" s="14" customFormat="1" ht="14.25" spans="1:9">
      <c r="A46" s="40"/>
      <c r="B46" s="40"/>
      <c r="C46" s="42"/>
      <c r="D46" s="24" t="s">
        <v>1497</v>
      </c>
      <c r="E46" s="24" t="s">
        <v>1526</v>
      </c>
      <c r="F46" s="32" t="s">
        <v>1549</v>
      </c>
      <c r="G46" s="32" t="s">
        <v>1550</v>
      </c>
      <c r="H46" s="32"/>
      <c r="I46" s="32"/>
    </row>
    <row r="47" s="14" customFormat="1" ht="14.25" spans="1:9">
      <c r="A47" s="21" t="s">
        <v>1551</v>
      </c>
      <c r="B47" s="21"/>
      <c r="C47" s="30"/>
      <c r="D47" s="24"/>
      <c r="E47" s="24"/>
      <c r="F47" s="32"/>
      <c r="G47" s="32"/>
      <c r="H47" s="32"/>
      <c r="I47" s="32"/>
    </row>
    <row r="48" s="15" customFormat="1" ht="51" customHeight="1" spans="1:9">
      <c r="A48" s="33" t="s">
        <v>1552</v>
      </c>
      <c r="B48" s="33">
        <v>8747</v>
      </c>
      <c r="C48" s="22" t="s">
        <v>1553</v>
      </c>
      <c r="D48" s="24" t="s">
        <v>1492</v>
      </c>
      <c r="E48" s="24" t="s">
        <v>1505</v>
      </c>
      <c r="F48" s="32" t="s">
        <v>1554</v>
      </c>
      <c r="G48" s="32" t="s">
        <v>1555</v>
      </c>
      <c r="H48" s="46" t="s">
        <v>1556</v>
      </c>
      <c r="I48" s="31"/>
    </row>
    <row r="49" s="16" customFormat="1" ht="42.75" customHeight="1" spans="1:9">
      <c r="A49" s="37"/>
      <c r="B49" s="37"/>
      <c r="C49" s="25"/>
      <c r="D49" s="24" t="s">
        <v>1492</v>
      </c>
      <c r="E49" s="24" t="s">
        <v>1493</v>
      </c>
      <c r="F49" s="32" t="s">
        <v>1557</v>
      </c>
      <c r="G49" s="44">
        <v>1</v>
      </c>
      <c r="H49" s="46" t="s">
        <v>1556</v>
      </c>
      <c r="I49" s="31"/>
    </row>
    <row r="50" s="16" customFormat="1" ht="42.75" customHeight="1" spans="1:9">
      <c r="A50" s="40"/>
      <c r="B50" s="40"/>
      <c r="C50" s="28"/>
      <c r="D50" s="24" t="s">
        <v>1497</v>
      </c>
      <c r="E50" s="24" t="s">
        <v>1526</v>
      </c>
      <c r="F50" s="32" t="s">
        <v>1558</v>
      </c>
      <c r="G50" s="44">
        <v>1</v>
      </c>
      <c r="H50" s="46" t="s">
        <v>1556</v>
      </c>
      <c r="I50" s="31"/>
    </row>
    <row r="51" s="15" customFormat="1" ht="36" spans="1:9">
      <c r="A51" s="33" t="s">
        <v>1559</v>
      </c>
      <c r="B51" s="33">
        <v>18462</v>
      </c>
      <c r="C51" s="22" t="s">
        <v>1560</v>
      </c>
      <c r="D51" s="24" t="s">
        <v>1492</v>
      </c>
      <c r="E51" s="24" t="s">
        <v>1505</v>
      </c>
      <c r="F51" s="32" t="s">
        <v>1554</v>
      </c>
      <c r="G51" s="32" t="s">
        <v>1561</v>
      </c>
      <c r="H51" s="32" t="s">
        <v>1562</v>
      </c>
      <c r="I51" s="32"/>
    </row>
    <row r="52" s="16" customFormat="1" ht="36" spans="1:9">
      <c r="A52" s="37"/>
      <c r="B52" s="37"/>
      <c r="C52" s="25"/>
      <c r="D52" s="24" t="s">
        <v>1492</v>
      </c>
      <c r="E52" s="24" t="s">
        <v>1493</v>
      </c>
      <c r="F52" s="32" t="s">
        <v>1557</v>
      </c>
      <c r="G52" s="44">
        <v>1</v>
      </c>
      <c r="H52" s="32" t="s">
        <v>1562</v>
      </c>
      <c r="I52" s="32"/>
    </row>
    <row r="53" s="16" customFormat="1" ht="36" spans="1:9">
      <c r="A53" s="37"/>
      <c r="B53" s="37"/>
      <c r="C53" s="25"/>
      <c r="D53" s="24" t="s">
        <v>1497</v>
      </c>
      <c r="E53" s="24" t="s">
        <v>1526</v>
      </c>
      <c r="F53" s="32" t="s">
        <v>1558</v>
      </c>
      <c r="G53" s="44">
        <v>1</v>
      </c>
      <c r="H53" s="32" t="s">
        <v>1562</v>
      </c>
      <c r="I53" s="32"/>
    </row>
    <row r="54" s="16" customFormat="1" ht="36" spans="1:9">
      <c r="A54" s="40"/>
      <c r="B54" s="40"/>
      <c r="C54" s="28"/>
      <c r="D54" s="24" t="s">
        <v>1492</v>
      </c>
      <c r="E54" s="24" t="s">
        <v>1493</v>
      </c>
      <c r="F54" s="32" t="s">
        <v>1563</v>
      </c>
      <c r="G54" s="44" t="s">
        <v>1564</v>
      </c>
      <c r="H54" s="32" t="s">
        <v>1562</v>
      </c>
      <c r="I54" s="32"/>
    </row>
    <row r="55" ht="42" customHeight="1" spans="1:9">
      <c r="A55" s="33" t="s">
        <v>1565</v>
      </c>
      <c r="B55" s="33">
        <v>3000</v>
      </c>
      <c r="C55" s="47" t="s">
        <v>1566</v>
      </c>
      <c r="D55" s="24" t="s">
        <v>1492</v>
      </c>
      <c r="E55" s="24" t="s">
        <v>1493</v>
      </c>
      <c r="F55" s="32" t="s">
        <v>1567</v>
      </c>
      <c r="G55" s="32" t="s">
        <v>1568</v>
      </c>
      <c r="H55" s="32" t="s">
        <v>1569</v>
      </c>
      <c r="I55" s="32"/>
    </row>
    <row r="56" ht="43.5" customHeight="1" spans="1:9">
      <c r="A56" s="37"/>
      <c r="B56" s="37"/>
      <c r="C56" s="48"/>
      <c r="D56" s="24" t="s">
        <v>1492</v>
      </c>
      <c r="E56" s="24" t="s">
        <v>1493</v>
      </c>
      <c r="F56" s="32" t="s">
        <v>1570</v>
      </c>
      <c r="G56" s="32" t="s">
        <v>1571</v>
      </c>
      <c r="H56" s="32" t="s">
        <v>1569</v>
      </c>
      <c r="I56" s="32"/>
    </row>
    <row r="57" ht="39.75" customHeight="1" spans="1:9">
      <c r="A57" s="37"/>
      <c r="B57" s="37"/>
      <c r="C57" s="48"/>
      <c r="D57" s="24" t="s">
        <v>1492</v>
      </c>
      <c r="E57" s="24" t="s">
        <v>1493</v>
      </c>
      <c r="F57" s="32" t="s">
        <v>1572</v>
      </c>
      <c r="G57" s="32" t="s">
        <v>1573</v>
      </c>
      <c r="H57" s="32" t="s">
        <v>1569</v>
      </c>
      <c r="I57" s="32"/>
    </row>
    <row r="58" ht="39.75" customHeight="1" spans="1:9">
      <c r="A58" s="40"/>
      <c r="B58" s="40"/>
      <c r="C58" s="48"/>
      <c r="D58" s="24" t="s">
        <v>1492</v>
      </c>
      <c r="E58" s="24" t="s">
        <v>1493</v>
      </c>
      <c r="F58" s="32" t="s">
        <v>1574</v>
      </c>
      <c r="G58" s="32" t="s">
        <v>1575</v>
      </c>
      <c r="H58" s="32" t="s">
        <v>1569</v>
      </c>
      <c r="I58" s="32"/>
    </row>
    <row r="59" ht="27" customHeight="1" spans="1:9">
      <c r="A59" s="33" t="s">
        <v>1576</v>
      </c>
      <c r="B59" s="33">
        <v>1000</v>
      </c>
      <c r="C59" s="47" t="s">
        <v>1577</v>
      </c>
      <c r="D59" s="32" t="s">
        <v>1492</v>
      </c>
      <c r="E59" s="32" t="s">
        <v>1493</v>
      </c>
      <c r="F59" s="32" t="s">
        <v>1578</v>
      </c>
      <c r="G59" s="32" t="s">
        <v>1579</v>
      </c>
      <c r="H59" s="32" t="s">
        <v>1569</v>
      </c>
      <c r="I59" s="32"/>
    </row>
    <row r="60" ht="27" customHeight="1" spans="1:9">
      <c r="A60" s="37"/>
      <c r="B60" s="37"/>
      <c r="C60" s="48"/>
      <c r="D60" s="32" t="s">
        <v>1492</v>
      </c>
      <c r="E60" s="32" t="s">
        <v>1493</v>
      </c>
      <c r="F60" s="32" t="s">
        <v>1580</v>
      </c>
      <c r="G60" s="32" t="s">
        <v>1581</v>
      </c>
      <c r="H60" s="32" t="s">
        <v>1569</v>
      </c>
      <c r="I60" s="32"/>
    </row>
    <row r="61" ht="27" customHeight="1" spans="1:9">
      <c r="A61" s="37"/>
      <c r="B61" s="37"/>
      <c r="C61" s="48"/>
      <c r="D61" s="32" t="s">
        <v>1492</v>
      </c>
      <c r="E61" s="32" t="s">
        <v>1493</v>
      </c>
      <c r="F61" s="32" t="s">
        <v>1582</v>
      </c>
      <c r="G61" s="32" t="s">
        <v>1583</v>
      </c>
      <c r="H61" s="32" t="s">
        <v>1569</v>
      </c>
      <c r="I61" s="32"/>
    </row>
    <row r="62" ht="27" customHeight="1" spans="1:9">
      <c r="A62" s="37"/>
      <c r="B62" s="37"/>
      <c r="C62" s="48"/>
      <c r="D62" s="32" t="s">
        <v>1497</v>
      </c>
      <c r="E62" s="32" t="s">
        <v>1498</v>
      </c>
      <c r="F62" s="32" t="s">
        <v>1584</v>
      </c>
      <c r="G62" s="32" t="s">
        <v>1585</v>
      </c>
      <c r="H62" s="32" t="s">
        <v>1569</v>
      </c>
      <c r="I62" s="32"/>
    </row>
    <row r="63" ht="27" customHeight="1" spans="1:9">
      <c r="A63" s="37"/>
      <c r="B63" s="37"/>
      <c r="C63" s="48"/>
      <c r="D63" s="32" t="s">
        <v>1497</v>
      </c>
      <c r="E63" s="32" t="s">
        <v>1498</v>
      </c>
      <c r="F63" s="32" t="s">
        <v>1586</v>
      </c>
      <c r="G63" s="32" t="s">
        <v>1587</v>
      </c>
      <c r="H63" s="32" t="s">
        <v>1569</v>
      </c>
      <c r="I63" s="32"/>
    </row>
    <row r="64" ht="27" customHeight="1" spans="1:9">
      <c r="A64" s="37"/>
      <c r="B64" s="37"/>
      <c r="C64" s="48"/>
      <c r="D64" s="32" t="s">
        <v>1497</v>
      </c>
      <c r="E64" s="32" t="s">
        <v>1498</v>
      </c>
      <c r="F64" s="32" t="s">
        <v>1588</v>
      </c>
      <c r="G64" s="32" t="s">
        <v>1589</v>
      </c>
      <c r="H64" s="32" t="s">
        <v>1569</v>
      </c>
      <c r="I64" s="32"/>
    </row>
    <row r="65" ht="27" customHeight="1" spans="1:9">
      <c r="A65" s="37"/>
      <c r="B65" s="37"/>
      <c r="C65" s="48"/>
      <c r="D65" s="32" t="s">
        <v>1497</v>
      </c>
      <c r="E65" s="32" t="s">
        <v>1498</v>
      </c>
      <c r="F65" s="32" t="s">
        <v>1590</v>
      </c>
      <c r="G65" s="32" t="s">
        <v>1591</v>
      </c>
      <c r="H65" s="32" t="s">
        <v>1569</v>
      </c>
      <c r="I65" s="32"/>
    </row>
    <row r="66" ht="27" customHeight="1" spans="1:9">
      <c r="A66" s="37"/>
      <c r="B66" s="37"/>
      <c r="C66" s="48"/>
      <c r="D66" s="32" t="s">
        <v>1497</v>
      </c>
      <c r="E66" s="32" t="s">
        <v>1498</v>
      </c>
      <c r="F66" s="32" t="s">
        <v>1592</v>
      </c>
      <c r="G66" s="32" t="s">
        <v>1593</v>
      </c>
      <c r="H66" s="32" t="s">
        <v>1569</v>
      </c>
      <c r="I66" s="32"/>
    </row>
    <row r="67" ht="27" customHeight="1" spans="1:9">
      <c r="A67" s="37"/>
      <c r="B67" s="37"/>
      <c r="C67" s="48"/>
      <c r="D67" s="32" t="s">
        <v>1492</v>
      </c>
      <c r="E67" s="32" t="s">
        <v>1594</v>
      </c>
      <c r="F67" s="32" t="s">
        <v>1595</v>
      </c>
      <c r="G67" s="32" t="s">
        <v>1596</v>
      </c>
      <c r="H67" s="32" t="s">
        <v>1569</v>
      </c>
      <c r="I67" s="32"/>
    </row>
    <row r="68" ht="27" customHeight="1" spans="1:9">
      <c r="A68" s="40"/>
      <c r="B68" s="40"/>
      <c r="C68" s="50"/>
      <c r="D68" s="32" t="s">
        <v>1497</v>
      </c>
      <c r="E68" s="32" t="s">
        <v>1498</v>
      </c>
      <c r="F68" s="32" t="s">
        <v>1597</v>
      </c>
      <c r="G68" s="32" t="s">
        <v>1589</v>
      </c>
      <c r="H68" s="32" t="s">
        <v>1569</v>
      </c>
      <c r="I68" s="32"/>
    </row>
    <row r="69" ht="27" customHeight="1" spans="1:9">
      <c r="A69" s="33" t="s">
        <v>1598</v>
      </c>
      <c r="B69" s="37">
        <v>1000</v>
      </c>
      <c r="C69" s="47" t="s">
        <v>1599</v>
      </c>
      <c r="D69" s="32" t="s">
        <v>1492</v>
      </c>
      <c r="E69" s="32" t="s">
        <v>1493</v>
      </c>
      <c r="F69" s="32" t="s">
        <v>1600</v>
      </c>
      <c r="G69" s="32" t="s">
        <v>1601</v>
      </c>
      <c r="H69" s="32" t="s">
        <v>1569</v>
      </c>
      <c r="I69" s="32"/>
    </row>
    <row r="70" ht="27" customHeight="1" spans="1:9">
      <c r="A70" s="37"/>
      <c r="B70" s="37"/>
      <c r="C70" s="48"/>
      <c r="D70" s="32" t="s">
        <v>1492</v>
      </c>
      <c r="E70" s="32" t="s">
        <v>1493</v>
      </c>
      <c r="F70" s="24" t="s">
        <v>1602</v>
      </c>
      <c r="G70" s="24" t="s">
        <v>1603</v>
      </c>
      <c r="H70" s="32" t="s">
        <v>1569</v>
      </c>
      <c r="I70" s="24"/>
    </row>
    <row r="71" ht="27" customHeight="1" spans="1:9">
      <c r="A71" s="37"/>
      <c r="B71" s="37"/>
      <c r="C71" s="48"/>
      <c r="D71" s="32" t="s">
        <v>1492</v>
      </c>
      <c r="E71" s="32" t="s">
        <v>1493</v>
      </c>
      <c r="F71" s="24" t="s">
        <v>1604</v>
      </c>
      <c r="G71" s="24" t="s">
        <v>1605</v>
      </c>
      <c r="H71" s="32" t="s">
        <v>1569</v>
      </c>
      <c r="I71" s="24"/>
    </row>
    <row r="72" ht="27" customHeight="1" spans="1:9">
      <c r="A72" s="37"/>
      <c r="B72" s="37"/>
      <c r="C72" s="48"/>
      <c r="D72" s="32" t="s">
        <v>1492</v>
      </c>
      <c r="E72" s="32" t="s">
        <v>1493</v>
      </c>
      <c r="F72" s="24" t="s">
        <v>1606</v>
      </c>
      <c r="G72" s="24" t="s">
        <v>1607</v>
      </c>
      <c r="H72" s="32" t="s">
        <v>1569</v>
      </c>
      <c r="I72" s="24"/>
    </row>
    <row r="73" ht="27" customHeight="1" spans="1:9">
      <c r="A73" s="37"/>
      <c r="B73" s="37"/>
      <c r="C73" s="48"/>
      <c r="D73" s="32" t="s">
        <v>1492</v>
      </c>
      <c r="E73" s="32" t="s">
        <v>1493</v>
      </c>
      <c r="F73" s="24" t="s">
        <v>1608</v>
      </c>
      <c r="G73" s="24" t="s">
        <v>1609</v>
      </c>
      <c r="H73" s="32" t="s">
        <v>1569</v>
      </c>
      <c r="I73" s="24"/>
    </row>
    <row r="74" ht="27" customHeight="1" spans="1:9">
      <c r="A74" s="37"/>
      <c r="B74" s="37"/>
      <c r="C74" s="48"/>
      <c r="D74" s="32" t="s">
        <v>1492</v>
      </c>
      <c r="E74" s="32" t="s">
        <v>1493</v>
      </c>
      <c r="F74" s="24" t="s">
        <v>1610</v>
      </c>
      <c r="G74" s="24" t="s">
        <v>1611</v>
      </c>
      <c r="H74" s="32" t="s">
        <v>1569</v>
      </c>
      <c r="I74" s="24"/>
    </row>
    <row r="75" ht="27" customHeight="1" spans="1:9">
      <c r="A75" s="37"/>
      <c r="B75" s="37"/>
      <c r="C75" s="48"/>
      <c r="D75" s="32" t="s">
        <v>1492</v>
      </c>
      <c r="E75" s="32" t="s">
        <v>1493</v>
      </c>
      <c r="F75" s="24" t="s">
        <v>1612</v>
      </c>
      <c r="G75" s="24" t="s">
        <v>1613</v>
      </c>
      <c r="H75" s="32" t="s">
        <v>1569</v>
      </c>
      <c r="I75" s="24"/>
    </row>
    <row r="76" ht="27" customHeight="1" spans="1:9">
      <c r="A76" s="40"/>
      <c r="B76" s="40"/>
      <c r="C76" s="50"/>
      <c r="D76" s="32" t="s">
        <v>1492</v>
      </c>
      <c r="E76" s="32" t="s">
        <v>1493</v>
      </c>
      <c r="F76" s="24" t="s">
        <v>1614</v>
      </c>
      <c r="G76" s="24" t="s">
        <v>1615</v>
      </c>
      <c r="H76" s="32" t="s">
        <v>1569</v>
      </c>
      <c r="I76" s="24"/>
    </row>
    <row r="77" ht="27" customHeight="1" spans="1:9">
      <c r="A77" s="33" t="s">
        <v>1616</v>
      </c>
      <c r="B77" s="33">
        <v>1000</v>
      </c>
      <c r="C77" s="47" t="s">
        <v>1617</v>
      </c>
      <c r="D77" s="24" t="s">
        <v>1492</v>
      </c>
      <c r="E77" s="24" t="s">
        <v>1493</v>
      </c>
      <c r="F77" s="51" t="s">
        <v>1618</v>
      </c>
      <c r="G77" s="32" t="s">
        <v>1619</v>
      </c>
      <c r="H77" s="32" t="s">
        <v>1569</v>
      </c>
      <c r="I77" s="32"/>
    </row>
    <row r="78" ht="27" customHeight="1" spans="1:9">
      <c r="A78" s="37"/>
      <c r="B78" s="37"/>
      <c r="C78" s="48"/>
      <c r="D78" s="24" t="s">
        <v>1492</v>
      </c>
      <c r="E78" s="24" t="s">
        <v>1493</v>
      </c>
      <c r="F78" s="51" t="s">
        <v>1620</v>
      </c>
      <c r="G78" s="32" t="s">
        <v>1621</v>
      </c>
      <c r="H78" s="32" t="s">
        <v>1569</v>
      </c>
      <c r="I78" s="36"/>
    </row>
    <row r="79" ht="27" customHeight="1" spans="1:9">
      <c r="A79" s="37"/>
      <c r="B79" s="37"/>
      <c r="C79" s="48"/>
      <c r="D79" s="24" t="s">
        <v>1497</v>
      </c>
      <c r="E79" s="24" t="s">
        <v>1526</v>
      </c>
      <c r="F79" s="32" t="s">
        <v>1622</v>
      </c>
      <c r="G79" s="44" t="s">
        <v>1623</v>
      </c>
      <c r="H79" s="32" t="s">
        <v>1569</v>
      </c>
      <c r="I79" s="36"/>
    </row>
    <row r="80" ht="27" customHeight="1" spans="1:9">
      <c r="A80" s="40"/>
      <c r="B80" s="40"/>
      <c r="C80" s="50"/>
      <c r="D80" s="24" t="s">
        <v>1497</v>
      </c>
      <c r="E80" s="24" t="s">
        <v>1526</v>
      </c>
      <c r="F80" s="32" t="s">
        <v>1624</v>
      </c>
      <c r="G80" s="44" t="s">
        <v>1625</v>
      </c>
      <c r="H80" s="32" t="s">
        <v>1569</v>
      </c>
      <c r="I80" s="36"/>
    </row>
  </sheetData>
  <mergeCells count="40">
    <mergeCell ref="A2:I2"/>
    <mergeCell ref="A6:A12"/>
    <mergeCell ref="A13:A19"/>
    <mergeCell ref="A20:A26"/>
    <mergeCell ref="A27:A31"/>
    <mergeCell ref="A33:A38"/>
    <mergeCell ref="A40:A42"/>
    <mergeCell ref="A44:A46"/>
    <mergeCell ref="A48:A50"/>
    <mergeCell ref="A51:A54"/>
    <mergeCell ref="A55:A58"/>
    <mergeCell ref="A59:A68"/>
    <mergeCell ref="A69:A76"/>
    <mergeCell ref="A77:A80"/>
    <mergeCell ref="B6:B12"/>
    <mergeCell ref="B13:B19"/>
    <mergeCell ref="B20:B26"/>
    <mergeCell ref="B27:B31"/>
    <mergeCell ref="B33:B38"/>
    <mergeCell ref="B40:B42"/>
    <mergeCell ref="B44:B46"/>
    <mergeCell ref="B48:B50"/>
    <mergeCell ref="B51:B54"/>
    <mergeCell ref="B55:B58"/>
    <mergeCell ref="B59:B68"/>
    <mergeCell ref="B69:B76"/>
    <mergeCell ref="B77:B80"/>
    <mergeCell ref="C6:C12"/>
    <mergeCell ref="C13:C19"/>
    <mergeCell ref="C20:C26"/>
    <mergeCell ref="C27:C31"/>
    <mergeCell ref="C33:C38"/>
    <mergeCell ref="C40:C42"/>
    <mergeCell ref="C44:C46"/>
    <mergeCell ref="C48:C50"/>
    <mergeCell ref="C51:C54"/>
    <mergeCell ref="C55:C58"/>
    <mergeCell ref="C59:C68"/>
    <mergeCell ref="C69:C76"/>
    <mergeCell ref="C77:C80"/>
  </mergeCells>
  <pageMargins left="0.75" right="0.75" top="1" bottom="1" header="0.509027777777778" footer="0.509027777777778"/>
  <pageSetup paperSize="9" scale="78"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
  <sheetViews>
    <sheetView tabSelected="1" workbookViewId="0">
      <selection activeCell="I4" sqref="I4"/>
    </sheetView>
  </sheetViews>
  <sheetFormatPr defaultColWidth="9" defaultRowHeight="13.5" outlineLevelCol="1"/>
  <cols>
    <col min="1" max="1" width="20.25" style="2" customWidth="1"/>
    <col min="2" max="2" width="64" style="2" customWidth="1"/>
    <col min="3" max="16384" width="9" style="2"/>
  </cols>
  <sheetData>
    <row r="1" ht="32.1" customHeight="1" spans="1:2">
      <c r="A1" s="1" t="s">
        <v>1626</v>
      </c>
      <c r="B1" s="1"/>
    </row>
    <row r="3" ht="39.95" customHeight="1" spans="1:2">
      <c r="A3" s="3" t="s">
        <v>1627</v>
      </c>
      <c r="B3" s="4" t="s">
        <v>1628</v>
      </c>
    </row>
    <row r="4" ht="121.5" spans="1:2">
      <c r="A4" s="10" t="s">
        <v>1629</v>
      </c>
      <c r="B4" s="11" t="s">
        <v>1630</v>
      </c>
    </row>
    <row r="5" ht="108" spans="1:2">
      <c r="A5" s="10" t="s">
        <v>1631</v>
      </c>
      <c r="B5" s="11" t="s">
        <v>1632</v>
      </c>
    </row>
    <row r="6" ht="135" spans="1:2">
      <c r="A6" s="10" t="s">
        <v>1633</v>
      </c>
      <c r="B6" s="11" t="s">
        <v>1634</v>
      </c>
    </row>
    <row r="7" ht="175.5" spans="1:2">
      <c r="A7" s="10" t="s">
        <v>1635</v>
      </c>
      <c r="B7" s="11" t="s">
        <v>1636</v>
      </c>
    </row>
    <row r="8" ht="45" customHeight="1" spans="1:2">
      <c r="A8" s="12"/>
      <c r="B8" s="12"/>
    </row>
    <row r="9" ht="45" customHeight="1" spans="1:2">
      <c r="A9" s="12"/>
      <c r="B9" s="12"/>
    </row>
    <row r="10" ht="45" customHeight="1" spans="1:2">
      <c r="A10" s="12"/>
      <c r="B10" s="12"/>
    </row>
    <row r="11" ht="45" customHeight="1" spans="1:2">
      <c r="A11" s="12"/>
      <c r="B11" s="12"/>
    </row>
    <row r="12" ht="45" customHeight="1" spans="1:2">
      <c r="A12" s="12"/>
      <c r="B12" s="12"/>
    </row>
    <row r="13" ht="45" customHeight="1" spans="1:2">
      <c r="A13" s="12"/>
      <c r="B13" s="12"/>
    </row>
  </sheetData>
  <mergeCells count="1">
    <mergeCell ref="A1:B1"/>
  </mergeCells>
  <conditionalFormatting sqref="A4">
    <cfRule type="expression" dxfId="64" priority="2" stopIfTrue="1">
      <formula>"len($A:$A)=3"</formula>
    </cfRule>
    <cfRule type="expression" dxfId="65" priority="1" stopIfTrue="1">
      <formula>"len($A:$A)=3"</formula>
    </cfRule>
  </conditionalFormatting>
  <conditionalFormatting sqref="A5">
    <cfRule type="expression" dxfId="66" priority="3" stopIfTrue="1">
      <formula>"len($A:$A)=3"</formula>
    </cfRule>
  </conditionalFormatting>
  <conditionalFormatting sqref="A5:A6">
    <cfRule type="expression" dxfId="67" priority="4" stopIfTrue="1">
      <formula>"len($A:$A)=3"</formula>
    </cfRule>
  </conditionalFormatting>
  <conditionalFormatting sqref="A7:A8">
    <cfRule type="expression" dxfId="68" priority="6" stopIfTrue="1">
      <formula>"len($A:$A)=3"</formula>
    </cfRule>
  </conditionalFormatting>
  <pageMargins left="0.75" right="0.75" top="1" bottom="1" header="0.509027777777778" footer="0.509027777777778"/>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6"/>
  <sheetViews>
    <sheetView workbookViewId="0">
      <selection activeCell="U29" sqref="U29"/>
    </sheetView>
  </sheetViews>
  <sheetFormatPr defaultColWidth="9" defaultRowHeight="13.5" outlineLevelRow="5" outlineLevelCol="1"/>
  <cols>
    <col min="1" max="1" width="33.375" customWidth="1"/>
    <col min="2" max="2" width="38.25" customWidth="1"/>
  </cols>
  <sheetData>
    <row r="1" ht="27" spans="1:2">
      <c r="A1" s="1" t="s">
        <v>1637</v>
      </c>
      <c r="B1" s="1"/>
    </row>
    <row r="2" spans="1:2">
      <c r="A2" s="2"/>
      <c r="B2" s="2"/>
    </row>
    <row r="3" ht="18.75" spans="1:2">
      <c r="A3" s="3" t="s">
        <v>1638</v>
      </c>
      <c r="B3" s="4" t="s">
        <v>1488</v>
      </c>
    </row>
    <row r="4" ht="99.75" customHeight="1" spans="1:2">
      <c r="A4" s="5" t="s">
        <v>1322</v>
      </c>
      <c r="B4" s="6" t="s">
        <v>1639</v>
      </c>
    </row>
    <row r="5" ht="115.5" customHeight="1" spans="1:2">
      <c r="A5" s="5" t="s">
        <v>1325</v>
      </c>
      <c r="B5" s="7" t="s">
        <v>1639</v>
      </c>
    </row>
    <row r="6" ht="27" spans="1:2">
      <c r="A6" s="8"/>
      <c r="B6" s="9"/>
    </row>
  </sheetData>
  <mergeCells count="1">
    <mergeCell ref="A1:B1"/>
  </mergeCells>
  <conditionalFormatting sqref="A4">
    <cfRule type="expression" dxfId="69" priority="5" stopIfTrue="1">
      <formula>"len($A:$A)=3"</formula>
    </cfRule>
  </conditionalFormatting>
  <conditionalFormatting sqref="A5">
    <cfRule type="expression" dxfId="70" priority="1" stopIfTrue="1">
      <formula>"len($A:$A)=3"</formula>
    </cfRule>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302"/>
  <sheetViews>
    <sheetView showZeros="0" view="pageBreakPreview" zoomScale="85" zoomScaleNormal="100" zoomScaleSheetLayoutView="85" workbookViewId="0">
      <pane xSplit="1" ySplit="3" topLeftCell="B1099" activePane="bottomRight" state="frozen"/>
      <selection/>
      <selection pane="topRight"/>
      <selection pane="bottomLeft"/>
      <selection pane="bottomRight" activeCell="G1107" sqref="G1107"/>
    </sheetView>
  </sheetViews>
  <sheetFormatPr defaultColWidth="9" defaultRowHeight="14.25"/>
  <cols>
    <col min="1" max="1" width="44.5" style="206" customWidth="1"/>
    <col min="2" max="2" width="22" style="206" customWidth="1"/>
    <col min="3" max="5" width="21.625" style="206" customWidth="1"/>
    <col min="6" max="6" width="21.625" style="448" customWidth="1"/>
    <col min="7" max="16384" width="9" style="206"/>
  </cols>
  <sheetData>
    <row r="1" s="246" customFormat="1" ht="45" customHeight="1" spans="1:6">
      <c r="A1" s="305" t="s">
        <v>87</v>
      </c>
      <c r="B1" s="305"/>
      <c r="C1" s="305"/>
      <c r="D1" s="305"/>
      <c r="E1" s="305"/>
      <c r="F1" s="305"/>
    </row>
    <row r="2" s="246" customFormat="1" ht="20.1" customHeight="1" spans="1:6">
      <c r="A2" s="449"/>
      <c r="B2" s="449"/>
      <c r="C2" s="307"/>
      <c r="D2" s="450"/>
      <c r="E2" s="450"/>
      <c r="F2" s="450" t="s">
        <v>2</v>
      </c>
    </row>
    <row r="3" s="443" customFormat="1" ht="39" customHeight="1" spans="1:6">
      <c r="A3" s="309" t="s">
        <v>3</v>
      </c>
      <c r="B3" s="108" t="s">
        <v>4</v>
      </c>
      <c r="C3" s="107" t="s">
        <v>5</v>
      </c>
      <c r="D3" s="107" t="s">
        <v>6</v>
      </c>
      <c r="E3" s="107" t="s">
        <v>7</v>
      </c>
      <c r="F3" s="108" t="s">
        <v>8</v>
      </c>
    </row>
    <row r="4" ht="24.95" customHeight="1" spans="1:7">
      <c r="A4" s="451" t="s">
        <v>45</v>
      </c>
      <c r="B4" s="452">
        <f t="shared" ref="B4:D4" si="0">SUM(B5,B17,B26,B37,B48,B59,B70,B82,B91,B104,B114,B123,B134,B147,B154,B162,B168,B175,B182,B189,B196,B203,B211,B217,B223,B230,B245)</f>
        <v>72128</v>
      </c>
      <c r="C4" s="452">
        <f t="shared" si="0"/>
        <v>42390</v>
      </c>
      <c r="D4" s="452">
        <f t="shared" si="0"/>
        <v>38444</v>
      </c>
      <c r="E4" s="453">
        <f>IF(B4&lt;&gt;0,D4/B4-1,"")</f>
        <v>-0.467003105590062</v>
      </c>
      <c r="F4" s="454">
        <f t="shared" ref="F4:F67" si="1">IF(C4&lt;&gt;0,D4/C4-1,"")</f>
        <v>-0.0930879924510498</v>
      </c>
      <c r="G4" s="206" t="s">
        <v>88</v>
      </c>
    </row>
    <row r="5" ht="24.95" customHeight="1" spans="1:7">
      <c r="A5" s="451" t="s">
        <v>89</v>
      </c>
      <c r="B5" s="452">
        <f>SUM(B6:B16)</f>
        <v>2009</v>
      </c>
      <c r="C5" s="452">
        <f>SUM(C6:C16)</f>
        <v>1923</v>
      </c>
      <c r="D5" s="452">
        <f t="shared" ref="D5" si="2">SUM(D6:D16)</f>
        <v>1375</v>
      </c>
      <c r="E5" s="453">
        <f t="shared" ref="E5:E68" si="3">IF(B5&lt;&gt;0,D5/B5-1,"")</f>
        <v>-0.315579890492782</v>
      </c>
      <c r="F5" s="454">
        <f t="shared" si="1"/>
        <v>-0.284971398855954</v>
      </c>
      <c r="G5" s="206" t="s">
        <v>90</v>
      </c>
    </row>
    <row r="6" ht="24.95" customHeight="1" spans="1:7">
      <c r="A6" s="455" t="s">
        <v>91</v>
      </c>
      <c r="B6" s="456">
        <v>1408</v>
      </c>
      <c r="C6" s="456">
        <v>1275</v>
      </c>
      <c r="D6" s="456">
        <v>1105</v>
      </c>
      <c r="E6" s="457">
        <f t="shared" si="3"/>
        <v>-0.215198863636364</v>
      </c>
      <c r="F6" s="458">
        <f t="shared" si="1"/>
        <v>-0.133333333333333</v>
      </c>
      <c r="G6" s="206" t="s">
        <v>92</v>
      </c>
    </row>
    <row r="7" ht="24.95" customHeight="1" spans="1:7">
      <c r="A7" s="455" t="s">
        <v>93</v>
      </c>
      <c r="B7" s="456">
        <v>339</v>
      </c>
      <c r="C7" s="456">
        <v>210</v>
      </c>
      <c r="D7" s="456">
        <v>69</v>
      </c>
      <c r="E7" s="457">
        <f t="shared" si="3"/>
        <v>-0.79646017699115</v>
      </c>
      <c r="F7" s="458">
        <f t="shared" si="1"/>
        <v>-0.671428571428571</v>
      </c>
      <c r="G7" s="206" t="s">
        <v>92</v>
      </c>
    </row>
    <row r="8" ht="24.95" customHeight="1" spans="1:7">
      <c r="A8" s="455" t="s">
        <v>94</v>
      </c>
      <c r="B8" s="456">
        <v>0</v>
      </c>
      <c r="C8" s="456">
        <v>0</v>
      </c>
      <c r="D8" s="456">
        <v>0</v>
      </c>
      <c r="E8" s="457" t="str">
        <f t="shared" si="3"/>
        <v/>
      </c>
      <c r="F8" s="458" t="str">
        <f t="shared" si="1"/>
        <v/>
      </c>
      <c r="G8" s="206" t="s">
        <v>92</v>
      </c>
    </row>
    <row r="9" ht="24.95" customHeight="1" spans="1:7">
      <c r="A9" s="455" t="s">
        <v>95</v>
      </c>
      <c r="B9" s="456">
        <v>231</v>
      </c>
      <c r="C9" s="456">
        <v>201</v>
      </c>
      <c r="D9" s="456">
        <v>15</v>
      </c>
      <c r="E9" s="457">
        <f t="shared" si="3"/>
        <v>-0.935064935064935</v>
      </c>
      <c r="F9" s="458">
        <f t="shared" si="1"/>
        <v>-0.925373134328358</v>
      </c>
      <c r="G9" s="206" t="s">
        <v>92</v>
      </c>
    </row>
    <row r="10" ht="24.95" customHeight="1" spans="1:7">
      <c r="A10" s="455" t="s">
        <v>96</v>
      </c>
      <c r="B10" s="456">
        <v>0</v>
      </c>
      <c r="C10" s="456">
        <v>10</v>
      </c>
      <c r="D10" s="456">
        <v>14</v>
      </c>
      <c r="E10" s="457" t="str">
        <f t="shared" si="3"/>
        <v/>
      </c>
      <c r="F10" s="458">
        <f t="shared" si="1"/>
        <v>0.4</v>
      </c>
      <c r="G10" s="206" t="s">
        <v>92</v>
      </c>
    </row>
    <row r="11" ht="24.95" customHeight="1" spans="1:7">
      <c r="A11" s="455" t="s">
        <v>97</v>
      </c>
      <c r="B11" s="456">
        <v>21</v>
      </c>
      <c r="C11" s="456">
        <v>6</v>
      </c>
      <c r="D11" s="456">
        <v>6</v>
      </c>
      <c r="E11" s="457">
        <f t="shared" si="3"/>
        <v>-0.714285714285714</v>
      </c>
      <c r="F11" s="458">
        <f t="shared" si="1"/>
        <v>0</v>
      </c>
      <c r="G11" s="206" t="s">
        <v>92</v>
      </c>
    </row>
    <row r="12" ht="24.95" customHeight="1" spans="1:7">
      <c r="A12" s="455" t="s">
        <v>98</v>
      </c>
      <c r="B12" s="456">
        <v>0</v>
      </c>
      <c r="C12" s="456">
        <v>0</v>
      </c>
      <c r="D12" s="456">
        <v>0</v>
      </c>
      <c r="E12" s="457" t="str">
        <f t="shared" si="3"/>
        <v/>
      </c>
      <c r="F12" s="458" t="str">
        <f t="shared" si="1"/>
        <v/>
      </c>
      <c r="G12" s="206" t="s">
        <v>92</v>
      </c>
    </row>
    <row r="13" ht="24.95" customHeight="1" spans="1:7">
      <c r="A13" s="455" t="s">
        <v>99</v>
      </c>
      <c r="B13" s="456">
        <v>0</v>
      </c>
      <c r="C13" s="456">
        <v>66</v>
      </c>
      <c r="D13" s="456">
        <v>66</v>
      </c>
      <c r="E13" s="457" t="str">
        <f t="shared" si="3"/>
        <v/>
      </c>
      <c r="F13" s="458">
        <f t="shared" si="1"/>
        <v>0</v>
      </c>
      <c r="G13" s="206" t="s">
        <v>92</v>
      </c>
    </row>
    <row r="14" ht="24.95" customHeight="1" spans="1:7">
      <c r="A14" s="455" t="s">
        <v>100</v>
      </c>
      <c r="B14" s="456">
        <v>0</v>
      </c>
      <c r="C14" s="456">
        <v>0</v>
      </c>
      <c r="D14" s="456">
        <v>0</v>
      </c>
      <c r="E14" s="457" t="str">
        <f t="shared" si="3"/>
        <v/>
      </c>
      <c r="F14" s="458" t="str">
        <f t="shared" si="1"/>
        <v/>
      </c>
      <c r="G14" s="206" t="s">
        <v>92</v>
      </c>
    </row>
    <row r="15" ht="24.95" customHeight="1" spans="1:7">
      <c r="A15" s="455" t="s">
        <v>101</v>
      </c>
      <c r="B15" s="456">
        <v>0</v>
      </c>
      <c r="C15" s="456">
        <v>0</v>
      </c>
      <c r="D15" s="456">
        <v>0</v>
      </c>
      <c r="E15" s="457" t="str">
        <f t="shared" si="3"/>
        <v/>
      </c>
      <c r="F15" s="458" t="str">
        <f t="shared" si="1"/>
        <v/>
      </c>
      <c r="G15" s="206" t="s">
        <v>92</v>
      </c>
    </row>
    <row r="16" ht="24.95" customHeight="1" spans="1:7">
      <c r="A16" s="455" t="s">
        <v>102</v>
      </c>
      <c r="B16" s="456">
        <v>10</v>
      </c>
      <c r="C16" s="456">
        <v>155</v>
      </c>
      <c r="D16" s="456">
        <v>100</v>
      </c>
      <c r="E16" s="457">
        <f t="shared" si="3"/>
        <v>9</v>
      </c>
      <c r="F16" s="458">
        <f t="shared" si="1"/>
        <v>-0.354838709677419</v>
      </c>
      <c r="G16" s="206" t="s">
        <v>92</v>
      </c>
    </row>
    <row r="17" ht="24.95" customHeight="1" spans="1:7">
      <c r="A17" s="451" t="s">
        <v>103</v>
      </c>
      <c r="B17" s="452">
        <f>SUM(B18:B25)</f>
        <v>1667</v>
      </c>
      <c r="C17" s="452">
        <f>SUM(C18:C25)</f>
        <v>1753</v>
      </c>
      <c r="D17" s="452">
        <f t="shared" ref="D17" si="4">SUM(D18:D25)</f>
        <v>1592</v>
      </c>
      <c r="E17" s="453">
        <f t="shared" si="3"/>
        <v>-0.0449910017996401</v>
      </c>
      <c r="F17" s="454">
        <f t="shared" si="1"/>
        <v>-0.0918425556189389</v>
      </c>
      <c r="G17" s="206" t="s">
        <v>90</v>
      </c>
    </row>
    <row r="18" ht="24.95" customHeight="1" spans="1:7">
      <c r="A18" s="455" t="s">
        <v>91</v>
      </c>
      <c r="B18" s="456">
        <v>1224</v>
      </c>
      <c r="C18" s="456">
        <v>1209</v>
      </c>
      <c r="D18" s="456">
        <v>1130</v>
      </c>
      <c r="E18" s="457">
        <f t="shared" si="3"/>
        <v>-0.076797385620915</v>
      </c>
      <c r="F18" s="458">
        <f t="shared" si="1"/>
        <v>-0.0653432588916459</v>
      </c>
      <c r="G18" s="206" t="s">
        <v>92</v>
      </c>
    </row>
    <row r="19" ht="24.95" customHeight="1" spans="1:7">
      <c r="A19" s="455" t="s">
        <v>93</v>
      </c>
      <c r="B19" s="456">
        <v>139</v>
      </c>
      <c r="C19" s="456">
        <v>175</v>
      </c>
      <c r="D19" s="456">
        <v>110</v>
      </c>
      <c r="E19" s="457">
        <f t="shared" si="3"/>
        <v>-0.20863309352518</v>
      </c>
      <c r="F19" s="458">
        <f t="shared" si="1"/>
        <v>-0.371428571428571</v>
      </c>
      <c r="G19" s="206" t="s">
        <v>92</v>
      </c>
    </row>
    <row r="20" ht="24.95" customHeight="1" spans="1:7">
      <c r="A20" s="455" t="s">
        <v>94</v>
      </c>
      <c r="B20" s="456">
        <v>0</v>
      </c>
      <c r="C20" s="456">
        <v>0</v>
      </c>
      <c r="D20" s="456">
        <v>0</v>
      </c>
      <c r="E20" s="457" t="str">
        <f t="shared" si="3"/>
        <v/>
      </c>
      <c r="F20" s="458" t="str">
        <f t="shared" si="1"/>
        <v/>
      </c>
      <c r="G20" s="206" t="s">
        <v>92</v>
      </c>
    </row>
    <row r="21" ht="24.95" customHeight="1" spans="1:7">
      <c r="A21" s="455" t="s">
        <v>104</v>
      </c>
      <c r="B21" s="456">
        <v>212</v>
      </c>
      <c r="C21" s="456">
        <v>193</v>
      </c>
      <c r="D21" s="456">
        <v>10</v>
      </c>
      <c r="E21" s="457">
        <f t="shared" si="3"/>
        <v>-0.952830188679245</v>
      </c>
      <c r="F21" s="458">
        <f t="shared" si="1"/>
        <v>-0.948186528497409</v>
      </c>
      <c r="G21" s="206" t="s">
        <v>92</v>
      </c>
    </row>
    <row r="22" ht="24.95" customHeight="1" spans="1:7">
      <c r="A22" s="455" t="s">
        <v>105</v>
      </c>
      <c r="B22" s="456">
        <v>32</v>
      </c>
      <c r="C22" s="456">
        <v>31</v>
      </c>
      <c r="D22" s="456">
        <v>25</v>
      </c>
      <c r="E22" s="457">
        <f t="shared" si="3"/>
        <v>-0.21875</v>
      </c>
      <c r="F22" s="458">
        <f t="shared" si="1"/>
        <v>-0.193548387096774</v>
      </c>
      <c r="G22" s="206" t="s">
        <v>92</v>
      </c>
    </row>
    <row r="23" ht="24.95" customHeight="1" spans="1:7">
      <c r="A23" s="455" t="s">
        <v>106</v>
      </c>
      <c r="B23" s="456">
        <v>16</v>
      </c>
      <c r="C23" s="456">
        <v>15</v>
      </c>
      <c r="D23" s="456">
        <v>15</v>
      </c>
      <c r="E23" s="457">
        <f t="shared" si="3"/>
        <v>-0.0625</v>
      </c>
      <c r="F23" s="458">
        <f t="shared" si="1"/>
        <v>0</v>
      </c>
      <c r="G23" s="206" t="s">
        <v>92</v>
      </c>
    </row>
    <row r="24" ht="24.95" customHeight="1" spans="1:7">
      <c r="A24" s="455" t="s">
        <v>101</v>
      </c>
      <c r="B24" s="456">
        <v>0</v>
      </c>
      <c r="C24" s="456">
        <v>0</v>
      </c>
      <c r="D24" s="456">
        <v>202</v>
      </c>
      <c r="E24" s="457" t="str">
        <f t="shared" si="3"/>
        <v/>
      </c>
      <c r="F24" s="458" t="str">
        <f t="shared" si="1"/>
        <v/>
      </c>
      <c r="G24" s="206" t="s">
        <v>92</v>
      </c>
    </row>
    <row r="25" ht="24.95" customHeight="1" spans="1:7">
      <c r="A25" s="455" t="s">
        <v>107</v>
      </c>
      <c r="B25" s="456">
        <v>44</v>
      </c>
      <c r="C25" s="456">
        <v>130</v>
      </c>
      <c r="D25" s="456">
        <v>100</v>
      </c>
      <c r="E25" s="457">
        <f t="shared" si="3"/>
        <v>1.27272727272727</v>
      </c>
      <c r="F25" s="458">
        <f t="shared" si="1"/>
        <v>-0.230769230769231</v>
      </c>
      <c r="G25" s="206" t="s">
        <v>92</v>
      </c>
    </row>
    <row r="26" ht="24.95" customHeight="1" spans="1:7">
      <c r="A26" s="459" t="s">
        <v>108</v>
      </c>
      <c r="B26" s="452">
        <f>SUM(B27:B36)</f>
        <v>10761</v>
      </c>
      <c r="C26" s="452">
        <f>SUM(C27:C36)</f>
        <v>8676</v>
      </c>
      <c r="D26" s="452">
        <f t="shared" ref="D26" si="5">SUM(D27:D36)</f>
        <v>8521</v>
      </c>
      <c r="E26" s="453">
        <f t="shared" si="3"/>
        <v>-0.208159093021095</v>
      </c>
      <c r="F26" s="454">
        <f t="shared" si="1"/>
        <v>-0.0178653757491932</v>
      </c>
      <c r="G26" s="206" t="s">
        <v>90</v>
      </c>
    </row>
    <row r="27" ht="24.95" customHeight="1" spans="1:7">
      <c r="A27" s="455" t="s">
        <v>91</v>
      </c>
      <c r="B27" s="456">
        <f>4753-79</f>
        <v>4674</v>
      </c>
      <c r="C27" s="456">
        <v>4507</v>
      </c>
      <c r="D27" s="456">
        <v>4171</v>
      </c>
      <c r="E27" s="457">
        <f t="shared" si="3"/>
        <v>-0.107616602481814</v>
      </c>
      <c r="F27" s="458">
        <f t="shared" si="1"/>
        <v>-0.0745506989128023</v>
      </c>
      <c r="G27" s="206" t="s">
        <v>92</v>
      </c>
    </row>
    <row r="28" ht="24.95" customHeight="1" spans="1:7">
      <c r="A28" s="455" t="s">
        <v>93</v>
      </c>
      <c r="B28" s="456">
        <v>4353</v>
      </c>
      <c r="C28" s="456">
        <v>2818</v>
      </c>
      <c r="D28" s="456">
        <v>3232</v>
      </c>
      <c r="E28" s="457">
        <f t="shared" si="3"/>
        <v>-0.257523546979095</v>
      </c>
      <c r="F28" s="458">
        <f t="shared" si="1"/>
        <v>0.146912704045422</v>
      </c>
      <c r="G28" s="206" t="s">
        <v>92</v>
      </c>
    </row>
    <row r="29" ht="24.95" customHeight="1" spans="1:7">
      <c r="A29" s="455" t="s">
        <v>94</v>
      </c>
      <c r="B29" s="456">
        <v>21</v>
      </c>
      <c r="C29" s="456">
        <v>0</v>
      </c>
      <c r="D29" s="456">
        <v>0</v>
      </c>
      <c r="E29" s="457">
        <f t="shared" si="3"/>
        <v>-1</v>
      </c>
      <c r="F29" s="458" t="str">
        <f t="shared" si="1"/>
        <v/>
      </c>
      <c r="G29" s="206" t="s">
        <v>92</v>
      </c>
    </row>
    <row r="30" ht="24.95" customHeight="1" spans="1:7">
      <c r="A30" s="455" t="s">
        <v>109</v>
      </c>
      <c r="B30" s="456">
        <v>0</v>
      </c>
      <c r="C30" s="456">
        <v>190</v>
      </c>
      <c r="D30" s="456">
        <v>0</v>
      </c>
      <c r="E30" s="457" t="str">
        <f t="shared" si="3"/>
        <v/>
      </c>
      <c r="F30" s="458">
        <f t="shared" si="1"/>
        <v>-1</v>
      </c>
      <c r="G30" s="206" t="s">
        <v>92</v>
      </c>
    </row>
    <row r="31" ht="24.95" customHeight="1" spans="1:7">
      <c r="A31" s="455" t="s">
        <v>110</v>
      </c>
      <c r="B31" s="456">
        <v>155</v>
      </c>
      <c r="C31" s="456">
        <v>50</v>
      </c>
      <c r="D31" s="456">
        <v>95</v>
      </c>
      <c r="E31" s="457">
        <f t="shared" si="3"/>
        <v>-0.387096774193548</v>
      </c>
      <c r="F31" s="458">
        <f t="shared" si="1"/>
        <v>0.9</v>
      </c>
      <c r="G31" s="206" t="s">
        <v>92</v>
      </c>
    </row>
    <row r="32" ht="24.95" customHeight="1" spans="1:7">
      <c r="A32" s="455" t="s">
        <v>111</v>
      </c>
      <c r="B32" s="456">
        <v>0</v>
      </c>
      <c r="C32" s="456">
        <v>0</v>
      </c>
      <c r="D32" s="456">
        <v>0</v>
      </c>
      <c r="E32" s="457" t="str">
        <f t="shared" si="3"/>
        <v/>
      </c>
      <c r="F32" s="458" t="str">
        <f t="shared" si="1"/>
        <v/>
      </c>
      <c r="G32" s="206" t="s">
        <v>92</v>
      </c>
    </row>
    <row r="33" ht="24.95" customHeight="1" spans="1:7">
      <c r="A33" s="455" t="s">
        <v>112</v>
      </c>
      <c r="B33" s="456">
        <v>28</v>
      </c>
      <c r="C33" s="456">
        <v>40</v>
      </c>
      <c r="D33" s="456">
        <v>30</v>
      </c>
      <c r="E33" s="457">
        <f t="shared" si="3"/>
        <v>0.0714285714285714</v>
      </c>
      <c r="F33" s="458">
        <f t="shared" si="1"/>
        <v>-0.25</v>
      </c>
      <c r="G33" s="206" t="s">
        <v>92</v>
      </c>
    </row>
    <row r="34" ht="24.95" customHeight="1" spans="1:7">
      <c r="A34" s="455" t="s">
        <v>113</v>
      </c>
      <c r="B34" s="456">
        <v>0</v>
      </c>
      <c r="C34" s="456">
        <v>0</v>
      </c>
      <c r="D34" s="456">
        <v>0</v>
      </c>
      <c r="E34" s="457" t="str">
        <f t="shared" si="3"/>
        <v/>
      </c>
      <c r="F34" s="458" t="str">
        <f t="shared" si="1"/>
        <v/>
      </c>
      <c r="G34" s="206" t="s">
        <v>92</v>
      </c>
    </row>
    <row r="35" ht="24.95" customHeight="1" spans="1:7">
      <c r="A35" s="455" t="s">
        <v>101</v>
      </c>
      <c r="B35" s="456">
        <v>530</v>
      </c>
      <c r="C35" s="456">
        <v>525</v>
      </c>
      <c r="D35" s="456">
        <v>353</v>
      </c>
      <c r="E35" s="457">
        <f t="shared" si="3"/>
        <v>-0.333962264150943</v>
      </c>
      <c r="F35" s="458">
        <f t="shared" si="1"/>
        <v>-0.327619047619048</v>
      </c>
      <c r="G35" s="206" t="s">
        <v>92</v>
      </c>
    </row>
    <row r="36" ht="42" customHeight="1" spans="1:7">
      <c r="A36" s="455" t="s">
        <v>114</v>
      </c>
      <c r="B36" s="456">
        <v>1000</v>
      </c>
      <c r="C36" s="456">
        <v>546</v>
      </c>
      <c r="D36" s="456">
        <v>640</v>
      </c>
      <c r="E36" s="457">
        <f t="shared" si="3"/>
        <v>-0.36</v>
      </c>
      <c r="F36" s="458">
        <f t="shared" si="1"/>
        <v>0.172161172161172</v>
      </c>
      <c r="G36" s="206" t="s">
        <v>92</v>
      </c>
    </row>
    <row r="37" ht="24.95" customHeight="1" spans="1:7">
      <c r="A37" s="451" t="s">
        <v>115</v>
      </c>
      <c r="B37" s="452">
        <f t="shared" ref="B37:D37" si="6">SUM(B38:B47)</f>
        <v>8155</v>
      </c>
      <c r="C37" s="452">
        <f t="shared" si="6"/>
        <v>2662</v>
      </c>
      <c r="D37" s="452">
        <f t="shared" si="6"/>
        <v>3678</v>
      </c>
      <c r="E37" s="312">
        <f t="shared" si="3"/>
        <v>-0.548988350705089</v>
      </c>
      <c r="F37" s="454">
        <f t="shared" si="1"/>
        <v>0.381667918858001</v>
      </c>
      <c r="G37" s="206" t="s">
        <v>90</v>
      </c>
    </row>
    <row r="38" ht="24.95" customHeight="1" spans="1:7">
      <c r="A38" s="455" t="s">
        <v>91</v>
      </c>
      <c r="B38" s="456">
        <v>1915</v>
      </c>
      <c r="C38" s="456">
        <v>1630</v>
      </c>
      <c r="D38" s="456">
        <v>1398</v>
      </c>
      <c r="E38" s="460">
        <f t="shared" si="3"/>
        <v>-0.269973890339426</v>
      </c>
      <c r="F38" s="458">
        <f t="shared" si="1"/>
        <v>-0.142331288343558</v>
      </c>
      <c r="G38" s="206" t="s">
        <v>92</v>
      </c>
    </row>
    <row r="39" ht="24.95" customHeight="1" spans="1:7">
      <c r="A39" s="455" t="s">
        <v>93</v>
      </c>
      <c r="B39" s="456">
        <v>3162</v>
      </c>
      <c r="C39" s="456">
        <v>95</v>
      </c>
      <c r="D39" s="456">
        <v>1580</v>
      </c>
      <c r="E39" s="457">
        <f t="shared" si="3"/>
        <v>-0.500316255534472</v>
      </c>
      <c r="F39" s="458">
        <f t="shared" si="1"/>
        <v>15.6315789473684</v>
      </c>
      <c r="G39" s="206" t="s">
        <v>92</v>
      </c>
    </row>
    <row r="40" ht="24.95" customHeight="1" spans="1:7">
      <c r="A40" s="455" t="s">
        <v>94</v>
      </c>
      <c r="B40" s="456">
        <v>0</v>
      </c>
      <c r="C40" s="456">
        <v>0</v>
      </c>
      <c r="D40" s="456">
        <v>0</v>
      </c>
      <c r="E40" s="457" t="str">
        <f t="shared" si="3"/>
        <v/>
      </c>
      <c r="F40" s="458" t="str">
        <f t="shared" si="1"/>
        <v/>
      </c>
      <c r="G40" s="206" t="s">
        <v>92</v>
      </c>
    </row>
    <row r="41" ht="24.95" customHeight="1" spans="1:7">
      <c r="A41" s="455" t="s">
        <v>116</v>
      </c>
      <c r="B41" s="456">
        <v>0</v>
      </c>
      <c r="C41" s="456">
        <v>0</v>
      </c>
      <c r="D41" s="456">
        <v>500</v>
      </c>
      <c r="E41" s="457" t="str">
        <f t="shared" si="3"/>
        <v/>
      </c>
      <c r="F41" s="458" t="str">
        <f t="shared" si="1"/>
        <v/>
      </c>
      <c r="G41" s="206" t="s">
        <v>92</v>
      </c>
    </row>
    <row r="42" ht="24.95" customHeight="1" spans="1:7">
      <c r="A42" s="455" t="s">
        <v>117</v>
      </c>
      <c r="B42" s="456">
        <v>0</v>
      </c>
      <c r="C42" s="456">
        <v>0</v>
      </c>
      <c r="D42" s="456">
        <v>0</v>
      </c>
      <c r="E42" s="457" t="str">
        <f t="shared" si="3"/>
        <v/>
      </c>
      <c r="F42" s="458" t="str">
        <f t="shared" si="1"/>
        <v/>
      </c>
      <c r="G42" s="206" t="s">
        <v>92</v>
      </c>
    </row>
    <row r="43" ht="24.95" customHeight="1" spans="1:7">
      <c r="A43" s="455" t="s">
        <v>118</v>
      </c>
      <c r="B43" s="456">
        <v>3078</v>
      </c>
      <c r="C43" s="456">
        <v>721</v>
      </c>
      <c r="D43" s="456">
        <v>200</v>
      </c>
      <c r="E43" s="457">
        <f t="shared" si="3"/>
        <v>-0.935022742040286</v>
      </c>
      <c r="F43" s="458">
        <f t="shared" si="1"/>
        <v>-0.722607489597781</v>
      </c>
      <c r="G43" s="206" t="s">
        <v>92</v>
      </c>
    </row>
    <row r="44" ht="24.95" customHeight="1" spans="1:7">
      <c r="A44" s="455" t="s">
        <v>119</v>
      </c>
      <c r="B44" s="456"/>
      <c r="C44" s="456">
        <v>0</v>
      </c>
      <c r="D44" s="456">
        <v>0</v>
      </c>
      <c r="E44" s="457" t="str">
        <f t="shared" si="3"/>
        <v/>
      </c>
      <c r="F44" s="458" t="str">
        <f t="shared" si="1"/>
        <v/>
      </c>
      <c r="G44" s="206" t="s">
        <v>92</v>
      </c>
    </row>
    <row r="45" ht="24.95" customHeight="1" spans="1:7">
      <c r="A45" s="455" t="s">
        <v>120</v>
      </c>
      <c r="B45" s="456"/>
      <c r="C45" s="456">
        <v>16</v>
      </c>
      <c r="D45" s="456">
        <v>0</v>
      </c>
      <c r="E45" s="457" t="str">
        <f t="shared" si="3"/>
        <v/>
      </c>
      <c r="F45" s="458">
        <f t="shared" si="1"/>
        <v>-1</v>
      </c>
      <c r="G45" s="206" t="s">
        <v>92</v>
      </c>
    </row>
    <row r="46" ht="24.95" customHeight="1" spans="1:7">
      <c r="A46" s="455" t="s">
        <v>101</v>
      </c>
      <c r="B46" s="456"/>
      <c r="C46" s="456">
        <v>0</v>
      </c>
      <c r="D46" s="456">
        <v>0</v>
      </c>
      <c r="E46" s="457" t="str">
        <f t="shared" si="3"/>
        <v/>
      </c>
      <c r="F46" s="458" t="str">
        <f t="shared" si="1"/>
        <v/>
      </c>
      <c r="G46" s="206" t="s">
        <v>92</v>
      </c>
    </row>
    <row r="47" ht="24.95" customHeight="1" spans="1:7">
      <c r="A47" s="455" t="s">
        <v>121</v>
      </c>
      <c r="B47" s="456"/>
      <c r="C47" s="456">
        <v>200</v>
      </c>
      <c r="D47" s="456">
        <v>0</v>
      </c>
      <c r="E47" s="457" t="str">
        <f t="shared" si="3"/>
        <v/>
      </c>
      <c r="F47" s="458">
        <f t="shared" si="1"/>
        <v>-1</v>
      </c>
      <c r="G47" s="206" t="s">
        <v>92</v>
      </c>
    </row>
    <row r="48" ht="24.95" customHeight="1" spans="1:7">
      <c r="A48" s="451" t="s">
        <v>122</v>
      </c>
      <c r="B48" s="452">
        <f t="shared" ref="B48:D48" si="7">SUM(B49:B58)</f>
        <v>905</v>
      </c>
      <c r="C48" s="452">
        <f t="shared" si="7"/>
        <v>795</v>
      </c>
      <c r="D48" s="452">
        <f t="shared" si="7"/>
        <v>914</v>
      </c>
      <c r="E48" s="312">
        <f t="shared" si="3"/>
        <v>0.00994475138121542</v>
      </c>
      <c r="F48" s="454">
        <f t="shared" si="1"/>
        <v>0.149685534591195</v>
      </c>
      <c r="G48" s="206" t="s">
        <v>90</v>
      </c>
    </row>
    <row r="49" ht="24.95" customHeight="1" spans="1:7">
      <c r="A49" s="455" t="s">
        <v>91</v>
      </c>
      <c r="B49" s="456">
        <v>650</v>
      </c>
      <c r="C49" s="456">
        <v>669</v>
      </c>
      <c r="D49" s="456">
        <v>669</v>
      </c>
      <c r="E49" s="460">
        <f t="shared" si="3"/>
        <v>0.0292307692307692</v>
      </c>
      <c r="F49" s="458">
        <f t="shared" si="1"/>
        <v>0</v>
      </c>
      <c r="G49" s="206" t="s">
        <v>92</v>
      </c>
    </row>
    <row r="50" ht="24.95" customHeight="1" spans="1:7">
      <c r="A50" s="455" t="s">
        <v>93</v>
      </c>
      <c r="B50" s="456">
        <v>133</v>
      </c>
      <c r="C50" s="456">
        <v>40</v>
      </c>
      <c r="D50" s="456">
        <v>20</v>
      </c>
      <c r="E50" s="457">
        <f t="shared" si="3"/>
        <v>-0.849624060150376</v>
      </c>
      <c r="F50" s="458">
        <f t="shared" si="1"/>
        <v>-0.5</v>
      </c>
      <c r="G50" s="206" t="s">
        <v>92</v>
      </c>
    </row>
    <row r="51" ht="24.95" customHeight="1" spans="1:7">
      <c r="A51" s="455" t="s">
        <v>94</v>
      </c>
      <c r="B51" s="456">
        <v>0</v>
      </c>
      <c r="C51" s="456">
        <v>0</v>
      </c>
      <c r="D51" s="456">
        <v>0</v>
      </c>
      <c r="E51" s="457" t="str">
        <f t="shared" si="3"/>
        <v/>
      </c>
      <c r="F51" s="458" t="str">
        <f t="shared" si="1"/>
        <v/>
      </c>
      <c r="G51" s="206" t="s">
        <v>92</v>
      </c>
    </row>
    <row r="52" ht="24.95" customHeight="1" spans="1:7">
      <c r="A52" s="455" t="s">
        <v>123</v>
      </c>
      <c r="B52" s="456">
        <v>0</v>
      </c>
      <c r="C52" s="456">
        <v>0</v>
      </c>
      <c r="D52" s="456">
        <v>0</v>
      </c>
      <c r="E52" s="457" t="str">
        <f t="shared" si="3"/>
        <v/>
      </c>
      <c r="F52" s="458" t="str">
        <f t="shared" si="1"/>
        <v/>
      </c>
      <c r="G52" s="206" t="s">
        <v>92</v>
      </c>
    </row>
    <row r="53" ht="24.95" customHeight="1" spans="1:7">
      <c r="A53" s="455" t="s">
        <v>124</v>
      </c>
      <c r="B53" s="456">
        <v>0</v>
      </c>
      <c r="C53" s="456">
        <v>0</v>
      </c>
      <c r="D53" s="456">
        <v>0</v>
      </c>
      <c r="E53" s="457" t="str">
        <f t="shared" si="3"/>
        <v/>
      </c>
      <c r="F53" s="458" t="str">
        <f t="shared" si="1"/>
        <v/>
      </c>
      <c r="G53" s="206" t="s">
        <v>92</v>
      </c>
    </row>
    <row r="54" ht="24.95" customHeight="1" spans="1:7">
      <c r="A54" s="455" t="s">
        <v>125</v>
      </c>
      <c r="B54" s="456">
        <v>0</v>
      </c>
      <c r="C54" s="456">
        <v>0</v>
      </c>
      <c r="D54" s="456">
        <v>0</v>
      </c>
      <c r="E54" s="457" t="str">
        <f t="shared" si="3"/>
        <v/>
      </c>
      <c r="F54" s="458" t="str">
        <f t="shared" si="1"/>
        <v/>
      </c>
      <c r="G54" s="206" t="s">
        <v>92</v>
      </c>
    </row>
    <row r="55" ht="24.95" customHeight="1" spans="1:7">
      <c r="A55" s="455" t="s">
        <v>126</v>
      </c>
      <c r="B55" s="456">
        <v>62</v>
      </c>
      <c r="C55" s="456">
        <v>46</v>
      </c>
      <c r="D55" s="456">
        <v>100</v>
      </c>
      <c r="E55" s="457">
        <f t="shared" si="3"/>
        <v>0.612903225806452</v>
      </c>
      <c r="F55" s="458">
        <f t="shared" si="1"/>
        <v>1.17391304347826</v>
      </c>
      <c r="G55" s="206" t="s">
        <v>92</v>
      </c>
    </row>
    <row r="56" ht="24.95" customHeight="1" spans="1:7">
      <c r="A56" s="455" t="s">
        <v>127</v>
      </c>
      <c r="B56" s="456">
        <v>60</v>
      </c>
      <c r="C56" s="456">
        <v>40</v>
      </c>
      <c r="D56" s="456">
        <v>125</v>
      </c>
      <c r="E56" s="457">
        <f t="shared" si="3"/>
        <v>1.08333333333333</v>
      </c>
      <c r="F56" s="458">
        <f t="shared" si="1"/>
        <v>2.125</v>
      </c>
      <c r="G56" s="206" t="s">
        <v>92</v>
      </c>
    </row>
    <row r="57" ht="24.95" customHeight="1" spans="1:7">
      <c r="A57" s="455" t="s">
        <v>101</v>
      </c>
      <c r="B57" s="456"/>
      <c r="C57" s="456">
        <v>0</v>
      </c>
      <c r="D57" s="456">
        <v>0</v>
      </c>
      <c r="E57" s="457" t="str">
        <f t="shared" si="3"/>
        <v/>
      </c>
      <c r="F57" s="458" t="str">
        <f t="shared" si="1"/>
        <v/>
      </c>
      <c r="G57" s="206" t="s">
        <v>92</v>
      </c>
    </row>
    <row r="58" ht="24.95" customHeight="1" spans="1:7">
      <c r="A58" s="455" t="s">
        <v>128</v>
      </c>
      <c r="B58" s="456"/>
      <c r="C58" s="456">
        <v>0</v>
      </c>
      <c r="D58" s="456">
        <v>0</v>
      </c>
      <c r="E58" s="461" t="str">
        <f t="shared" si="3"/>
        <v/>
      </c>
      <c r="F58" s="458" t="str">
        <f t="shared" si="1"/>
        <v/>
      </c>
      <c r="G58" s="206" t="s">
        <v>92</v>
      </c>
    </row>
    <row r="59" ht="24.95" customHeight="1" spans="1:7">
      <c r="A59" s="451" t="s">
        <v>129</v>
      </c>
      <c r="B59" s="452">
        <f t="shared" ref="B59:D59" si="8">SUM(B60:B69)</f>
        <v>2252</v>
      </c>
      <c r="C59" s="452">
        <f t="shared" si="8"/>
        <v>1983</v>
      </c>
      <c r="D59" s="452">
        <f t="shared" si="8"/>
        <v>1818</v>
      </c>
      <c r="E59" s="312">
        <f t="shared" si="3"/>
        <v>-0.192717584369449</v>
      </c>
      <c r="F59" s="454">
        <f t="shared" si="1"/>
        <v>-0.0832072617246596</v>
      </c>
      <c r="G59" s="206" t="s">
        <v>90</v>
      </c>
    </row>
    <row r="60" ht="24.95" customHeight="1" spans="1:7">
      <c r="A60" s="455" t="s">
        <v>91</v>
      </c>
      <c r="B60" s="456">
        <v>1831</v>
      </c>
      <c r="C60" s="456">
        <v>1624</v>
      </c>
      <c r="D60" s="456">
        <v>1498</v>
      </c>
      <c r="E60" s="460">
        <f t="shared" si="3"/>
        <v>-0.181867831785909</v>
      </c>
      <c r="F60" s="458">
        <f t="shared" si="1"/>
        <v>-0.0775862068965517</v>
      </c>
      <c r="G60" s="206" t="s">
        <v>92</v>
      </c>
    </row>
    <row r="61" ht="24.95" customHeight="1" spans="1:7">
      <c r="A61" s="455" t="s">
        <v>93</v>
      </c>
      <c r="B61" s="456">
        <v>347</v>
      </c>
      <c r="C61" s="456">
        <v>135</v>
      </c>
      <c r="D61" s="456">
        <v>300</v>
      </c>
      <c r="E61" s="457">
        <f t="shared" si="3"/>
        <v>-0.135446685878963</v>
      </c>
      <c r="F61" s="458">
        <f t="shared" si="1"/>
        <v>1.22222222222222</v>
      </c>
      <c r="G61" s="206" t="s">
        <v>92</v>
      </c>
    </row>
    <row r="62" ht="24.95" customHeight="1" spans="1:7">
      <c r="A62" s="455" t="s">
        <v>94</v>
      </c>
      <c r="B62" s="456">
        <v>0</v>
      </c>
      <c r="C62" s="456">
        <v>0</v>
      </c>
      <c r="D62" s="456">
        <v>0</v>
      </c>
      <c r="E62" s="457" t="str">
        <f t="shared" si="3"/>
        <v/>
      </c>
      <c r="F62" s="458" t="str">
        <f t="shared" si="1"/>
        <v/>
      </c>
      <c r="G62" s="206" t="s">
        <v>92</v>
      </c>
    </row>
    <row r="63" ht="24.95" customHeight="1" spans="1:7">
      <c r="A63" s="455" t="s">
        <v>130</v>
      </c>
      <c r="B63" s="456">
        <v>0</v>
      </c>
      <c r="C63" s="456">
        <v>0</v>
      </c>
      <c r="D63" s="456">
        <v>0</v>
      </c>
      <c r="E63" s="457" t="str">
        <f t="shared" si="3"/>
        <v/>
      </c>
      <c r="F63" s="458" t="str">
        <f t="shared" si="1"/>
        <v/>
      </c>
      <c r="G63" s="206" t="s">
        <v>92</v>
      </c>
    </row>
    <row r="64" ht="24.95" customHeight="1" spans="1:7">
      <c r="A64" s="455" t="s">
        <v>131</v>
      </c>
      <c r="B64" s="456">
        <v>25</v>
      </c>
      <c r="C64" s="456">
        <v>9</v>
      </c>
      <c r="D64" s="456">
        <v>20</v>
      </c>
      <c r="E64" s="457">
        <f t="shared" si="3"/>
        <v>-0.2</v>
      </c>
      <c r="F64" s="458">
        <f t="shared" si="1"/>
        <v>1.22222222222222</v>
      </c>
      <c r="G64" s="206" t="s">
        <v>92</v>
      </c>
    </row>
    <row r="65" ht="24.95" customHeight="1" spans="1:7">
      <c r="A65" s="455" t="s">
        <v>132</v>
      </c>
      <c r="B65" s="456">
        <v>0</v>
      </c>
      <c r="C65" s="456">
        <v>0</v>
      </c>
      <c r="D65" s="456">
        <v>0</v>
      </c>
      <c r="E65" s="457" t="str">
        <f t="shared" si="3"/>
        <v/>
      </c>
      <c r="F65" s="458" t="str">
        <f t="shared" si="1"/>
        <v/>
      </c>
      <c r="G65" s="206" t="s">
        <v>92</v>
      </c>
    </row>
    <row r="66" ht="24.95" customHeight="1" spans="1:7">
      <c r="A66" s="455" t="s">
        <v>133</v>
      </c>
      <c r="B66" s="456">
        <v>0</v>
      </c>
      <c r="C66" s="456">
        <v>0</v>
      </c>
      <c r="D66" s="456">
        <v>0</v>
      </c>
      <c r="E66" s="457" t="str">
        <f t="shared" si="3"/>
        <v/>
      </c>
      <c r="F66" s="458" t="str">
        <f t="shared" si="1"/>
        <v/>
      </c>
      <c r="G66" s="206" t="s">
        <v>92</v>
      </c>
    </row>
    <row r="67" ht="24.95" customHeight="1" spans="1:7">
      <c r="A67" s="455" t="s">
        <v>134</v>
      </c>
      <c r="B67" s="456">
        <v>0</v>
      </c>
      <c r="C67" s="456">
        <v>0</v>
      </c>
      <c r="D67" s="456">
        <v>0</v>
      </c>
      <c r="E67" s="457" t="str">
        <f t="shared" si="3"/>
        <v/>
      </c>
      <c r="F67" s="458" t="str">
        <f t="shared" si="1"/>
        <v/>
      </c>
      <c r="G67" s="206" t="s">
        <v>92</v>
      </c>
    </row>
    <row r="68" ht="24.95" customHeight="1" spans="1:7">
      <c r="A68" s="455" t="s">
        <v>101</v>
      </c>
      <c r="B68" s="456">
        <v>0</v>
      </c>
      <c r="C68" s="456">
        <v>0</v>
      </c>
      <c r="D68" s="456">
        <v>0</v>
      </c>
      <c r="E68" s="457" t="str">
        <f t="shared" si="3"/>
        <v/>
      </c>
      <c r="F68" s="458" t="str">
        <f t="shared" ref="F68:F131" si="9">IF(C68&lt;&gt;0,D68/C68-1,"")</f>
        <v/>
      </c>
      <c r="G68" s="206" t="s">
        <v>92</v>
      </c>
    </row>
    <row r="69" ht="24.95" customHeight="1" spans="1:7">
      <c r="A69" s="455" t="s">
        <v>135</v>
      </c>
      <c r="B69" s="456">
        <f>73-24</f>
        <v>49</v>
      </c>
      <c r="C69" s="456">
        <v>215</v>
      </c>
      <c r="D69" s="456">
        <v>0</v>
      </c>
      <c r="E69" s="457">
        <f t="shared" ref="E69:E132" si="10">IF(B69&lt;&gt;0,D69/B69-1,"")</f>
        <v>-1</v>
      </c>
      <c r="F69" s="458">
        <f t="shared" si="9"/>
        <v>-1</v>
      </c>
      <c r="G69" s="206" t="s">
        <v>92</v>
      </c>
    </row>
    <row r="70" ht="24.95" customHeight="1" spans="1:7">
      <c r="A70" s="451" t="s">
        <v>136</v>
      </c>
      <c r="B70" s="452">
        <f t="shared" ref="B70:D70" si="11">SUM(B71:B81)</f>
        <v>1103</v>
      </c>
      <c r="C70" s="452">
        <f t="shared" si="11"/>
        <v>663</v>
      </c>
      <c r="D70" s="452">
        <f t="shared" si="11"/>
        <v>170</v>
      </c>
      <c r="E70" s="312">
        <f t="shared" si="10"/>
        <v>-0.845874886672711</v>
      </c>
      <c r="F70" s="454">
        <f t="shared" si="9"/>
        <v>-0.743589743589744</v>
      </c>
      <c r="G70" s="206" t="s">
        <v>90</v>
      </c>
    </row>
    <row r="71" ht="24.95" customHeight="1" spans="1:7">
      <c r="A71" s="455" t="s">
        <v>91</v>
      </c>
      <c r="B71" s="456">
        <v>0</v>
      </c>
      <c r="C71" s="456">
        <v>0</v>
      </c>
      <c r="D71" s="456">
        <v>0</v>
      </c>
      <c r="E71" s="462" t="str">
        <f t="shared" si="10"/>
        <v/>
      </c>
      <c r="F71" s="458" t="str">
        <f t="shared" si="9"/>
        <v/>
      </c>
      <c r="G71" s="206" t="s">
        <v>92</v>
      </c>
    </row>
    <row r="72" ht="24.95" customHeight="1" spans="1:7">
      <c r="A72" s="455" t="s">
        <v>93</v>
      </c>
      <c r="B72" s="456">
        <v>97</v>
      </c>
      <c r="C72" s="456">
        <v>100</v>
      </c>
      <c r="D72" s="456">
        <v>120</v>
      </c>
      <c r="E72" s="457">
        <f t="shared" si="10"/>
        <v>0.237113402061856</v>
      </c>
      <c r="F72" s="458">
        <f t="shared" si="9"/>
        <v>0.2</v>
      </c>
      <c r="G72" s="206" t="s">
        <v>92</v>
      </c>
    </row>
    <row r="73" ht="24.95" customHeight="1" spans="1:7">
      <c r="A73" s="455" t="s">
        <v>94</v>
      </c>
      <c r="B73" s="456">
        <v>0</v>
      </c>
      <c r="C73" s="456">
        <v>0</v>
      </c>
      <c r="D73" s="456">
        <v>0</v>
      </c>
      <c r="E73" s="457" t="str">
        <f t="shared" si="10"/>
        <v/>
      </c>
      <c r="F73" s="458" t="str">
        <f t="shared" si="9"/>
        <v/>
      </c>
      <c r="G73" s="206" t="s">
        <v>92</v>
      </c>
    </row>
    <row r="74" ht="24.95" customHeight="1" spans="1:7">
      <c r="A74" s="455" t="s">
        <v>137</v>
      </c>
      <c r="B74" s="456">
        <v>0</v>
      </c>
      <c r="C74" s="456">
        <v>0</v>
      </c>
      <c r="D74" s="456">
        <v>0</v>
      </c>
      <c r="E74" s="457" t="str">
        <f t="shared" si="10"/>
        <v/>
      </c>
      <c r="F74" s="458" t="str">
        <f t="shared" si="9"/>
        <v/>
      </c>
      <c r="G74" s="206" t="s">
        <v>92</v>
      </c>
    </row>
    <row r="75" ht="24.95" customHeight="1" spans="1:7">
      <c r="A75" s="455" t="s">
        <v>138</v>
      </c>
      <c r="B75" s="456">
        <v>0</v>
      </c>
      <c r="C75" s="456">
        <v>0</v>
      </c>
      <c r="D75" s="456">
        <v>0</v>
      </c>
      <c r="E75" s="457" t="str">
        <f t="shared" si="10"/>
        <v/>
      </c>
      <c r="F75" s="458" t="str">
        <f t="shared" si="9"/>
        <v/>
      </c>
      <c r="G75" s="206" t="s">
        <v>92</v>
      </c>
    </row>
    <row r="76" ht="24.95" customHeight="1" spans="1:7">
      <c r="A76" s="455" t="s">
        <v>139</v>
      </c>
      <c r="B76" s="456">
        <v>0</v>
      </c>
      <c r="C76" s="456">
        <v>0</v>
      </c>
      <c r="D76" s="456">
        <v>0</v>
      </c>
      <c r="E76" s="457" t="str">
        <f t="shared" si="10"/>
        <v/>
      </c>
      <c r="F76" s="458" t="str">
        <f t="shared" si="9"/>
        <v/>
      </c>
      <c r="G76" s="206" t="s">
        <v>92</v>
      </c>
    </row>
    <row r="77" ht="24.95" customHeight="1" spans="1:7">
      <c r="A77" s="455" t="s">
        <v>140</v>
      </c>
      <c r="B77" s="456">
        <v>0</v>
      </c>
      <c r="C77" s="456">
        <v>0</v>
      </c>
      <c r="D77" s="456">
        <v>0</v>
      </c>
      <c r="E77" s="457" t="str">
        <f t="shared" si="10"/>
        <v/>
      </c>
      <c r="F77" s="458" t="str">
        <f t="shared" si="9"/>
        <v/>
      </c>
      <c r="G77" s="206" t="s">
        <v>92</v>
      </c>
    </row>
    <row r="78" ht="24.95" customHeight="1" spans="1:7">
      <c r="A78" s="455" t="s">
        <v>141</v>
      </c>
      <c r="B78" s="456">
        <v>0</v>
      </c>
      <c r="C78" s="456">
        <v>0</v>
      </c>
      <c r="D78" s="456">
        <v>0</v>
      </c>
      <c r="E78" s="457" t="str">
        <f t="shared" si="10"/>
        <v/>
      </c>
      <c r="F78" s="458" t="str">
        <f t="shared" si="9"/>
        <v/>
      </c>
      <c r="G78" s="206" t="s">
        <v>92</v>
      </c>
    </row>
    <row r="79" ht="24.95" customHeight="1" spans="1:7">
      <c r="A79" s="455" t="s">
        <v>133</v>
      </c>
      <c r="B79" s="456">
        <v>0</v>
      </c>
      <c r="C79" s="456">
        <v>0</v>
      </c>
      <c r="D79" s="456">
        <v>0</v>
      </c>
      <c r="E79" s="457" t="str">
        <f t="shared" si="10"/>
        <v/>
      </c>
      <c r="F79" s="458" t="str">
        <f t="shared" si="9"/>
        <v/>
      </c>
      <c r="G79" s="206" t="s">
        <v>92</v>
      </c>
    </row>
    <row r="80" ht="24.95" customHeight="1" spans="1:7">
      <c r="A80" s="455" t="s">
        <v>101</v>
      </c>
      <c r="B80" s="456">
        <v>0</v>
      </c>
      <c r="C80" s="456">
        <v>0</v>
      </c>
      <c r="D80" s="456">
        <v>0</v>
      </c>
      <c r="E80" s="457" t="str">
        <f t="shared" si="10"/>
        <v/>
      </c>
      <c r="F80" s="458" t="str">
        <f t="shared" si="9"/>
        <v/>
      </c>
      <c r="G80" s="206" t="s">
        <v>92</v>
      </c>
    </row>
    <row r="81" ht="24.95" customHeight="1" spans="1:7">
      <c r="A81" s="455" t="s">
        <v>142</v>
      </c>
      <c r="B81" s="456">
        <v>1006</v>
      </c>
      <c r="C81" s="456">
        <v>563</v>
      </c>
      <c r="D81" s="456">
        <v>50</v>
      </c>
      <c r="E81" s="457">
        <f t="shared" si="10"/>
        <v>-0.950298210735587</v>
      </c>
      <c r="F81" s="458">
        <f t="shared" si="9"/>
        <v>-0.911190053285968</v>
      </c>
      <c r="G81" s="206" t="s">
        <v>92</v>
      </c>
    </row>
    <row r="82" ht="24.95" customHeight="1" spans="1:7">
      <c r="A82" s="451" t="s">
        <v>143</v>
      </c>
      <c r="B82" s="452">
        <f t="shared" ref="B82:D82" si="12">SUM(B83:B90)</f>
        <v>90</v>
      </c>
      <c r="C82" s="452">
        <f t="shared" si="12"/>
        <v>160</v>
      </c>
      <c r="D82" s="452">
        <f t="shared" si="12"/>
        <v>169</v>
      </c>
      <c r="E82" s="312">
        <f t="shared" si="10"/>
        <v>0.877777777777778</v>
      </c>
      <c r="F82" s="454">
        <f t="shared" si="9"/>
        <v>0.0562499999999999</v>
      </c>
      <c r="G82" s="206" t="s">
        <v>90</v>
      </c>
    </row>
    <row r="83" ht="24.95" customHeight="1" spans="1:7">
      <c r="A83" s="455" t="s">
        <v>91</v>
      </c>
      <c r="B83" s="456">
        <v>81</v>
      </c>
      <c r="C83" s="456">
        <v>0</v>
      </c>
      <c r="D83" s="456">
        <v>0</v>
      </c>
      <c r="E83" s="462">
        <f t="shared" si="10"/>
        <v>-1</v>
      </c>
      <c r="F83" s="458" t="str">
        <f t="shared" si="9"/>
        <v/>
      </c>
      <c r="G83" s="206" t="s">
        <v>92</v>
      </c>
    </row>
    <row r="84" ht="24.95" customHeight="1" spans="1:7">
      <c r="A84" s="455" t="s">
        <v>93</v>
      </c>
      <c r="B84" s="456">
        <v>9</v>
      </c>
      <c r="C84" s="456">
        <v>160</v>
      </c>
      <c r="D84" s="456">
        <v>160</v>
      </c>
      <c r="E84" s="457">
        <f t="shared" si="10"/>
        <v>16.7777777777778</v>
      </c>
      <c r="F84" s="458">
        <f t="shared" si="9"/>
        <v>0</v>
      </c>
      <c r="G84" s="206" t="s">
        <v>92</v>
      </c>
    </row>
    <row r="85" ht="24.95" customHeight="1" spans="1:7">
      <c r="A85" s="455" t="s">
        <v>94</v>
      </c>
      <c r="B85" s="456">
        <v>0</v>
      </c>
      <c r="C85" s="456">
        <v>0</v>
      </c>
      <c r="D85" s="456">
        <v>0</v>
      </c>
      <c r="E85" s="457" t="str">
        <f t="shared" si="10"/>
        <v/>
      </c>
      <c r="F85" s="458" t="str">
        <f t="shared" si="9"/>
        <v/>
      </c>
      <c r="G85" s="206" t="s">
        <v>92</v>
      </c>
    </row>
    <row r="86" ht="24.95" customHeight="1" spans="1:7">
      <c r="A86" s="455" t="s">
        <v>144</v>
      </c>
      <c r="B86" s="456">
        <v>0</v>
      </c>
      <c r="C86" s="456">
        <v>0</v>
      </c>
      <c r="D86" s="456">
        <v>0</v>
      </c>
      <c r="E86" s="457" t="str">
        <f t="shared" si="10"/>
        <v/>
      </c>
      <c r="F86" s="458" t="str">
        <f t="shared" si="9"/>
        <v/>
      </c>
      <c r="G86" s="206" t="s">
        <v>92</v>
      </c>
    </row>
    <row r="87" ht="24.95" customHeight="1" spans="1:7">
      <c r="A87" s="455" t="s">
        <v>145</v>
      </c>
      <c r="B87" s="456">
        <v>0</v>
      </c>
      <c r="C87" s="456">
        <v>0</v>
      </c>
      <c r="D87" s="456">
        <v>0</v>
      </c>
      <c r="E87" s="457" t="str">
        <f t="shared" si="10"/>
        <v/>
      </c>
      <c r="F87" s="458" t="str">
        <f t="shared" si="9"/>
        <v/>
      </c>
      <c r="G87" s="206" t="s">
        <v>92</v>
      </c>
    </row>
    <row r="88" ht="24.95" customHeight="1" spans="1:7">
      <c r="A88" s="455" t="s">
        <v>133</v>
      </c>
      <c r="B88" s="456">
        <v>0</v>
      </c>
      <c r="C88" s="456">
        <v>0</v>
      </c>
      <c r="D88" s="456">
        <v>0</v>
      </c>
      <c r="E88" s="457" t="str">
        <f t="shared" si="10"/>
        <v/>
      </c>
      <c r="F88" s="458" t="str">
        <f t="shared" si="9"/>
        <v/>
      </c>
      <c r="G88" s="206" t="s">
        <v>92</v>
      </c>
    </row>
    <row r="89" ht="24.95" customHeight="1" spans="1:7">
      <c r="A89" s="455" t="s">
        <v>101</v>
      </c>
      <c r="B89" s="456">
        <v>0</v>
      </c>
      <c r="C89" s="456">
        <v>0</v>
      </c>
      <c r="D89" s="456">
        <v>0</v>
      </c>
      <c r="E89" s="457" t="str">
        <f t="shared" si="10"/>
        <v/>
      </c>
      <c r="F89" s="458" t="str">
        <f t="shared" si="9"/>
        <v/>
      </c>
      <c r="G89" s="206" t="s">
        <v>92</v>
      </c>
    </row>
    <row r="90" ht="24.95" customHeight="1" spans="1:7">
      <c r="A90" s="455" t="s">
        <v>146</v>
      </c>
      <c r="B90" s="456">
        <v>0</v>
      </c>
      <c r="C90" s="456">
        <v>0</v>
      </c>
      <c r="D90" s="456">
        <v>9</v>
      </c>
      <c r="E90" s="457" t="str">
        <f t="shared" si="10"/>
        <v/>
      </c>
      <c r="F90" s="458" t="str">
        <f t="shared" si="9"/>
        <v/>
      </c>
      <c r="G90" s="206" t="s">
        <v>92</v>
      </c>
    </row>
    <row r="91" ht="24.95" customHeight="1" spans="1:7">
      <c r="A91" s="451" t="s">
        <v>147</v>
      </c>
      <c r="B91" s="452">
        <f t="shared" ref="B91:D91" si="13">SUM(B92:B103)</f>
        <v>549</v>
      </c>
      <c r="C91" s="452">
        <f t="shared" si="13"/>
        <v>0</v>
      </c>
      <c r="D91" s="452">
        <f t="shared" si="13"/>
        <v>0</v>
      </c>
      <c r="E91" s="312">
        <f t="shared" si="10"/>
        <v>-1</v>
      </c>
      <c r="F91" s="454" t="str">
        <f t="shared" si="9"/>
        <v/>
      </c>
      <c r="G91" s="206" t="s">
        <v>90</v>
      </c>
    </row>
    <row r="92" ht="24.95" customHeight="1" spans="1:7">
      <c r="A92" s="455" t="s">
        <v>91</v>
      </c>
      <c r="B92" s="456"/>
      <c r="C92" s="456"/>
      <c r="D92" s="456"/>
      <c r="E92" s="462" t="str">
        <f t="shared" si="10"/>
        <v/>
      </c>
      <c r="F92" s="458" t="str">
        <f t="shared" si="9"/>
        <v/>
      </c>
      <c r="G92" s="206" t="s">
        <v>92</v>
      </c>
    </row>
    <row r="93" ht="24.95" customHeight="1" spans="1:7">
      <c r="A93" s="455" t="s">
        <v>93</v>
      </c>
      <c r="B93" s="456"/>
      <c r="C93" s="456"/>
      <c r="D93" s="456"/>
      <c r="E93" s="457" t="str">
        <f t="shared" si="10"/>
        <v/>
      </c>
      <c r="F93" s="458" t="str">
        <f t="shared" si="9"/>
        <v/>
      </c>
      <c r="G93" s="206" t="s">
        <v>92</v>
      </c>
    </row>
    <row r="94" ht="24.95" customHeight="1" spans="1:7">
      <c r="A94" s="455" t="s">
        <v>94</v>
      </c>
      <c r="B94" s="456"/>
      <c r="C94" s="456"/>
      <c r="D94" s="456"/>
      <c r="E94" s="457" t="str">
        <f t="shared" si="10"/>
        <v/>
      </c>
      <c r="F94" s="458" t="str">
        <f t="shared" si="9"/>
        <v/>
      </c>
      <c r="G94" s="206" t="s">
        <v>92</v>
      </c>
    </row>
    <row r="95" ht="24.95" customHeight="1" spans="1:7">
      <c r="A95" s="455" t="s">
        <v>148</v>
      </c>
      <c r="B95" s="456"/>
      <c r="C95" s="456"/>
      <c r="D95" s="456"/>
      <c r="E95" s="457" t="str">
        <f t="shared" si="10"/>
        <v/>
      </c>
      <c r="F95" s="458" t="str">
        <f t="shared" si="9"/>
        <v/>
      </c>
      <c r="G95" s="206" t="s">
        <v>92</v>
      </c>
    </row>
    <row r="96" ht="24.95" customHeight="1" spans="1:7">
      <c r="A96" s="455" t="s">
        <v>149</v>
      </c>
      <c r="B96" s="456"/>
      <c r="C96" s="456"/>
      <c r="D96" s="456"/>
      <c r="E96" s="457" t="str">
        <f t="shared" si="10"/>
        <v/>
      </c>
      <c r="F96" s="458" t="str">
        <f t="shared" si="9"/>
        <v/>
      </c>
      <c r="G96" s="206" t="s">
        <v>92</v>
      </c>
    </row>
    <row r="97" ht="24.95" customHeight="1" spans="1:7">
      <c r="A97" s="455" t="s">
        <v>133</v>
      </c>
      <c r="B97" s="456"/>
      <c r="C97" s="456"/>
      <c r="D97" s="456"/>
      <c r="E97" s="457" t="str">
        <f t="shared" si="10"/>
        <v/>
      </c>
      <c r="F97" s="458" t="str">
        <f t="shared" si="9"/>
        <v/>
      </c>
      <c r="G97" s="206" t="s">
        <v>92</v>
      </c>
    </row>
    <row r="98" ht="24.95" customHeight="1" spans="1:7">
      <c r="A98" s="455" t="s">
        <v>150</v>
      </c>
      <c r="B98" s="456"/>
      <c r="C98" s="456"/>
      <c r="D98" s="456"/>
      <c r="E98" s="457" t="str">
        <f t="shared" si="10"/>
        <v/>
      </c>
      <c r="F98" s="458" t="str">
        <f t="shared" si="9"/>
        <v/>
      </c>
      <c r="G98" s="206" t="s">
        <v>92</v>
      </c>
    </row>
    <row r="99" ht="24.95" customHeight="1" spans="1:7">
      <c r="A99" s="455" t="s">
        <v>151</v>
      </c>
      <c r="B99" s="456"/>
      <c r="C99" s="456"/>
      <c r="D99" s="456"/>
      <c r="E99" s="457" t="str">
        <f t="shared" si="10"/>
        <v/>
      </c>
      <c r="F99" s="458" t="str">
        <f t="shared" si="9"/>
        <v/>
      </c>
      <c r="G99" s="206" t="s">
        <v>92</v>
      </c>
    </row>
    <row r="100" ht="24.95" customHeight="1" spans="1:7">
      <c r="A100" s="455" t="s">
        <v>152</v>
      </c>
      <c r="B100" s="456"/>
      <c r="C100" s="456"/>
      <c r="D100" s="456"/>
      <c r="E100" s="457" t="str">
        <f t="shared" si="10"/>
        <v/>
      </c>
      <c r="F100" s="458" t="str">
        <f t="shared" si="9"/>
        <v/>
      </c>
      <c r="G100" s="206" t="s">
        <v>92</v>
      </c>
    </row>
    <row r="101" ht="24.95" customHeight="1" spans="1:7">
      <c r="A101" s="455" t="s">
        <v>153</v>
      </c>
      <c r="B101" s="456"/>
      <c r="C101" s="456">
        <v>0</v>
      </c>
      <c r="D101" s="456">
        <v>0</v>
      </c>
      <c r="E101" s="460" t="str">
        <f t="shared" si="10"/>
        <v/>
      </c>
      <c r="F101" s="458" t="str">
        <f t="shared" si="9"/>
        <v/>
      </c>
      <c r="G101" s="206" t="s">
        <v>92</v>
      </c>
    </row>
    <row r="102" ht="24.95" customHeight="1" spans="1:7">
      <c r="A102" s="455" t="s">
        <v>101</v>
      </c>
      <c r="B102" s="456"/>
      <c r="C102" s="456">
        <v>0</v>
      </c>
      <c r="D102" s="456">
        <v>0</v>
      </c>
      <c r="E102" s="457" t="str">
        <f t="shared" si="10"/>
        <v/>
      </c>
      <c r="F102" s="458" t="str">
        <f t="shared" si="9"/>
        <v/>
      </c>
      <c r="G102" s="206" t="s">
        <v>92</v>
      </c>
    </row>
    <row r="103" ht="24.95" customHeight="1" spans="1:7">
      <c r="A103" s="455" t="s">
        <v>154</v>
      </c>
      <c r="B103" s="456">
        <v>549</v>
      </c>
      <c r="C103" s="456">
        <v>0</v>
      </c>
      <c r="D103" s="456">
        <v>0</v>
      </c>
      <c r="E103" s="461">
        <f t="shared" si="10"/>
        <v>-1</v>
      </c>
      <c r="F103" s="458" t="str">
        <f t="shared" si="9"/>
        <v/>
      </c>
      <c r="G103" s="206" t="s">
        <v>92</v>
      </c>
    </row>
    <row r="104" ht="24.95" customHeight="1" spans="1:7">
      <c r="A104" s="451" t="s">
        <v>155</v>
      </c>
      <c r="B104" s="452">
        <f t="shared" ref="B104:D104" si="14">SUM(B105:B113)</f>
        <v>337</v>
      </c>
      <c r="C104" s="452">
        <f t="shared" si="14"/>
        <v>365</v>
      </c>
      <c r="D104" s="452">
        <f t="shared" si="14"/>
        <v>330</v>
      </c>
      <c r="E104" s="312">
        <f t="shared" si="10"/>
        <v>-0.0207715133531158</v>
      </c>
      <c r="F104" s="454">
        <f t="shared" si="9"/>
        <v>-0.0958904109589042</v>
      </c>
      <c r="G104" s="206" t="s">
        <v>90</v>
      </c>
    </row>
    <row r="105" ht="24.95" customHeight="1" spans="1:7">
      <c r="A105" s="455" t="s">
        <v>91</v>
      </c>
      <c r="B105" s="456">
        <v>294</v>
      </c>
      <c r="C105" s="456">
        <v>275</v>
      </c>
      <c r="D105" s="456">
        <v>241</v>
      </c>
      <c r="E105" s="457">
        <f t="shared" si="10"/>
        <v>-0.180272108843537</v>
      </c>
      <c r="F105" s="458">
        <f t="shared" si="9"/>
        <v>-0.123636363636364</v>
      </c>
      <c r="G105" s="206" t="s">
        <v>92</v>
      </c>
    </row>
    <row r="106" ht="24.95" customHeight="1" spans="1:7">
      <c r="A106" s="455" t="s">
        <v>93</v>
      </c>
      <c r="B106" s="456">
        <v>43</v>
      </c>
      <c r="C106" s="456">
        <v>90</v>
      </c>
      <c r="D106" s="456">
        <v>70</v>
      </c>
      <c r="E106" s="457">
        <f t="shared" si="10"/>
        <v>0.627906976744186</v>
      </c>
      <c r="F106" s="458">
        <f t="shared" si="9"/>
        <v>-0.222222222222222</v>
      </c>
      <c r="G106" s="206" t="s">
        <v>92</v>
      </c>
    </row>
    <row r="107" ht="24.95" customHeight="1" spans="1:7">
      <c r="A107" s="455" t="s">
        <v>94</v>
      </c>
      <c r="B107" s="456">
        <v>0</v>
      </c>
      <c r="C107" s="456">
        <v>0</v>
      </c>
      <c r="D107" s="456">
        <v>0</v>
      </c>
      <c r="E107" s="457" t="str">
        <f t="shared" si="10"/>
        <v/>
      </c>
      <c r="F107" s="458" t="str">
        <f t="shared" si="9"/>
        <v/>
      </c>
      <c r="G107" s="206" t="s">
        <v>92</v>
      </c>
    </row>
    <row r="108" ht="24.95" customHeight="1" spans="1:7">
      <c r="A108" s="455" t="s">
        <v>156</v>
      </c>
      <c r="B108" s="456">
        <v>0</v>
      </c>
      <c r="C108" s="456">
        <v>0</v>
      </c>
      <c r="D108" s="456">
        <v>19</v>
      </c>
      <c r="E108" s="457" t="str">
        <f t="shared" si="10"/>
        <v/>
      </c>
      <c r="F108" s="458" t="str">
        <f t="shared" si="9"/>
        <v/>
      </c>
      <c r="G108" s="206" t="s">
        <v>92</v>
      </c>
    </row>
    <row r="109" ht="24.95" customHeight="1" spans="1:7">
      <c r="A109" s="455" t="s">
        <v>157</v>
      </c>
      <c r="B109" s="456">
        <v>0</v>
      </c>
      <c r="C109" s="456">
        <v>0</v>
      </c>
      <c r="D109" s="456">
        <v>0</v>
      </c>
      <c r="E109" s="457" t="str">
        <f t="shared" si="10"/>
        <v/>
      </c>
      <c r="F109" s="458" t="str">
        <f t="shared" si="9"/>
        <v/>
      </c>
      <c r="G109" s="206" t="s">
        <v>92</v>
      </c>
    </row>
    <row r="110" ht="24.95" customHeight="1" spans="1:7">
      <c r="A110" s="455" t="s">
        <v>158</v>
      </c>
      <c r="B110" s="456">
        <v>0</v>
      </c>
      <c r="C110" s="456">
        <v>0</v>
      </c>
      <c r="D110" s="456">
        <v>0</v>
      </c>
      <c r="E110" s="457" t="str">
        <f t="shared" si="10"/>
        <v/>
      </c>
      <c r="F110" s="458" t="str">
        <f t="shared" si="9"/>
        <v/>
      </c>
      <c r="G110" s="206" t="s">
        <v>92</v>
      </c>
    </row>
    <row r="111" ht="24.95" customHeight="1" spans="1:7">
      <c r="A111" s="455" t="s">
        <v>159</v>
      </c>
      <c r="B111" s="456">
        <v>0</v>
      </c>
      <c r="C111" s="456">
        <v>0</v>
      </c>
      <c r="D111" s="456">
        <v>0</v>
      </c>
      <c r="E111" s="457" t="str">
        <f t="shared" si="10"/>
        <v/>
      </c>
      <c r="F111" s="458" t="str">
        <f t="shared" si="9"/>
        <v/>
      </c>
      <c r="G111" s="206" t="s">
        <v>92</v>
      </c>
    </row>
    <row r="112" ht="24.95" customHeight="1" spans="1:7">
      <c r="A112" s="455" t="s">
        <v>101</v>
      </c>
      <c r="B112" s="456">
        <v>0</v>
      </c>
      <c r="C112" s="456">
        <v>0</v>
      </c>
      <c r="D112" s="456">
        <v>0</v>
      </c>
      <c r="E112" s="457" t="str">
        <f t="shared" si="10"/>
        <v/>
      </c>
      <c r="F112" s="458" t="str">
        <f t="shared" si="9"/>
        <v/>
      </c>
      <c r="G112" s="206" t="s">
        <v>92</v>
      </c>
    </row>
    <row r="113" ht="24.95" customHeight="1" spans="1:7">
      <c r="A113" s="455" t="s">
        <v>160</v>
      </c>
      <c r="B113" s="456">
        <v>0</v>
      </c>
      <c r="C113" s="456">
        <v>0</v>
      </c>
      <c r="D113" s="456">
        <v>0</v>
      </c>
      <c r="E113" s="461" t="str">
        <f t="shared" si="10"/>
        <v/>
      </c>
      <c r="F113" s="458" t="str">
        <f t="shared" si="9"/>
        <v/>
      </c>
      <c r="G113" s="206" t="s">
        <v>92</v>
      </c>
    </row>
    <row r="114" ht="24.95" customHeight="1" spans="1:7">
      <c r="A114" s="451" t="s">
        <v>161</v>
      </c>
      <c r="B114" s="452">
        <f t="shared" ref="B114:D114" si="15">SUM(B115:B122)</f>
        <v>4018</v>
      </c>
      <c r="C114" s="452">
        <f t="shared" si="15"/>
        <v>4866</v>
      </c>
      <c r="D114" s="452">
        <f t="shared" si="15"/>
        <v>2879</v>
      </c>
      <c r="E114" s="312">
        <f t="shared" si="10"/>
        <v>-0.283474365355898</v>
      </c>
      <c r="F114" s="454">
        <f t="shared" si="9"/>
        <v>-0.408343608713522</v>
      </c>
      <c r="G114" s="206" t="s">
        <v>90</v>
      </c>
    </row>
    <row r="115" ht="24.95" customHeight="1" spans="1:7">
      <c r="A115" s="455" t="s">
        <v>91</v>
      </c>
      <c r="B115" s="456">
        <v>2510</v>
      </c>
      <c r="C115" s="456">
        <v>2825</v>
      </c>
      <c r="D115" s="456">
        <v>2689</v>
      </c>
      <c r="E115" s="457">
        <f t="shared" si="10"/>
        <v>0.0713147410358566</v>
      </c>
      <c r="F115" s="458">
        <f t="shared" si="9"/>
        <v>-0.048141592920354</v>
      </c>
      <c r="G115" s="206" t="s">
        <v>92</v>
      </c>
    </row>
    <row r="116" ht="24.95" customHeight="1" spans="1:7">
      <c r="A116" s="455" t="s">
        <v>93</v>
      </c>
      <c r="B116" s="456">
        <v>848</v>
      </c>
      <c r="C116" s="456">
        <v>836</v>
      </c>
      <c r="D116" s="456">
        <v>190</v>
      </c>
      <c r="E116" s="460">
        <f t="shared" si="10"/>
        <v>-0.775943396226415</v>
      </c>
      <c r="F116" s="458">
        <f t="shared" si="9"/>
        <v>-0.772727272727273</v>
      </c>
      <c r="G116" s="206" t="s">
        <v>92</v>
      </c>
    </row>
    <row r="117" ht="24.95" customHeight="1" spans="1:7">
      <c r="A117" s="455" t="s">
        <v>94</v>
      </c>
      <c r="B117" s="456">
        <v>0</v>
      </c>
      <c r="C117" s="456">
        <v>0</v>
      </c>
      <c r="D117" s="456">
        <v>0</v>
      </c>
      <c r="E117" s="457" t="str">
        <f t="shared" si="10"/>
        <v/>
      </c>
      <c r="F117" s="458" t="str">
        <f t="shared" si="9"/>
        <v/>
      </c>
      <c r="G117" s="206" t="s">
        <v>92</v>
      </c>
    </row>
    <row r="118" ht="24.95" customHeight="1" spans="1:7">
      <c r="A118" s="455" t="s">
        <v>162</v>
      </c>
      <c r="B118" s="456">
        <v>0</v>
      </c>
      <c r="C118" s="456">
        <v>0</v>
      </c>
      <c r="D118" s="456">
        <v>0</v>
      </c>
      <c r="E118" s="457" t="str">
        <f t="shared" si="10"/>
        <v/>
      </c>
      <c r="F118" s="458" t="str">
        <f t="shared" si="9"/>
        <v/>
      </c>
      <c r="G118" s="206" t="s">
        <v>92</v>
      </c>
    </row>
    <row r="119" ht="24.95" customHeight="1" spans="1:7">
      <c r="A119" s="455" t="s">
        <v>163</v>
      </c>
      <c r="B119" s="456">
        <v>0</v>
      </c>
      <c r="C119" s="456">
        <v>0</v>
      </c>
      <c r="D119" s="456">
        <v>0</v>
      </c>
      <c r="E119" s="457" t="str">
        <f t="shared" si="10"/>
        <v/>
      </c>
      <c r="F119" s="458" t="str">
        <f t="shared" si="9"/>
        <v/>
      </c>
      <c r="G119" s="206" t="s">
        <v>92</v>
      </c>
    </row>
    <row r="120" ht="24.95" customHeight="1" spans="1:7">
      <c r="A120" s="455" t="s">
        <v>164</v>
      </c>
      <c r="B120" s="456">
        <v>0</v>
      </c>
      <c r="C120" s="456">
        <v>0</v>
      </c>
      <c r="D120" s="456">
        <v>0</v>
      </c>
      <c r="E120" s="457" t="str">
        <f t="shared" si="10"/>
        <v/>
      </c>
      <c r="F120" s="458" t="str">
        <f t="shared" si="9"/>
        <v/>
      </c>
      <c r="G120" s="206" t="s">
        <v>92</v>
      </c>
    </row>
    <row r="121" ht="24.95" customHeight="1" spans="1:7">
      <c r="A121" s="455" t="s">
        <v>101</v>
      </c>
      <c r="B121" s="456">
        <v>0</v>
      </c>
      <c r="C121" s="456">
        <v>0</v>
      </c>
      <c r="D121" s="456">
        <v>0</v>
      </c>
      <c r="E121" s="457" t="str">
        <f t="shared" si="10"/>
        <v/>
      </c>
      <c r="F121" s="458" t="str">
        <f t="shared" si="9"/>
        <v/>
      </c>
      <c r="G121" s="206" t="s">
        <v>92</v>
      </c>
    </row>
    <row r="122" ht="24.95" customHeight="1" spans="1:7">
      <c r="A122" s="455" t="s">
        <v>165</v>
      </c>
      <c r="B122" s="456">
        <v>660</v>
      </c>
      <c r="C122" s="456">
        <v>1205</v>
      </c>
      <c r="D122" s="456">
        <v>0</v>
      </c>
      <c r="E122" s="457">
        <f t="shared" si="10"/>
        <v>-1</v>
      </c>
      <c r="F122" s="458">
        <f t="shared" si="9"/>
        <v>-1</v>
      </c>
      <c r="G122" s="206" t="s">
        <v>92</v>
      </c>
    </row>
    <row r="123" ht="24.95" customHeight="1" spans="1:7">
      <c r="A123" s="451" t="s">
        <v>166</v>
      </c>
      <c r="B123" s="452">
        <f t="shared" ref="B123:D123" si="16">SUM(B124:B133)</f>
        <v>2656</v>
      </c>
      <c r="C123" s="452">
        <f t="shared" si="16"/>
        <v>2226</v>
      </c>
      <c r="D123" s="452">
        <f t="shared" si="16"/>
        <v>2488</v>
      </c>
      <c r="E123" s="312">
        <f t="shared" si="10"/>
        <v>-0.0632530120481928</v>
      </c>
      <c r="F123" s="454">
        <f t="shared" si="9"/>
        <v>0.11769991015274</v>
      </c>
      <c r="G123" s="206" t="s">
        <v>90</v>
      </c>
    </row>
    <row r="124" ht="24.95" customHeight="1" spans="1:7">
      <c r="A124" s="455" t="s">
        <v>91</v>
      </c>
      <c r="B124" s="456">
        <v>1829</v>
      </c>
      <c r="C124" s="456">
        <v>1672</v>
      </c>
      <c r="D124" s="456">
        <v>1515</v>
      </c>
      <c r="E124" s="457">
        <f t="shared" si="10"/>
        <v>-0.171678512848551</v>
      </c>
      <c r="F124" s="458">
        <f t="shared" si="9"/>
        <v>-0.0938995215311005</v>
      </c>
      <c r="G124" s="206" t="s">
        <v>92</v>
      </c>
    </row>
    <row r="125" ht="24.95" customHeight="1" spans="1:7">
      <c r="A125" s="455" t="s">
        <v>93</v>
      </c>
      <c r="B125" s="456">
        <v>439</v>
      </c>
      <c r="C125" s="456">
        <v>50</v>
      </c>
      <c r="D125" s="456">
        <v>423</v>
      </c>
      <c r="E125" s="460">
        <f t="shared" si="10"/>
        <v>-0.0364464692482915</v>
      </c>
      <c r="F125" s="458">
        <f t="shared" si="9"/>
        <v>7.46</v>
      </c>
      <c r="G125" s="206" t="s">
        <v>92</v>
      </c>
    </row>
    <row r="126" ht="24.95" customHeight="1" spans="1:7">
      <c r="A126" s="455" t="s">
        <v>94</v>
      </c>
      <c r="B126" s="456">
        <v>0</v>
      </c>
      <c r="C126" s="456">
        <v>35</v>
      </c>
      <c r="D126" s="456">
        <v>0</v>
      </c>
      <c r="E126" s="457" t="str">
        <f t="shared" si="10"/>
        <v/>
      </c>
      <c r="F126" s="458">
        <f t="shared" si="9"/>
        <v>-1</v>
      </c>
      <c r="G126" s="206" t="s">
        <v>92</v>
      </c>
    </row>
    <row r="127" ht="24.95" customHeight="1" spans="1:7">
      <c r="A127" s="455" t="s">
        <v>167</v>
      </c>
      <c r="B127" s="456">
        <v>0</v>
      </c>
      <c r="C127" s="456">
        <v>0</v>
      </c>
      <c r="D127" s="456">
        <v>0</v>
      </c>
      <c r="E127" s="457" t="str">
        <f t="shared" si="10"/>
        <v/>
      </c>
      <c r="F127" s="458" t="str">
        <f t="shared" si="9"/>
        <v/>
      </c>
      <c r="G127" s="206" t="s">
        <v>92</v>
      </c>
    </row>
    <row r="128" ht="24.95" customHeight="1" spans="1:7">
      <c r="A128" s="455" t="s">
        <v>168</v>
      </c>
      <c r="B128" s="456">
        <v>10</v>
      </c>
      <c r="C128" s="456">
        <v>0</v>
      </c>
      <c r="D128" s="456">
        <v>50</v>
      </c>
      <c r="E128" s="457">
        <f t="shared" si="10"/>
        <v>4</v>
      </c>
      <c r="F128" s="458" t="str">
        <f t="shared" si="9"/>
        <v/>
      </c>
      <c r="G128" s="206" t="s">
        <v>92</v>
      </c>
    </row>
    <row r="129" ht="24.95" customHeight="1" spans="1:7">
      <c r="A129" s="455" t="s">
        <v>169</v>
      </c>
      <c r="B129" s="456">
        <v>0</v>
      </c>
      <c r="C129" s="456">
        <v>0</v>
      </c>
      <c r="D129" s="456">
        <v>0</v>
      </c>
      <c r="E129" s="457" t="str">
        <f t="shared" si="10"/>
        <v/>
      </c>
      <c r="F129" s="458" t="str">
        <f t="shared" si="9"/>
        <v/>
      </c>
      <c r="G129" s="206" t="s">
        <v>92</v>
      </c>
    </row>
    <row r="130" ht="24.95" customHeight="1" spans="1:7">
      <c r="A130" s="455" t="s">
        <v>170</v>
      </c>
      <c r="B130" s="456">
        <v>0</v>
      </c>
      <c r="C130" s="456">
        <v>0</v>
      </c>
      <c r="D130" s="456">
        <v>0</v>
      </c>
      <c r="E130" s="457" t="str">
        <f t="shared" si="10"/>
        <v/>
      </c>
      <c r="F130" s="458" t="str">
        <f t="shared" si="9"/>
        <v/>
      </c>
      <c r="G130" s="206" t="s">
        <v>92</v>
      </c>
    </row>
    <row r="131" ht="24.95" customHeight="1" spans="1:7">
      <c r="A131" s="455" t="s">
        <v>171</v>
      </c>
      <c r="B131" s="456">
        <f>362-7</f>
        <v>355</v>
      </c>
      <c r="C131" s="456">
        <v>249</v>
      </c>
      <c r="D131" s="456">
        <v>280</v>
      </c>
      <c r="E131" s="457">
        <f t="shared" si="10"/>
        <v>-0.211267605633803</v>
      </c>
      <c r="F131" s="458">
        <f t="shared" si="9"/>
        <v>0.124497991967871</v>
      </c>
      <c r="G131" s="206" t="s">
        <v>92</v>
      </c>
    </row>
    <row r="132" ht="24.95" customHeight="1" spans="1:7">
      <c r="A132" s="455" t="s">
        <v>101</v>
      </c>
      <c r="B132" s="456">
        <v>0</v>
      </c>
      <c r="C132" s="456">
        <v>0</v>
      </c>
      <c r="D132" s="456">
        <v>0</v>
      </c>
      <c r="E132" s="457" t="str">
        <f t="shared" si="10"/>
        <v/>
      </c>
      <c r="F132" s="458" t="str">
        <f t="shared" ref="F132:F195" si="17">IF(C132&lt;&gt;0,D132/C132-1,"")</f>
        <v/>
      </c>
      <c r="G132" s="206" t="s">
        <v>92</v>
      </c>
    </row>
    <row r="133" ht="24.95" customHeight="1" spans="1:7">
      <c r="A133" s="455" t="s">
        <v>172</v>
      </c>
      <c r="B133" s="456">
        <v>23</v>
      </c>
      <c r="C133" s="456">
        <v>220</v>
      </c>
      <c r="D133" s="456">
        <v>220</v>
      </c>
      <c r="E133" s="457">
        <f t="shared" ref="E133:E196" si="18">IF(B133&lt;&gt;0,D133/B133-1,"")</f>
        <v>8.56521739130435</v>
      </c>
      <c r="F133" s="458">
        <f t="shared" si="17"/>
        <v>0</v>
      </c>
      <c r="G133" s="206" t="s">
        <v>92</v>
      </c>
    </row>
    <row r="134" ht="24.95" customHeight="1" spans="1:7">
      <c r="A134" s="451" t="s">
        <v>173</v>
      </c>
      <c r="B134" s="452">
        <f t="shared" ref="B134" si="19">SUM(B135:B144)</f>
        <v>0</v>
      </c>
      <c r="C134" s="452">
        <f t="shared" ref="C134:D134" si="20">SUM(C135:C146)</f>
        <v>0</v>
      </c>
      <c r="D134" s="452">
        <f t="shared" si="20"/>
        <v>0</v>
      </c>
      <c r="E134" s="312" t="str">
        <f t="shared" si="18"/>
        <v/>
      </c>
      <c r="F134" s="454" t="str">
        <f t="shared" si="17"/>
        <v/>
      </c>
      <c r="G134" s="206" t="s">
        <v>90</v>
      </c>
    </row>
    <row r="135" ht="24.95" customHeight="1" spans="1:7">
      <c r="A135" s="455" t="s">
        <v>91</v>
      </c>
      <c r="B135" s="456"/>
      <c r="C135" s="456">
        <v>0</v>
      </c>
      <c r="D135" s="456">
        <v>0</v>
      </c>
      <c r="E135" s="463" t="str">
        <f t="shared" si="18"/>
        <v/>
      </c>
      <c r="F135" s="458" t="str">
        <f t="shared" si="17"/>
        <v/>
      </c>
      <c r="G135" s="206" t="s">
        <v>92</v>
      </c>
    </row>
    <row r="136" ht="24.95" customHeight="1" spans="1:7">
      <c r="A136" s="455" t="s">
        <v>93</v>
      </c>
      <c r="B136" s="456"/>
      <c r="C136" s="456">
        <v>0</v>
      </c>
      <c r="D136" s="456">
        <v>0</v>
      </c>
      <c r="E136" s="460" t="str">
        <f t="shared" si="18"/>
        <v/>
      </c>
      <c r="F136" s="458" t="str">
        <f t="shared" si="17"/>
        <v/>
      </c>
      <c r="G136" s="206" t="s">
        <v>92</v>
      </c>
    </row>
    <row r="137" ht="24.95" customHeight="1" spans="1:7">
      <c r="A137" s="455" t="s">
        <v>94</v>
      </c>
      <c r="B137" s="456"/>
      <c r="C137" s="456">
        <v>0</v>
      </c>
      <c r="D137" s="456">
        <v>0</v>
      </c>
      <c r="E137" s="457" t="str">
        <f t="shared" si="18"/>
        <v/>
      </c>
      <c r="F137" s="458" t="str">
        <f t="shared" si="17"/>
        <v/>
      </c>
      <c r="G137" s="206" t="s">
        <v>92</v>
      </c>
    </row>
    <row r="138" ht="24.95" customHeight="1" spans="1:7">
      <c r="A138" s="455" t="s">
        <v>174</v>
      </c>
      <c r="B138" s="456"/>
      <c r="C138" s="456">
        <v>0</v>
      </c>
      <c r="D138" s="456">
        <v>0</v>
      </c>
      <c r="E138" s="457" t="str">
        <f t="shared" si="18"/>
        <v/>
      </c>
      <c r="F138" s="458" t="str">
        <f t="shared" si="17"/>
        <v/>
      </c>
      <c r="G138" s="206" t="s">
        <v>92</v>
      </c>
    </row>
    <row r="139" ht="24.95" customHeight="1" spans="1:7">
      <c r="A139" s="455" t="s">
        <v>175</v>
      </c>
      <c r="B139" s="456"/>
      <c r="C139" s="456">
        <v>0</v>
      </c>
      <c r="D139" s="456">
        <v>0</v>
      </c>
      <c r="E139" s="457" t="str">
        <f t="shared" si="18"/>
        <v/>
      </c>
      <c r="F139" s="458" t="str">
        <f t="shared" si="17"/>
        <v/>
      </c>
      <c r="G139" s="206" t="s">
        <v>92</v>
      </c>
    </row>
    <row r="140" ht="24.95" customHeight="1" spans="1:7">
      <c r="A140" s="455" t="s">
        <v>176</v>
      </c>
      <c r="B140" s="456"/>
      <c r="C140" s="456">
        <v>0</v>
      </c>
      <c r="D140" s="456">
        <v>0</v>
      </c>
      <c r="E140" s="457" t="str">
        <f t="shared" si="18"/>
        <v/>
      </c>
      <c r="F140" s="458" t="str">
        <f t="shared" si="17"/>
        <v/>
      </c>
      <c r="G140" s="206" t="s">
        <v>92</v>
      </c>
    </row>
    <row r="141" ht="24.95" customHeight="1" spans="1:7">
      <c r="A141" s="455" t="s">
        <v>177</v>
      </c>
      <c r="B141" s="456"/>
      <c r="C141" s="456">
        <v>0</v>
      </c>
      <c r="D141" s="456">
        <v>0</v>
      </c>
      <c r="E141" s="457" t="str">
        <f t="shared" si="18"/>
        <v/>
      </c>
      <c r="F141" s="458" t="str">
        <f t="shared" si="17"/>
        <v/>
      </c>
      <c r="G141" s="206" t="s">
        <v>92</v>
      </c>
    </row>
    <row r="142" ht="24.95" customHeight="1" spans="1:7">
      <c r="A142" s="455" t="s">
        <v>178</v>
      </c>
      <c r="B142" s="456"/>
      <c r="C142" s="456">
        <v>0</v>
      </c>
      <c r="D142" s="456">
        <v>0</v>
      </c>
      <c r="E142" s="457" t="str">
        <f t="shared" si="18"/>
        <v/>
      </c>
      <c r="F142" s="458" t="str">
        <f t="shared" si="17"/>
        <v/>
      </c>
      <c r="G142" s="206" t="s">
        <v>92</v>
      </c>
    </row>
    <row r="143" ht="24.95" customHeight="1" spans="1:7">
      <c r="A143" s="455" t="s">
        <v>179</v>
      </c>
      <c r="B143" s="456"/>
      <c r="C143" s="456">
        <v>0</v>
      </c>
      <c r="D143" s="456">
        <v>0</v>
      </c>
      <c r="E143" s="457" t="str">
        <f t="shared" si="18"/>
        <v/>
      </c>
      <c r="F143" s="458" t="str">
        <f t="shared" si="17"/>
        <v/>
      </c>
      <c r="G143" s="206" t="s">
        <v>92</v>
      </c>
    </row>
    <row r="144" ht="24.95" customHeight="1" spans="1:7">
      <c r="A144" s="455" t="s">
        <v>180</v>
      </c>
      <c r="B144" s="456"/>
      <c r="C144" s="456">
        <v>0</v>
      </c>
      <c r="D144" s="456">
        <v>0</v>
      </c>
      <c r="E144" s="457" t="str">
        <f t="shared" si="18"/>
        <v/>
      </c>
      <c r="F144" s="458" t="str">
        <f t="shared" si="17"/>
        <v/>
      </c>
      <c r="G144" s="206" t="s">
        <v>92</v>
      </c>
    </row>
    <row r="145" ht="24.95" customHeight="1" spans="1:7">
      <c r="A145" s="455" t="s">
        <v>101</v>
      </c>
      <c r="B145" s="456"/>
      <c r="C145" s="456">
        <v>0</v>
      </c>
      <c r="D145" s="456">
        <v>0</v>
      </c>
      <c r="E145" s="457" t="str">
        <f t="shared" si="18"/>
        <v/>
      </c>
      <c r="F145" s="458" t="str">
        <f t="shared" si="17"/>
        <v/>
      </c>
      <c r="G145" s="206" t="s">
        <v>92</v>
      </c>
    </row>
    <row r="146" ht="24.95" customHeight="1" spans="1:7">
      <c r="A146" s="455" t="s">
        <v>181</v>
      </c>
      <c r="B146" s="456"/>
      <c r="C146" s="456">
        <v>0</v>
      </c>
      <c r="D146" s="456">
        <v>0</v>
      </c>
      <c r="E146" s="461" t="str">
        <f t="shared" si="18"/>
        <v/>
      </c>
      <c r="F146" s="458" t="str">
        <f t="shared" si="17"/>
        <v/>
      </c>
      <c r="G146" s="206" t="s">
        <v>92</v>
      </c>
    </row>
    <row r="147" ht="24.95" customHeight="1" spans="1:7">
      <c r="A147" s="451" t="s">
        <v>182</v>
      </c>
      <c r="B147" s="452">
        <f t="shared" ref="B147:D147" si="21">SUM(B148:B153)</f>
        <v>3703</v>
      </c>
      <c r="C147" s="452">
        <f t="shared" si="21"/>
        <v>346</v>
      </c>
      <c r="D147" s="452">
        <f t="shared" si="21"/>
        <v>1463</v>
      </c>
      <c r="E147" s="453">
        <f t="shared" si="18"/>
        <v>-0.604914933837429</v>
      </c>
      <c r="F147" s="454">
        <f t="shared" si="17"/>
        <v>3.22832369942197</v>
      </c>
      <c r="G147" s="206" t="s">
        <v>90</v>
      </c>
    </row>
    <row r="148" ht="24.95" customHeight="1" spans="1:7">
      <c r="A148" s="455" t="s">
        <v>91</v>
      </c>
      <c r="B148" s="456">
        <v>284</v>
      </c>
      <c r="C148" s="456">
        <v>288</v>
      </c>
      <c r="D148" s="456">
        <v>463</v>
      </c>
      <c r="E148" s="457">
        <f t="shared" si="18"/>
        <v>0.630281690140845</v>
      </c>
      <c r="F148" s="458">
        <f t="shared" si="17"/>
        <v>0.607638888888889</v>
      </c>
      <c r="G148" s="206" t="s">
        <v>92</v>
      </c>
    </row>
    <row r="149" ht="24.95" customHeight="1" spans="1:7">
      <c r="A149" s="455" t="s">
        <v>93</v>
      </c>
      <c r="B149" s="456">
        <v>207</v>
      </c>
      <c r="C149" s="456">
        <v>43</v>
      </c>
      <c r="D149" s="456">
        <v>0</v>
      </c>
      <c r="E149" s="457">
        <f t="shared" si="18"/>
        <v>-1</v>
      </c>
      <c r="F149" s="458">
        <f t="shared" si="17"/>
        <v>-1</v>
      </c>
      <c r="G149" s="206" t="s">
        <v>92</v>
      </c>
    </row>
    <row r="150" ht="24.95" customHeight="1" spans="1:7">
      <c r="A150" s="455" t="s">
        <v>94</v>
      </c>
      <c r="B150" s="456">
        <v>0</v>
      </c>
      <c r="C150" s="456">
        <v>0</v>
      </c>
      <c r="D150" s="456">
        <v>0</v>
      </c>
      <c r="E150" s="457" t="str">
        <f t="shared" si="18"/>
        <v/>
      </c>
      <c r="F150" s="458" t="str">
        <f t="shared" si="17"/>
        <v/>
      </c>
      <c r="G150" s="206" t="s">
        <v>92</v>
      </c>
    </row>
    <row r="151" ht="24.95" customHeight="1" spans="1:7">
      <c r="A151" s="455" t="s">
        <v>183</v>
      </c>
      <c r="B151" s="456">
        <v>0</v>
      </c>
      <c r="C151" s="456">
        <v>0</v>
      </c>
      <c r="D151" s="456">
        <v>0</v>
      </c>
      <c r="E151" s="457" t="str">
        <f t="shared" si="18"/>
        <v/>
      </c>
      <c r="F151" s="458" t="str">
        <f t="shared" si="17"/>
        <v/>
      </c>
      <c r="G151" s="206" t="s">
        <v>92</v>
      </c>
    </row>
    <row r="152" ht="24.95" customHeight="1" spans="1:7">
      <c r="A152" s="455" t="s">
        <v>101</v>
      </c>
      <c r="B152" s="456">
        <v>0</v>
      </c>
      <c r="C152" s="456">
        <v>0</v>
      </c>
      <c r="D152" s="456">
        <v>0</v>
      </c>
      <c r="E152" s="457" t="str">
        <f t="shared" si="18"/>
        <v/>
      </c>
      <c r="F152" s="458" t="str">
        <f t="shared" si="17"/>
        <v/>
      </c>
      <c r="G152" s="206" t="s">
        <v>92</v>
      </c>
    </row>
    <row r="153" ht="24.95" customHeight="1" spans="1:7">
      <c r="A153" s="455" t="s">
        <v>184</v>
      </c>
      <c r="B153" s="456">
        <v>3212</v>
      </c>
      <c r="C153" s="456">
        <v>15</v>
      </c>
      <c r="D153" s="456">
        <v>1000</v>
      </c>
      <c r="E153" s="457">
        <f t="shared" si="18"/>
        <v>-0.688667496886675</v>
      </c>
      <c r="F153" s="458">
        <f t="shared" si="17"/>
        <v>65.6666666666667</v>
      </c>
      <c r="G153" s="206" t="s">
        <v>92</v>
      </c>
    </row>
    <row r="154" ht="24.95" customHeight="1" spans="1:7">
      <c r="A154" s="451" t="s">
        <v>185</v>
      </c>
      <c r="B154" s="452">
        <f t="shared" ref="B154:D154" si="22">SUM(B155:B161)</f>
        <v>83</v>
      </c>
      <c r="C154" s="452">
        <f t="shared" si="22"/>
        <v>44</v>
      </c>
      <c r="D154" s="452">
        <f t="shared" si="22"/>
        <v>55</v>
      </c>
      <c r="E154" s="312">
        <f t="shared" si="18"/>
        <v>-0.337349397590361</v>
      </c>
      <c r="F154" s="454">
        <f t="shared" si="17"/>
        <v>0.25</v>
      </c>
      <c r="G154" s="206" t="s">
        <v>90</v>
      </c>
    </row>
    <row r="155" ht="24.95" customHeight="1" spans="1:7">
      <c r="A155" s="455" t="s">
        <v>91</v>
      </c>
      <c r="B155" s="456">
        <v>0</v>
      </c>
      <c r="C155" s="456">
        <v>0</v>
      </c>
      <c r="D155" s="456">
        <v>0</v>
      </c>
      <c r="E155" s="463" t="str">
        <f t="shared" si="18"/>
        <v/>
      </c>
      <c r="F155" s="458" t="str">
        <f t="shared" si="17"/>
        <v/>
      </c>
      <c r="G155" s="206" t="s">
        <v>92</v>
      </c>
    </row>
    <row r="156" ht="24.95" customHeight="1" spans="1:7">
      <c r="A156" s="455" t="s">
        <v>93</v>
      </c>
      <c r="B156" s="456">
        <v>7</v>
      </c>
      <c r="C156" s="456">
        <v>0</v>
      </c>
      <c r="D156" s="456">
        <v>0</v>
      </c>
      <c r="E156" s="457">
        <f t="shared" si="18"/>
        <v>-1</v>
      </c>
      <c r="F156" s="458" t="str">
        <f t="shared" si="17"/>
        <v/>
      </c>
      <c r="G156" s="206" t="s">
        <v>92</v>
      </c>
    </row>
    <row r="157" ht="24.95" customHeight="1" spans="1:7">
      <c r="A157" s="455" t="s">
        <v>94</v>
      </c>
      <c r="B157" s="456">
        <v>0</v>
      </c>
      <c r="C157" s="456">
        <v>0</v>
      </c>
      <c r="D157" s="456">
        <v>0</v>
      </c>
      <c r="E157" s="460" t="str">
        <f t="shared" si="18"/>
        <v/>
      </c>
      <c r="F157" s="458" t="str">
        <f t="shared" si="17"/>
        <v/>
      </c>
      <c r="G157" s="206" t="s">
        <v>92</v>
      </c>
    </row>
    <row r="158" ht="24.95" customHeight="1" spans="1:7">
      <c r="A158" s="455" t="s">
        <v>186</v>
      </c>
      <c r="B158" s="456">
        <v>0</v>
      </c>
      <c r="C158" s="456">
        <v>0</v>
      </c>
      <c r="D158" s="456">
        <v>0</v>
      </c>
      <c r="E158" s="457" t="str">
        <f t="shared" si="18"/>
        <v/>
      </c>
      <c r="F158" s="458" t="str">
        <f t="shared" si="17"/>
        <v/>
      </c>
      <c r="G158" s="206" t="s">
        <v>92</v>
      </c>
    </row>
    <row r="159" ht="24.95" customHeight="1" spans="1:7">
      <c r="A159" s="455" t="s">
        <v>187</v>
      </c>
      <c r="B159" s="456">
        <v>0</v>
      </c>
      <c r="C159" s="456">
        <v>0</v>
      </c>
      <c r="D159" s="456">
        <v>0</v>
      </c>
      <c r="E159" s="457" t="str">
        <f t="shared" si="18"/>
        <v/>
      </c>
      <c r="F159" s="458" t="str">
        <f t="shared" si="17"/>
        <v/>
      </c>
      <c r="G159" s="206" t="s">
        <v>92</v>
      </c>
    </row>
    <row r="160" ht="24.95" customHeight="1" spans="1:7">
      <c r="A160" s="455" t="s">
        <v>101</v>
      </c>
      <c r="B160" s="456">
        <v>0</v>
      </c>
      <c r="C160" s="456">
        <v>0</v>
      </c>
      <c r="D160" s="456">
        <v>0</v>
      </c>
      <c r="E160" s="457" t="str">
        <f t="shared" si="18"/>
        <v/>
      </c>
      <c r="F160" s="458" t="str">
        <f t="shared" si="17"/>
        <v/>
      </c>
      <c r="G160" s="206" t="s">
        <v>92</v>
      </c>
    </row>
    <row r="161" ht="24.95" customHeight="1" spans="1:7">
      <c r="A161" s="455" t="s">
        <v>188</v>
      </c>
      <c r="B161" s="456">
        <v>76</v>
      </c>
      <c r="C161" s="456">
        <v>44</v>
      </c>
      <c r="D161" s="456">
        <v>55</v>
      </c>
      <c r="E161" s="457">
        <f t="shared" si="18"/>
        <v>-0.276315789473684</v>
      </c>
      <c r="F161" s="458">
        <f t="shared" si="17"/>
        <v>0.25</v>
      </c>
      <c r="G161" s="206" t="s">
        <v>92</v>
      </c>
    </row>
    <row r="162" ht="24.95" customHeight="1" spans="1:7">
      <c r="A162" s="451" t="s">
        <v>189</v>
      </c>
      <c r="B162" s="452">
        <f t="shared" ref="B162:D162" si="23">SUM(B163:B167)</f>
        <v>522</v>
      </c>
      <c r="C162" s="452">
        <f t="shared" si="23"/>
        <v>437</v>
      </c>
      <c r="D162" s="452">
        <f t="shared" si="23"/>
        <v>386</v>
      </c>
      <c r="E162" s="312">
        <f t="shared" si="18"/>
        <v>-0.260536398467433</v>
      </c>
      <c r="F162" s="454">
        <f t="shared" si="17"/>
        <v>-0.116704805491991</v>
      </c>
      <c r="G162" s="206" t="s">
        <v>90</v>
      </c>
    </row>
    <row r="163" ht="24.95" customHeight="1" spans="1:7">
      <c r="A163" s="455" t="s">
        <v>91</v>
      </c>
      <c r="B163" s="456">
        <v>420</v>
      </c>
      <c r="C163" s="456">
        <v>339</v>
      </c>
      <c r="D163" s="456">
        <v>296</v>
      </c>
      <c r="E163" s="457">
        <f t="shared" si="18"/>
        <v>-0.295238095238095</v>
      </c>
      <c r="F163" s="458">
        <f t="shared" si="17"/>
        <v>-0.126843657817109</v>
      </c>
      <c r="G163" s="206" t="s">
        <v>92</v>
      </c>
    </row>
    <row r="164" ht="24.95" customHeight="1" spans="1:7">
      <c r="A164" s="455" t="s">
        <v>93</v>
      </c>
      <c r="B164" s="456">
        <v>0</v>
      </c>
      <c r="C164" s="456">
        <v>0</v>
      </c>
      <c r="D164" s="456">
        <v>0</v>
      </c>
      <c r="E164" s="457" t="str">
        <f t="shared" si="18"/>
        <v/>
      </c>
      <c r="F164" s="458" t="str">
        <f t="shared" si="17"/>
        <v/>
      </c>
      <c r="G164" s="206" t="s">
        <v>92</v>
      </c>
    </row>
    <row r="165" ht="24.95" customHeight="1" spans="1:7">
      <c r="A165" s="455" t="s">
        <v>94</v>
      </c>
      <c r="B165" s="456">
        <v>0</v>
      </c>
      <c r="C165" s="456">
        <v>0</v>
      </c>
      <c r="D165" s="456">
        <v>0</v>
      </c>
      <c r="E165" s="457" t="str">
        <f t="shared" si="18"/>
        <v/>
      </c>
      <c r="F165" s="458" t="str">
        <f t="shared" si="17"/>
        <v/>
      </c>
      <c r="G165" s="206" t="s">
        <v>92</v>
      </c>
    </row>
    <row r="166" ht="24.95" customHeight="1" spans="1:7">
      <c r="A166" s="455" t="s">
        <v>190</v>
      </c>
      <c r="B166" s="456">
        <v>97</v>
      </c>
      <c r="C166" s="456">
        <v>98</v>
      </c>
      <c r="D166" s="456">
        <v>90</v>
      </c>
      <c r="E166" s="457">
        <f t="shared" si="18"/>
        <v>-0.0721649484536082</v>
      </c>
      <c r="F166" s="458">
        <f t="shared" si="17"/>
        <v>-0.0816326530612245</v>
      </c>
      <c r="G166" s="206" t="s">
        <v>92</v>
      </c>
    </row>
    <row r="167" ht="24.95" customHeight="1" spans="1:7">
      <c r="A167" s="455" t="s">
        <v>191</v>
      </c>
      <c r="B167" s="456">
        <v>5</v>
      </c>
      <c r="C167" s="456">
        <v>0</v>
      </c>
      <c r="D167" s="456">
        <v>0</v>
      </c>
      <c r="E167" s="461">
        <f t="shared" si="18"/>
        <v>-1</v>
      </c>
      <c r="F167" s="458" t="str">
        <f t="shared" si="17"/>
        <v/>
      </c>
      <c r="G167" s="206" t="s">
        <v>92</v>
      </c>
    </row>
    <row r="168" ht="24.95" customHeight="1" spans="1:7">
      <c r="A168" s="451" t="s">
        <v>192</v>
      </c>
      <c r="B168" s="452">
        <f t="shared" ref="B168:D168" si="24">SUM(B169:B174)</f>
        <v>164</v>
      </c>
      <c r="C168" s="452">
        <f t="shared" si="24"/>
        <v>156</v>
      </c>
      <c r="D168" s="452">
        <f t="shared" si="24"/>
        <v>144</v>
      </c>
      <c r="E168" s="312">
        <f t="shared" si="18"/>
        <v>-0.121951219512195</v>
      </c>
      <c r="F168" s="454">
        <f t="shared" si="17"/>
        <v>-0.0769230769230769</v>
      </c>
      <c r="G168" s="206" t="s">
        <v>90</v>
      </c>
    </row>
    <row r="169" ht="24.95" customHeight="1" spans="1:7">
      <c r="A169" s="455" t="s">
        <v>91</v>
      </c>
      <c r="B169" s="456">
        <v>137</v>
      </c>
      <c r="C169" s="456">
        <v>120</v>
      </c>
      <c r="D169" s="456">
        <v>118</v>
      </c>
      <c r="E169" s="457">
        <f t="shared" si="18"/>
        <v>-0.138686131386861</v>
      </c>
      <c r="F169" s="458">
        <f t="shared" si="17"/>
        <v>-0.0166666666666667</v>
      </c>
      <c r="G169" s="206" t="s">
        <v>92</v>
      </c>
    </row>
    <row r="170" ht="24.95" customHeight="1" spans="1:7">
      <c r="A170" s="455" t="s">
        <v>93</v>
      </c>
      <c r="B170" s="456">
        <v>27</v>
      </c>
      <c r="C170" s="456">
        <v>36</v>
      </c>
      <c r="D170" s="456">
        <v>11</v>
      </c>
      <c r="E170" s="460">
        <f t="shared" si="18"/>
        <v>-0.592592592592593</v>
      </c>
      <c r="F170" s="458">
        <f t="shared" si="17"/>
        <v>-0.694444444444444</v>
      </c>
      <c r="G170" s="206" t="s">
        <v>92</v>
      </c>
    </row>
    <row r="171" ht="24.95" customHeight="1" spans="1:7">
      <c r="A171" s="455" t="s">
        <v>94</v>
      </c>
      <c r="B171" s="456">
        <v>0</v>
      </c>
      <c r="C171" s="456">
        <v>0</v>
      </c>
      <c r="D171" s="456">
        <v>10</v>
      </c>
      <c r="E171" s="457" t="str">
        <f t="shared" si="18"/>
        <v/>
      </c>
      <c r="F171" s="458" t="str">
        <f t="shared" si="17"/>
        <v/>
      </c>
      <c r="G171" s="206" t="s">
        <v>92</v>
      </c>
    </row>
    <row r="172" ht="24.95" customHeight="1" spans="1:7">
      <c r="A172" s="455" t="s">
        <v>106</v>
      </c>
      <c r="B172" s="456">
        <v>0</v>
      </c>
      <c r="C172" s="456">
        <v>0</v>
      </c>
      <c r="D172" s="456">
        <v>5</v>
      </c>
      <c r="E172" s="457" t="str">
        <f t="shared" si="18"/>
        <v/>
      </c>
      <c r="F172" s="458" t="str">
        <f t="shared" si="17"/>
        <v/>
      </c>
      <c r="G172" s="206" t="s">
        <v>92</v>
      </c>
    </row>
    <row r="173" ht="24.95" customHeight="1" spans="1:7">
      <c r="A173" s="455" t="s">
        <v>101</v>
      </c>
      <c r="B173" s="456">
        <v>0</v>
      </c>
      <c r="C173" s="456">
        <v>0</v>
      </c>
      <c r="D173" s="456">
        <v>0</v>
      </c>
      <c r="E173" s="457" t="str">
        <f t="shared" si="18"/>
        <v/>
      </c>
      <c r="F173" s="458" t="str">
        <f t="shared" si="17"/>
        <v/>
      </c>
      <c r="G173" s="206" t="s">
        <v>92</v>
      </c>
    </row>
    <row r="174" ht="24.95" customHeight="1" spans="1:7">
      <c r="A174" s="455" t="s">
        <v>193</v>
      </c>
      <c r="B174" s="456">
        <v>0</v>
      </c>
      <c r="C174" s="456">
        <v>0</v>
      </c>
      <c r="D174" s="456">
        <v>0</v>
      </c>
      <c r="E174" s="461" t="str">
        <f t="shared" si="18"/>
        <v/>
      </c>
      <c r="F174" s="458" t="str">
        <f t="shared" si="17"/>
        <v/>
      </c>
      <c r="G174" s="206" t="s">
        <v>92</v>
      </c>
    </row>
    <row r="175" ht="24.95" customHeight="1" spans="1:7">
      <c r="A175" s="451" t="s">
        <v>194</v>
      </c>
      <c r="B175" s="452">
        <f t="shared" ref="B175:D175" si="25">SUM(B176:B181)</f>
        <v>932</v>
      </c>
      <c r="C175" s="452">
        <f t="shared" si="25"/>
        <v>804</v>
      </c>
      <c r="D175" s="452">
        <f t="shared" si="25"/>
        <v>1381</v>
      </c>
      <c r="E175" s="312">
        <f t="shared" si="18"/>
        <v>0.481759656652361</v>
      </c>
      <c r="F175" s="454">
        <f t="shared" si="17"/>
        <v>0.717661691542289</v>
      </c>
      <c r="G175" s="206" t="s">
        <v>90</v>
      </c>
    </row>
    <row r="176" ht="24.95" customHeight="1" spans="1:7">
      <c r="A176" s="455" t="s">
        <v>91</v>
      </c>
      <c r="B176" s="456">
        <v>612</v>
      </c>
      <c r="C176" s="456">
        <v>587</v>
      </c>
      <c r="D176" s="456">
        <v>535</v>
      </c>
      <c r="E176" s="457">
        <f t="shared" si="18"/>
        <v>-0.125816993464052</v>
      </c>
      <c r="F176" s="458">
        <f t="shared" si="17"/>
        <v>-0.0885860306643952</v>
      </c>
      <c r="G176" s="206" t="s">
        <v>92</v>
      </c>
    </row>
    <row r="177" ht="24.95" customHeight="1" spans="1:7">
      <c r="A177" s="455" t="s">
        <v>93</v>
      </c>
      <c r="B177" s="456">
        <v>194</v>
      </c>
      <c r="C177" s="456">
        <v>162</v>
      </c>
      <c r="D177" s="456">
        <v>801</v>
      </c>
      <c r="E177" s="460">
        <f t="shared" si="18"/>
        <v>3.12886597938144</v>
      </c>
      <c r="F177" s="458">
        <f t="shared" si="17"/>
        <v>3.94444444444444</v>
      </c>
      <c r="G177" s="206" t="s">
        <v>92</v>
      </c>
    </row>
    <row r="178" ht="24.95" customHeight="1" spans="1:7">
      <c r="A178" s="455" t="s">
        <v>94</v>
      </c>
      <c r="B178" s="456">
        <v>0</v>
      </c>
      <c r="C178" s="456">
        <v>0</v>
      </c>
      <c r="D178" s="456">
        <v>0</v>
      </c>
      <c r="E178" s="457" t="str">
        <f t="shared" si="18"/>
        <v/>
      </c>
      <c r="F178" s="458" t="str">
        <f t="shared" si="17"/>
        <v/>
      </c>
      <c r="G178" s="206" t="s">
        <v>92</v>
      </c>
    </row>
    <row r="179" ht="24.95" customHeight="1" spans="1:7">
      <c r="A179" s="455" t="s">
        <v>195</v>
      </c>
      <c r="B179" s="456">
        <v>0</v>
      </c>
      <c r="C179" s="456">
        <v>0</v>
      </c>
      <c r="D179" s="456">
        <v>0</v>
      </c>
      <c r="E179" s="457" t="str">
        <f t="shared" si="18"/>
        <v/>
      </c>
      <c r="F179" s="458" t="str">
        <f t="shared" si="17"/>
        <v/>
      </c>
      <c r="G179" s="206" t="s">
        <v>92</v>
      </c>
    </row>
    <row r="180" ht="24.95" customHeight="1" spans="1:7">
      <c r="A180" s="455" t="s">
        <v>101</v>
      </c>
      <c r="B180" s="456">
        <v>0</v>
      </c>
      <c r="C180" s="456">
        <v>0</v>
      </c>
      <c r="D180" s="456">
        <v>0</v>
      </c>
      <c r="E180" s="457" t="str">
        <f t="shared" si="18"/>
        <v/>
      </c>
      <c r="F180" s="458" t="str">
        <f t="shared" si="17"/>
        <v/>
      </c>
      <c r="G180" s="206" t="s">
        <v>92</v>
      </c>
    </row>
    <row r="181" ht="24.95" customHeight="1" spans="1:7">
      <c r="A181" s="455" t="s">
        <v>196</v>
      </c>
      <c r="B181" s="456">
        <v>126</v>
      </c>
      <c r="C181" s="456">
        <v>55</v>
      </c>
      <c r="D181" s="456">
        <v>45</v>
      </c>
      <c r="E181" s="457">
        <f t="shared" si="18"/>
        <v>-0.642857142857143</v>
      </c>
      <c r="F181" s="458">
        <f t="shared" si="17"/>
        <v>-0.181818181818182</v>
      </c>
      <c r="G181" s="206" t="s">
        <v>92</v>
      </c>
    </row>
    <row r="182" ht="24.95" customHeight="1" spans="1:7">
      <c r="A182" s="451" t="s">
        <v>197</v>
      </c>
      <c r="B182" s="452">
        <f t="shared" ref="B182:D182" si="26">SUM(B183:B188)</f>
        <v>3700</v>
      </c>
      <c r="C182" s="452">
        <f t="shared" si="26"/>
        <v>3433</v>
      </c>
      <c r="D182" s="452">
        <f t="shared" si="26"/>
        <v>3009</v>
      </c>
      <c r="E182" s="312">
        <f t="shared" si="18"/>
        <v>-0.186756756756757</v>
      </c>
      <c r="F182" s="454">
        <f t="shared" si="17"/>
        <v>-0.123507136615205</v>
      </c>
      <c r="G182" s="206" t="s">
        <v>90</v>
      </c>
    </row>
    <row r="183" ht="24.95" customHeight="1" spans="1:7">
      <c r="A183" s="455" t="s">
        <v>91</v>
      </c>
      <c r="B183" s="456">
        <v>2563</v>
      </c>
      <c r="C183" s="456">
        <v>2337</v>
      </c>
      <c r="D183" s="456">
        <v>2205</v>
      </c>
      <c r="E183" s="457">
        <f t="shared" si="18"/>
        <v>-0.139680062426843</v>
      </c>
      <c r="F183" s="458">
        <f t="shared" si="17"/>
        <v>-0.0564826700898587</v>
      </c>
      <c r="G183" s="206" t="s">
        <v>92</v>
      </c>
    </row>
    <row r="184" ht="24.95" customHeight="1" spans="1:7">
      <c r="A184" s="455" t="s">
        <v>93</v>
      </c>
      <c r="B184" s="456">
        <v>1082</v>
      </c>
      <c r="C184" s="456">
        <v>1096</v>
      </c>
      <c r="D184" s="456">
        <v>804</v>
      </c>
      <c r="E184" s="460">
        <f t="shared" si="18"/>
        <v>-0.256931608133087</v>
      </c>
      <c r="F184" s="458">
        <f t="shared" si="17"/>
        <v>-0.266423357664234</v>
      </c>
      <c r="G184" s="206" t="s">
        <v>92</v>
      </c>
    </row>
    <row r="185" ht="24.95" customHeight="1" spans="1:7">
      <c r="A185" s="455" t="s">
        <v>94</v>
      </c>
      <c r="B185" s="456">
        <v>0</v>
      </c>
      <c r="C185" s="456">
        <v>0</v>
      </c>
      <c r="D185" s="456">
        <v>0</v>
      </c>
      <c r="E185" s="457" t="str">
        <f t="shared" si="18"/>
        <v/>
      </c>
      <c r="F185" s="458" t="str">
        <f t="shared" si="17"/>
        <v/>
      </c>
      <c r="G185" s="206" t="s">
        <v>92</v>
      </c>
    </row>
    <row r="186" ht="24.95" customHeight="1" spans="1:7">
      <c r="A186" s="455" t="s">
        <v>198</v>
      </c>
      <c r="B186" s="456">
        <v>0</v>
      </c>
      <c r="C186" s="456">
        <v>0</v>
      </c>
      <c r="D186" s="456">
        <v>0</v>
      </c>
      <c r="E186" s="457" t="str">
        <f t="shared" si="18"/>
        <v/>
      </c>
      <c r="F186" s="458" t="str">
        <f t="shared" si="17"/>
        <v/>
      </c>
      <c r="G186" s="206" t="s">
        <v>92</v>
      </c>
    </row>
    <row r="187" ht="24.95" customHeight="1" spans="1:7">
      <c r="A187" s="455" t="s">
        <v>101</v>
      </c>
      <c r="B187" s="456">
        <v>0</v>
      </c>
      <c r="C187" s="456">
        <v>0</v>
      </c>
      <c r="D187" s="456">
        <v>0</v>
      </c>
      <c r="E187" s="457" t="str">
        <f t="shared" si="18"/>
        <v/>
      </c>
      <c r="F187" s="458" t="str">
        <f t="shared" si="17"/>
        <v/>
      </c>
      <c r="G187" s="206" t="s">
        <v>92</v>
      </c>
    </row>
    <row r="188" ht="42" customHeight="1" spans="1:7">
      <c r="A188" s="455" t="s">
        <v>199</v>
      </c>
      <c r="B188" s="456">
        <v>55</v>
      </c>
      <c r="C188" s="456">
        <v>0</v>
      </c>
      <c r="D188" s="456">
        <v>0</v>
      </c>
      <c r="E188" s="461">
        <f t="shared" si="18"/>
        <v>-1</v>
      </c>
      <c r="F188" s="458" t="str">
        <f t="shared" si="17"/>
        <v/>
      </c>
      <c r="G188" s="206" t="s">
        <v>92</v>
      </c>
    </row>
    <row r="189" ht="24.95" customHeight="1" spans="1:7">
      <c r="A189" s="451" t="s">
        <v>200</v>
      </c>
      <c r="B189" s="452">
        <f t="shared" ref="B189:D189" si="27">SUM(B190:B195)</f>
        <v>1106</v>
      </c>
      <c r="C189" s="452">
        <f t="shared" si="27"/>
        <v>1279</v>
      </c>
      <c r="D189" s="452">
        <f t="shared" si="27"/>
        <v>975</v>
      </c>
      <c r="E189" s="312">
        <f t="shared" si="18"/>
        <v>-0.118444846292948</v>
      </c>
      <c r="F189" s="454">
        <f t="shared" si="17"/>
        <v>-0.237685691946833</v>
      </c>
      <c r="G189" s="206" t="s">
        <v>90</v>
      </c>
    </row>
    <row r="190" ht="24.95" customHeight="1" spans="1:7">
      <c r="A190" s="455" t="s">
        <v>91</v>
      </c>
      <c r="B190" s="456">
        <v>642</v>
      </c>
      <c r="C190" s="456">
        <v>629</v>
      </c>
      <c r="D190" s="456">
        <v>577</v>
      </c>
      <c r="E190" s="457">
        <f t="shared" si="18"/>
        <v>-0.101246105919003</v>
      </c>
      <c r="F190" s="458">
        <f t="shared" si="17"/>
        <v>-0.0826709062003179</v>
      </c>
      <c r="G190" s="206" t="s">
        <v>92</v>
      </c>
    </row>
    <row r="191" ht="24.95" customHeight="1" spans="1:7">
      <c r="A191" s="455" t="s">
        <v>93</v>
      </c>
      <c r="B191" s="456">
        <v>419</v>
      </c>
      <c r="C191" s="456">
        <v>650</v>
      </c>
      <c r="D191" s="456">
        <v>398</v>
      </c>
      <c r="E191" s="457">
        <f t="shared" si="18"/>
        <v>-0.0501193317422435</v>
      </c>
      <c r="F191" s="458">
        <f t="shared" si="17"/>
        <v>-0.387692307692308</v>
      </c>
      <c r="G191" s="206" t="s">
        <v>92</v>
      </c>
    </row>
    <row r="192" ht="24.95" customHeight="1" spans="1:7">
      <c r="A192" s="455" t="s">
        <v>94</v>
      </c>
      <c r="B192" s="456">
        <v>0</v>
      </c>
      <c r="C192" s="456">
        <v>0</v>
      </c>
      <c r="D192" s="456">
        <v>0</v>
      </c>
      <c r="E192" s="457" t="str">
        <f t="shared" si="18"/>
        <v/>
      </c>
      <c r="F192" s="458" t="str">
        <f t="shared" si="17"/>
        <v/>
      </c>
      <c r="G192" s="206" t="s">
        <v>92</v>
      </c>
    </row>
    <row r="193" ht="24.95" customHeight="1" spans="1:7">
      <c r="A193" s="455" t="s">
        <v>201</v>
      </c>
      <c r="B193" s="456">
        <v>42</v>
      </c>
      <c r="C193" s="456">
        <v>0</v>
      </c>
      <c r="D193" s="456">
        <v>0</v>
      </c>
      <c r="E193" s="460">
        <f t="shared" si="18"/>
        <v>-1</v>
      </c>
      <c r="F193" s="458" t="str">
        <f t="shared" si="17"/>
        <v/>
      </c>
      <c r="G193" s="206" t="s">
        <v>92</v>
      </c>
    </row>
    <row r="194" ht="24.95" customHeight="1" spans="1:7">
      <c r="A194" s="455" t="s">
        <v>101</v>
      </c>
      <c r="B194" s="456">
        <v>0</v>
      </c>
      <c r="C194" s="456">
        <v>0</v>
      </c>
      <c r="D194" s="456">
        <v>0</v>
      </c>
      <c r="E194" s="457" t="str">
        <f t="shared" si="18"/>
        <v/>
      </c>
      <c r="F194" s="458" t="str">
        <f t="shared" si="17"/>
        <v/>
      </c>
      <c r="G194" s="206" t="s">
        <v>92</v>
      </c>
    </row>
    <row r="195" ht="24.95" customHeight="1" spans="1:7">
      <c r="A195" s="455" t="s">
        <v>202</v>
      </c>
      <c r="B195" s="456">
        <v>3</v>
      </c>
      <c r="C195" s="456">
        <v>0</v>
      </c>
      <c r="D195" s="456">
        <v>0</v>
      </c>
      <c r="E195" s="461">
        <f t="shared" si="18"/>
        <v>-1</v>
      </c>
      <c r="F195" s="458" t="str">
        <f t="shared" si="17"/>
        <v/>
      </c>
      <c r="G195" s="206" t="s">
        <v>92</v>
      </c>
    </row>
    <row r="196" ht="24.95" customHeight="1" spans="1:7">
      <c r="A196" s="451" t="s">
        <v>203</v>
      </c>
      <c r="B196" s="452">
        <f t="shared" ref="B196:D196" si="28">SUM(B197:B202)</f>
        <v>1670</v>
      </c>
      <c r="C196" s="452">
        <f t="shared" si="28"/>
        <v>1655</v>
      </c>
      <c r="D196" s="452">
        <f t="shared" si="28"/>
        <v>1694</v>
      </c>
      <c r="E196" s="312">
        <f t="shared" si="18"/>
        <v>0.0143712574850299</v>
      </c>
      <c r="F196" s="454">
        <f t="shared" ref="F196:F258" si="29">IF(C196&lt;&gt;0,D196/C196-1,"")</f>
        <v>0.0235649546827794</v>
      </c>
      <c r="G196" s="206" t="s">
        <v>90</v>
      </c>
    </row>
    <row r="197" ht="24.95" customHeight="1" spans="1:7">
      <c r="A197" s="455" t="s">
        <v>91</v>
      </c>
      <c r="B197" s="456">
        <v>1048</v>
      </c>
      <c r="C197" s="456">
        <v>1068</v>
      </c>
      <c r="D197" s="456">
        <v>899</v>
      </c>
      <c r="E197" s="457">
        <f t="shared" ref="E197:E260" si="30">IF(B197&lt;&gt;0,D197/B197-1,"")</f>
        <v>-0.142175572519084</v>
      </c>
      <c r="F197" s="458">
        <f t="shared" si="29"/>
        <v>-0.158239700374532</v>
      </c>
      <c r="G197" s="206" t="s">
        <v>92</v>
      </c>
    </row>
    <row r="198" ht="24.95" customHeight="1" spans="1:7">
      <c r="A198" s="455" t="s">
        <v>93</v>
      </c>
      <c r="B198" s="456">
        <v>622</v>
      </c>
      <c r="C198" s="456">
        <v>587</v>
      </c>
      <c r="D198" s="456">
        <v>795</v>
      </c>
      <c r="E198" s="457">
        <f t="shared" si="30"/>
        <v>0.278135048231511</v>
      </c>
      <c r="F198" s="458">
        <f t="shared" si="29"/>
        <v>0.354344122657581</v>
      </c>
      <c r="G198" s="206" t="s">
        <v>92</v>
      </c>
    </row>
    <row r="199" ht="24.95" customHeight="1" spans="1:7">
      <c r="A199" s="455" t="s">
        <v>94</v>
      </c>
      <c r="B199" s="456">
        <v>0</v>
      </c>
      <c r="C199" s="456">
        <v>0</v>
      </c>
      <c r="D199" s="456">
        <v>0</v>
      </c>
      <c r="E199" s="460" t="str">
        <f t="shared" si="30"/>
        <v/>
      </c>
      <c r="F199" s="458" t="str">
        <f t="shared" si="29"/>
        <v/>
      </c>
      <c r="G199" s="206" t="s">
        <v>92</v>
      </c>
    </row>
    <row r="200" ht="24.95" customHeight="1" spans="1:7">
      <c r="A200" s="455" t="s">
        <v>204</v>
      </c>
      <c r="B200" s="456">
        <v>0</v>
      </c>
      <c r="C200" s="456">
        <v>0</v>
      </c>
      <c r="D200" s="456">
        <v>0</v>
      </c>
      <c r="E200" s="464" t="str">
        <f t="shared" si="30"/>
        <v/>
      </c>
      <c r="F200" s="458" t="str">
        <f t="shared" si="29"/>
        <v/>
      </c>
      <c r="G200" s="206" t="s">
        <v>92</v>
      </c>
    </row>
    <row r="201" ht="24.95" customHeight="1" spans="1:7">
      <c r="A201" s="455" t="s">
        <v>101</v>
      </c>
      <c r="B201" s="456">
        <v>0</v>
      </c>
      <c r="C201" s="456">
        <v>0</v>
      </c>
      <c r="D201" s="456">
        <v>0</v>
      </c>
      <c r="E201" s="457" t="str">
        <f t="shared" si="30"/>
        <v/>
      </c>
      <c r="F201" s="458" t="str">
        <f t="shared" si="29"/>
        <v/>
      </c>
      <c r="G201" s="206" t="s">
        <v>92</v>
      </c>
    </row>
    <row r="202" ht="24.95" customHeight="1" spans="1:7">
      <c r="A202" s="455" t="s">
        <v>205</v>
      </c>
      <c r="B202" s="456"/>
      <c r="C202" s="456">
        <v>0</v>
      </c>
      <c r="D202" s="456">
        <v>0</v>
      </c>
      <c r="E202" s="461" t="str">
        <f t="shared" si="30"/>
        <v/>
      </c>
      <c r="F202" s="458" t="str">
        <f t="shared" si="29"/>
        <v/>
      </c>
      <c r="G202" s="206" t="s">
        <v>92</v>
      </c>
    </row>
    <row r="203" ht="24.95" customHeight="1" spans="1:7">
      <c r="A203" s="451" t="s">
        <v>206</v>
      </c>
      <c r="B203" s="452">
        <f t="shared" ref="B203:D203" si="31">SUM(B204:B210)</f>
        <v>819</v>
      </c>
      <c r="C203" s="452">
        <f t="shared" si="31"/>
        <v>656</v>
      </c>
      <c r="D203" s="452">
        <f t="shared" si="31"/>
        <v>514</v>
      </c>
      <c r="E203" s="312">
        <f t="shared" si="30"/>
        <v>-0.372405372405372</v>
      </c>
      <c r="F203" s="454">
        <f t="shared" si="29"/>
        <v>-0.216463414634146</v>
      </c>
      <c r="G203" s="206" t="s">
        <v>90</v>
      </c>
    </row>
    <row r="204" ht="24.95" customHeight="1" spans="1:7">
      <c r="A204" s="455" t="s">
        <v>91</v>
      </c>
      <c r="B204" s="456">
        <v>329</v>
      </c>
      <c r="C204" s="456">
        <v>329</v>
      </c>
      <c r="D204" s="456">
        <v>319</v>
      </c>
      <c r="E204" s="457">
        <f t="shared" si="30"/>
        <v>-0.0303951367781155</v>
      </c>
      <c r="F204" s="458">
        <f t="shared" si="29"/>
        <v>-0.0303951367781155</v>
      </c>
      <c r="G204" s="206" t="s">
        <v>92</v>
      </c>
    </row>
    <row r="205" ht="24.95" customHeight="1" spans="1:7">
      <c r="A205" s="455" t="s">
        <v>93</v>
      </c>
      <c r="B205" s="456">
        <v>88</v>
      </c>
      <c r="C205" s="456">
        <v>64</v>
      </c>
      <c r="D205" s="456">
        <v>58</v>
      </c>
      <c r="E205" s="457">
        <f t="shared" si="30"/>
        <v>-0.340909090909091</v>
      </c>
      <c r="F205" s="458">
        <f t="shared" si="29"/>
        <v>-0.09375</v>
      </c>
      <c r="G205" s="206" t="s">
        <v>92</v>
      </c>
    </row>
    <row r="206" ht="24.95" customHeight="1" spans="1:7">
      <c r="A206" s="455" t="s">
        <v>94</v>
      </c>
      <c r="B206" s="456">
        <v>0</v>
      </c>
      <c r="C206" s="456">
        <v>0</v>
      </c>
      <c r="D206" s="456">
        <v>0</v>
      </c>
      <c r="E206" s="457" t="str">
        <f t="shared" si="30"/>
        <v/>
      </c>
      <c r="F206" s="458" t="str">
        <f t="shared" si="29"/>
        <v/>
      </c>
      <c r="G206" s="206" t="s">
        <v>92</v>
      </c>
    </row>
    <row r="207" ht="24.95" customHeight="1" spans="1:7">
      <c r="A207" s="455" t="s">
        <v>207</v>
      </c>
      <c r="B207" s="456">
        <v>85</v>
      </c>
      <c r="C207" s="456">
        <v>85</v>
      </c>
      <c r="D207" s="456">
        <v>0</v>
      </c>
      <c r="E207" s="460">
        <f t="shared" si="30"/>
        <v>-1</v>
      </c>
      <c r="F207" s="458">
        <f t="shared" si="29"/>
        <v>-1</v>
      </c>
      <c r="G207" s="206" t="s">
        <v>92</v>
      </c>
    </row>
    <row r="208" ht="24.95" customHeight="1" spans="1:7">
      <c r="A208" s="455" t="s">
        <v>208</v>
      </c>
      <c r="B208" s="456">
        <v>279</v>
      </c>
      <c r="C208" s="456">
        <v>129</v>
      </c>
      <c r="D208" s="456">
        <v>137</v>
      </c>
      <c r="E208" s="457">
        <f t="shared" si="30"/>
        <v>-0.508960573476702</v>
      </c>
      <c r="F208" s="458">
        <f t="shared" si="29"/>
        <v>0.0620155038759691</v>
      </c>
      <c r="G208" s="206" t="s">
        <v>92</v>
      </c>
    </row>
    <row r="209" ht="24.95" customHeight="1" spans="1:7">
      <c r="A209" s="455" t="s">
        <v>101</v>
      </c>
      <c r="B209" s="456">
        <v>0</v>
      </c>
      <c r="C209" s="456">
        <v>0</v>
      </c>
      <c r="D209" s="456">
        <v>0</v>
      </c>
      <c r="E209" s="457" t="str">
        <f t="shared" si="30"/>
        <v/>
      </c>
      <c r="F209" s="458" t="str">
        <f t="shared" si="29"/>
        <v/>
      </c>
      <c r="G209" s="206" t="s">
        <v>92</v>
      </c>
    </row>
    <row r="210" ht="24.95" customHeight="1" spans="1:7">
      <c r="A210" s="455" t="s">
        <v>209</v>
      </c>
      <c r="B210" s="456">
        <v>38</v>
      </c>
      <c r="C210" s="456">
        <v>49</v>
      </c>
      <c r="D210" s="456">
        <v>0</v>
      </c>
      <c r="E210" s="457">
        <f t="shared" si="30"/>
        <v>-1</v>
      </c>
      <c r="F210" s="458">
        <f t="shared" si="29"/>
        <v>-1</v>
      </c>
      <c r="G210" s="206" t="s">
        <v>92</v>
      </c>
    </row>
    <row r="211" ht="24.95" customHeight="1" spans="1:7">
      <c r="A211" s="451" t="s">
        <v>210</v>
      </c>
      <c r="B211" s="452">
        <f t="shared" ref="B211:D211" si="32">SUM(B212:B216)</f>
        <v>0</v>
      </c>
      <c r="C211" s="452">
        <f t="shared" si="32"/>
        <v>0</v>
      </c>
      <c r="D211" s="452">
        <f t="shared" si="32"/>
        <v>0</v>
      </c>
      <c r="E211" s="312" t="str">
        <f t="shared" si="30"/>
        <v/>
      </c>
      <c r="F211" s="454" t="str">
        <f t="shared" si="29"/>
        <v/>
      </c>
      <c r="G211" s="206" t="s">
        <v>90</v>
      </c>
    </row>
    <row r="212" ht="24.95" customHeight="1" spans="1:7">
      <c r="A212" s="455" t="s">
        <v>91</v>
      </c>
      <c r="B212" s="456"/>
      <c r="C212" s="456">
        <v>0</v>
      </c>
      <c r="D212" s="456">
        <v>0</v>
      </c>
      <c r="E212" s="463" t="str">
        <f t="shared" si="30"/>
        <v/>
      </c>
      <c r="F212" s="458" t="str">
        <f t="shared" si="29"/>
        <v/>
      </c>
      <c r="G212" s="206" t="s">
        <v>92</v>
      </c>
    </row>
    <row r="213" ht="24.95" customHeight="1" spans="1:7">
      <c r="A213" s="455" t="s">
        <v>93</v>
      </c>
      <c r="B213" s="456"/>
      <c r="C213" s="456">
        <v>0</v>
      </c>
      <c r="D213" s="456">
        <v>0</v>
      </c>
      <c r="E213" s="457" t="str">
        <f t="shared" si="30"/>
        <v/>
      </c>
      <c r="F213" s="458" t="str">
        <f t="shared" si="29"/>
        <v/>
      </c>
      <c r="G213" s="206" t="s">
        <v>92</v>
      </c>
    </row>
    <row r="214" ht="24.95" customHeight="1" spans="1:7">
      <c r="A214" s="455" t="s">
        <v>94</v>
      </c>
      <c r="B214" s="456"/>
      <c r="C214" s="456">
        <v>0</v>
      </c>
      <c r="D214" s="456">
        <v>0</v>
      </c>
      <c r="E214" s="457" t="str">
        <f t="shared" si="30"/>
        <v/>
      </c>
      <c r="F214" s="458" t="str">
        <f t="shared" si="29"/>
        <v/>
      </c>
      <c r="G214" s="206" t="s">
        <v>92</v>
      </c>
    </row>
    <row r="215" ht="24.95" customHeight="1" spans="1:7">
      <c r="A215" s="455" t="s">
        <v>101</v>
      </c>
      <c r="B215" s="456"/>
      <c r="C215" s="456">
        <v>0</v>
      </c>
      <c r="D215" s="456">
        <v>0</v>
      </c>
      <c r="E215" s="460" t="str">
        <f t="shared" si="30"/>
        <v/>
      </c>
      <c r="F215" s="458" t="str">
        <f t="shared" si="29"/>
        <v/>
      </c>
      <c r="G215" s="206" t="s">
        <v>92</v>
      </c>
    </row>
    <row r="216" ht="24.95" customHeight="1" spans="1:7">
      <c r="A216" s="455" t="s">
        <v>211</v>
      </c>
      <c r="B216" s="456"/>
      <c r="C216" s="456">
        <v>0</v>
      </c>
      <c r="D216" s="456">
        <v>0</v>
      </c>
      <c r="E216" s="461" t="str">
        <f t="shared" si="30"/>
        <v/>
      </c>
      <c r="F216" s="458" t="str">
        <f t="shared" si="29"/>
        <v/>
      </c>
      <c r="G216" s="206" t="s">
        <v>92</v>
      </c>
    </row>
    <row r="217" ht="24.95" customHeight="1" spans="1:7">
      <c r="A217" s="451" t="s">
        <v>212</v>
      </c>
      <c r="B217" s="452">
        <f t="shared" ref="B217:D217" si="33">SUM(B218:B222)</f>
        <v>431</v>
      </c>
      <c r="C217" s="452">
        <f t="shared" si="33"/>
        <v>284</v>
      </c>
      <c r="D217" s="452">
        <f t="shared" si="33"/>
        <v>267</v>
      </c>
      <c r="E217" s="312">
        <f t="shared" si="30"/>
        <v>-0.380510440835267</v>
      </c>
      <c r="F217" s="454">
        <f t="shared" si="29"/>
        <v>-0.0598591549295775</v>
      </c>
      <c r="G217" s="206" t="s">
        <v>90</v>
      </c>
    </row>
    <row r="218" ht="24.95" customHeight="1" spans="1:7">
      <c r="A218" s="455" t="s">
        <v>91</v>
      </c>
      <c r="B218" s="456">
        <v>226</v>
      </c>
      <c r="C218" s="456">
        <v>239</v>
      </c>
      <c r="D218" s="456">
        <v>242</v>
      </c>
      <c r="E218" s="457">
        <f t="shared" si="30"/>
        <v>0.0707964601769913</v>
      </c>
      <c r="F218" s="458">
        <f t="shared" si="29"/>
        <v>0.0125523012552302</v>
      </c>
      <c r="G218" s="206" t="s">
        <v>92</v>
      </c>
    </row>
    <row r="219" ht="24.95" customHeight="1" spans="1:7">
      <c r="A219" s="455" t="s">
        <v>93</v>
      </c>
      <c r="B219" s="456">
        <v>49</v>
      </c>
      <c r="C219" s="456">
        <v>45</v>
      </c>
      <c r="D219" s="456">
        <v>25</v>
      </c>
      <c r="E219" s="457">
        <f t="shared" si="30"/>
        <v>-0.489795918367347</v>
      </c>
      <c r="F219" s="458">
        <f t="shared" si="29"/>
        <v>-0.444444444444444</v>
      </c>
      <c r="G219" s="206" t="s">
        <v>92</v>
      </c>
    </row>
    <row r="220" ht="24.95" customHeight="1" spans="1:7">
      <c r="A220" s="455" t="s">
        <v>94</v>
      </c>
      <c r="B220" s="456">
        <v>0</v>
      </c>
      <c r="C220" s="456">
        <v>0</v>
      </c>
      <c r="D220" s="456">
        <v>0</v>
      </c>
      <c r="E220" s="457" t="str">
        <f t="shared" si="30"/>
        <v/>
      </c>
      <c r="F220" s="458" t="str">
        <f t="shared" si="29"/>
        <v/>
      </c>
      <c r="G220" s="206" t="s">
        <v>92</v>
      </c>
    </row>
    <row r="221" ht="24.95" customHeight="1" spans="1:7">
      <c r="A221" s="455" t="s">
        <v>101</v>
      </c>
      <c r="B221" s="456">
        <v>0</v>
      </c>
      <c r="C221" s="456">
        <v>0</v>
      </c>
      <c r="D221" s="456">
        <v>0</v>
      </c>
      <c r="E221" s="457" t="str">
        <f t="shared" si="30"/>
        <v/>
      </c>
      <c r="F221" s="458" t="str">
        <f t="shared" si="29"/>
        <v/>
      </c>
      <c r="G221" s="206" t="s">
        <v>92</v>
      </c>
    </row>
    <row r="222" ht="24.95" customHeight="1" spans="1:7">
      <c r="A222" s="455" t="s">
        <v>213</v>
      </c>
      <c r="B222" s="456">
        <v>156</v>
      </c>
      <c r="C222" s="456">
        <v>0</v>
      </c>
      <c r="D222" s="456">
        <v>0</v>
      </c>
      <c r="E222" s="460">
        <f t="shared" si="30"/>
        <v>-1</v>
      </c>
      <c r="F222" s="458" t="str">
        <f t="shared" si="29"/>
        <v/>
      </c>
      <c r="G222" s="206" t="s">
        <v>92</v>
      </c>
    </row>
    <row r="223" ht="24.95" customHeight="1" spans="1:7">
      <c r="A223" s="451" t="s">
        <v>214</v>
      </c>
      <c r="B223" s="452">
        <f t="shared" ref="B223:D223" si="34">SUM(B224:B229)</f>
        <v>0</v>
      </c>
      <c r="C223" s="452">
        <f t="shared" si="34"/>
        <v>316</v>
      </c>
      <c r="D223" s="452">
        <f t="shared" si="34"/>
        <v>234</v>
      </c>
      <c r="E223" s="312" t="str">
        <f t="shared" si="30"/>
        <v/>
      </c>
      <c r="F223" s="454">
        <f t="shared" si="29"/>
        <v>-0.259493670886076</v>
      </c>
      <c r="G223" s="206" t="s">
        <v>90</v>
      </c>
    </row>
    <row r="224" ht="24.95" customHeight="1" spans="1:7">
      <c r="A224" s="455" t="s">
        <v>91</v>
      </c>
      <c r="B224" s="456"/>
      <c r="C224" s="456">
        <v>123</v>
      </c>
      <c r="D224" s="456">
        <v>175</v>
      </c>
      <c r="E224" s="457" t="str">
        <f t="shared" si="30"/>
        <v/>
      </c>
      <c r="F224" s="458">
        <f t="shared" si="29"/>
        <v>0.422764227642277</v>
      </c>
      <c r="G224" s="206" t="s">
        <v>92</v>
      </c>
    </row>
    <row r="225" ht="24.95" customHeight="1" spans="1:7">
      <c r="A225" s="455" t="s">
        <v>93</v>
      </c>
      <c r="B225" s="456"/>
      <c r="C225" s="456">
        <v>193</v>
      </c>
      <c r="D225" s="456">
        <v>49</v>
      </c>
      <c r="E225" s="457" t="str">
        <f t="shared" si="30"/>
        <v/>
      </c>
      <c r="F225" s="458">
        <f t="shared" si="29"/>
        <v>-0.746113989637306</v>
      </c>
      <c r="G225" s="206" t="s">
        <v>92</v>
      </c>
    </row>
    <row r="226" ht="24.95" customHeight="1" spans="1:7">
      <c r="A226" s="455" t="s">
        <v>94</v>
      </c>
      <c r="B226" s="456"/>
      <c r="C226" s="456">
        <v>0</v>
      </c>
      <c r="D226" s="456">
        <v>0</v>
      </c>
      <c r="E226" s="457" t="str">
        <f t="shared" si="30"/>
        <v/>
      </c>
      <c r="F226" s="458" t="str">
        <f t="shared" si="29"/>
        <v/>
      </c>
      <c r="G226" s="206" t="s">
        <v>92</v>
      </c>
    </row>
    <row r="227" ht="24.95" customHeight="1" spans="1:7">
      <c r="A227" s="455" t="s">
        <v>215</v>
      </c>
      <c r="B227" s="456"/>
      <c r="C227" s="456">
        <v>0</v>
      </c>
      <c r="D227" s="456">
        <v>10</v>
      </c>
      <c r="E227" s="465" t="str">
        <f t="shared" si="30"/>
        <v/>
      </c>
      <c r="F227" s="458" t="str">
        <f t="shared" si="29"/>
        <v/>
      </c>
      <c r="G227" s="206" t="s">
        <v>92</v>
      </c>
    </row>
    <row r="228" ht="24.95" customHeight="1" spans="1:7">
      <c r="A228" s="455" t="s">
        <v>101</v>
      </c>
      <c r="B228" s="456"/>
      <c r="C228" s="456">
        <v>0</v>
      </c>
      <c r="D228" s="456">
        <v>0</v>
      </c>
      <c r="E228" s="457" t="str">
        <f t="shared" si="30"/>
        <v/>
      </c>
      <c r="F228" s="458" t="str">
        <f t="shared" si="29"/>
        <v/>
      </c>
      <c r="G228" s="206" t="s">
        <v>92</v>
      </c>
    </row>
    <row r="229" ht="24.95" customHeight="1" spans="1:7">
      <c r="A229" s="455" t="s">
        <v>216</v>
      </c>
      <c r="B229" s="456"/>
      <c r="C229" s="456">
        <v>0</v>
      </c>
      <c r="D229" s="456">
        <v>0</v>
      </c>
      <c r="E229" s="466" t="str">
        <f t="shared" si="30"/>
        <v/>
      </c>
      <c r="F229" s="458" t="str">
        <f t="shared" si="29"/>
        <v/>
      </c>
      <c r="G229" s="206" t="s">
        <v>92</v>
      </c>
    </row>
    <row r="230" ht="24.95" customHeight="1" spans="1:7">
      <c r="A230" s="451" t="s">
        <v>217</v>
      </c>
      <c r="B230" s="452">
        <f t="shared" ref="B230:D230" si="35">SUM(B231:B244)</f>
        <v>3496</v>
      </c>
      <c r="C230" s="452">
        <f t="shared" si="35"/>
        <v>2971</v>
      </c>
      <c r="D230" s="452">
        <f t="shared" si="35"/>
        <v>2409</v>
      </c>
      <c r="E230" s="312">
        <f t="shared" si="30"/>
        <v>-0.310926773455378</v>
      </c>
      <c r="F230" s="454">
        <f t="shared" si="29"/>
        <v>-0.189161898350724</v>
      </c>
      <c r="G230" s="206" t="s">
        <v>90</v>
      </c>
    </row>
    <row r="231" ht="24.95" customHeight="1" spans="1:7">
      <c r="A231" s="455" t="s">
        <v>91</v>
      </c>
      <c r="B231" s="456"/>
      <c r="C231" s="456">
        <v>2022</v>
      </c>
      <c r="D231" s="456">
        <v>1831</v>
      </c>
      <c r="E231" s="457" t="str">
        <f t="shared" si="30"/>
        <v/>
      </c>
      <c r="F231" s="458">
        <f t="shared" si="29"/>
        <v>-0.0944609297725024</v>
      </c>
      <c r="G231" s="206" t="s">
        <v>92</v>
      </c>
    </row>
    <row r="232" ht="24.95" customHeight="1" spans="1:7">
      <c r="A232" s="455" t="s">
        <v>93</v>
      </c>
      <c r="B232" s="456"/>
      <c r="C232" s="456">
        <v>0</v>
      </c>
      <c r="D232" s="456">
        <v>0</v>
      </c>
      <c r="E232" s="457" t="str">
        <f t="shared" si="30"/>
        <v/>
      </c>
      <c r="F232" s="458" t="str">
        <f t="shared" si="29"/>
        <v/>
      </c>
      <c r="G232" s="206" t="s">
        <v>92</v>
      </c>
    </row>
    <row r="233" ht="24.95" customHeight="1" spans="1:7">
      <c r="A233" s="455" t="s">
        <v>94</v>
      </c>
      <c r="B233" s="456"/>
      <c r="C233" s="456">
        <v>0</v>
      </c>
      <c r="D233" s="456">
        <v>0</v>
      </c>
      <c r="E233" s="457" t="str">
        <f t="shared" si="30"/>
        <v/>
      </c>
      <c r="F233" s="458" t="str">
        <f t="shared" si="29"/>
        <v/>
      </c>
      <c r="G233" s="206" t="s">
        <v>92</v>
      </c>
    </row>
    <row r="234" ht="24.95" customHeight="1" spans="1:7">
      <c r="A234" s="455" t="s">
        <v>218</v>
      </c>
      <c r="B234" s="456"/>
      <c r="C234" s="456">
        <v>323</v>
      </c>
      <c r="D234" s="456">
        <v>10</v>
      </c>
      <c r="E234" s="457" t="str">
        <f t="shared" si="30"/>
        <v/>
      </c>
      <c r="F234" s="458">
        <f t="shared" si="29"/>
        <v>-0.969040247678019</v>
      </c>
      <c r="G234" s="206" t="s">
        <v>92</v>
      </c>
    </row>
    <row r="235" ht="24.95" customHeight="1" spans="1:7">
      <c r="A235" s="455" t="s">
        <v>219</v>
      </c>
      <c r="B235" s="456"/>
      <c r="C235" s="456">
        <v>28</v>
      </c>
      <c r="D235" s="456">
        <v>10</v>
      </c>
      <c r="E235" s="460" t="str">
        <f t="shared" si="30"/>
        <v/>
      </c>
      <c r="F235" s="458">
        <f t="shared" si="29"/>
        <v>-0.642857142857143</v>
      </c>
      <c r="G235" s="206" t="s">
        <v>92</v>
      </c>
    </row>
    <row r="236" ht="24.95" customHeight="1" spans="1:7">
      <c r="A236" s="455" t="s">
        <v>133</v>
      </c>
      <c r="B236" s="456"/>
      <c r="C236" s="456">
        <v>0</v>
      </c>
      <c r="D236" s="456">
        <v>0</v>
      </c>
      <c r="E236" s="457" t="str">
        <f t="shared" si="30"/>
        <v/>
      </c>
      <c r="F236" s="458" t="str">
        <f t="shared" si="29"/>
        <v/>
      </c>
      <c r="G236" s="206" t="s">
        <v>92</v>
      </c>
    </row>
    <row r="237" ht="24.95" customHeight="1" spans="1:7">
      <c r="A237" s="455" t="s">
        <v>220</v>
      </c>
      <c r="B237" s="456"/>
      <c r="C237" s="456">
        <v>0</v>
      </c>
      <c r="D237" s="456">
        <v>4</v>
      </c>
      <c r="E237" s="457" t="str">
        <f t="shared" si="30"/>
        <v/>
      </c>
      <c r="F237" s="458" t="str">
        <f t="shared" si="29"/>
        <v/>
      </c>
      <c r="G237" s="206" t="s">
        <v>92</v>
      </c>
    </row>
    <row r="238" ht="24.95" customHeight="1" spans="1:7">
      <c r="A238" s="455" t="s">
        <v>221</v>
      </c>
      <c r="B238" s="456"/>
      <c r="C238" s="456">
        <v>4</v>
      </c>
      <c r="D238" s="456">
        <v>20</v>
      </c>
      <c r="E238" s="457" t="str">
        <f t="shared" si="30"/>
        <v/>
      </c>
      <c r="F238" s="458">
        <f t="shared" si="29"/>
        <v>4</v>
      </c>
      <c r="G238" s="206" t="s">
        <v>92</v>
      </c>
    </row>
    <row r="239" ht="24.95" customHeight="1" spans="1:7">
      <c r="A239" s="455" t="s">
        <v>222</v>
      </c>
      <c r="B239" s="456"/>
      <c r="C239" s="456">
        <v>0</v>
      </c>
      <c r="D239" s="456">
        <v>5</v>
      </c>
      <c r="E239" s="457" t="str">
        <f t="shared" si="30"/>
        <v/>
      </c>
      <c r="F239" s="458" t="str">
        <f t="shared" si="29"/>
        <v/>
      </c>
      <c r="G239" s="206" t="s">
        <v>92</v>
      </c>
    </row>
    <row r="240" ht="24.95" customHeight="1" spans="1:7">
      <c r="A240" s="455" t="s">
        <v>223</v>
      </c>
      <c r="B240" s="456"/>
      <c r="C240" s="456">
        <v>0</v>
      </c>
      <c r="D240" s="456">
        <v>5</v>
      </c>
      <c r="E240" s="457" t="str">
        <f t="shared" si="30"/>
        <v/>
      </c>
      <c r="F240" s="458" t="str">
        <f t="shared" si="29"/>
        <v/>
      </c>
      <c r="G240" s="206" t="s">
        <v>92</v>
      </c>
    </row>
    <row r="241" ht="24.95" customHeight="1" spans="1:7">
      <c r="A241" s="455" t="s">
        <v>224</v>
      </c>
      <c r="B241" s="456"/>
      <c r="C241" s="456">
        <v>0</v>
      </c>
      <c r="D241" s="456">
        <v>25</v>
      </c>
      <c r="E241" s="465" t="str">
        <f t="shared" si="30"/>
        <v/>
      </c>
      <c r="F241" s="458" t="str">
        <f t="shared" si="29"/>
        <v/>
      </c>
      <c r="G241" s="206" t="s">
        <v>92</v>
      </c>
    </row>
    <row r="242" ht="24.95" customHeight="1" spans="1:7">
      <c r="A242" s="455" t="s">
        <v>225</v>
      </c>
      <c r="B242" s="456"/>
      <c r="C242" s="456">
        <v>0</v>
      </c>
      <c r="D242" s="456">
        <v>60</v>
      </c>
      <c r="E242" s="465" t="str">
        <f t="shared" si="30"/>
        <v/>
      </c>
      <c r="F242" s="458" t="str">
        <f t="shared" si="29"/>
        <v/>
      </c>
      <c r="G242" s="206" t="s">
        <v>92</v>
      </c>
    </row>
    <row r="243" ht="24.95" customHeight="1" spans="1:7">
      <c r="A243" s="455" t="s">
        <v>101</v>
      </c>
      <c r="B243" s="456"/>
      <c r="C243" s="456">
        <f>369+18</f>
        <v>387</v>
      </c>
      <c r="D243" s="456">
        <v>378</v>
      </c>
      <c r="E243" s="457" t="str">
        <f t="shared" si="30"/>
        <v/>
      </c>
      <c r="F243" s="458">
        <f t="shared" si="29"/>
        <v>-0.0232558139534884</v>
      </c>
      <c r="G243" s="206" t="s">
        <v>92</v>
      </c>
    </row>
    <row r="244" ht="24.95" customHeight="1" spans="1:7">
      <c r="A244" s="455" t="s">
        <v>226</v>
      </c>
      <c r="B244" s="456">
        <v>3496</v>
      </c>
      <c r="C244" s="456">
        <v>207</v>
      </c>
      <c r="D244" s="456">
        <v>61</v>
      </c>
      <c r="E244" s="457">
        <f t="shared" si="30"/>
        <v>-0.982551487414188</v>
      </c>
      <c r="F244" s="458">
        <f t="shared" si="29"/>
        <v>-0.705314009661836</v>
      </c>
      <c r="G244" s="206" t="s">
        <v>92</v>
      </c>
    </row>
    <row r="245" ht="24.95" customHeight="1" spans="1:7">
      <c r="A245" s="451" t="s">
        <v>227</v>
      </c>
      <c r="B245" s="452">
        <f t="shared" ref="B245:D245" si="36">SUM(B246:B247)</f>
        <v>21000</v>
      </c>
      <c r="C245" s="452">
        <f t="shared" si="36"/>
        <v>3937</v>
      </c>
      <c r="D245" s="452">
        <f t="shared" si="36"/>
        <v>1979</v>
      </c>
      <c r="E245" s="453">
        <f t="shared" si="30"/>
        <v>-0.905761904761905</v>
      </c>
      <c r="F245" s="454">
        <f t="shared" si="29"/>
        <v>-0.497332994665989</v>
      </c>
      <c r="G245" s="206" t="s">
        <v>90</v>
      </c>
    </row>
    <row r="246" ht="24.95" customHeight="1" spans="1:7">
      <c r="A246" s="455" t="s">
        <v>228</v>
      </c>
      <c r="B246" s="456"/>
      <c r="C246" s="456">
        <v>0</v>
      </c>
      <c r="D246" s="456">
        <v>0</v>
      </c>
      <c r="E246" s="463" t="str">
        <f t="shared" si="30"/>
        <v/>
      </c>
      <c r="F246" s="458" t="str">
        <f t="shared" si="29"/>
        <v/>
      </c>
      <c r="G246" s="206" t="s">
        <v>92</v>
      </c>
    </row>
    <row r="247" ht="24.95" customHeight="1" spans="1:7">
      <c r="A247" s="455" t="s">
        <v>229</v>
      </c>
      <c r="B247" s="456">
        <v>21000</v>
      </c>
      <c r="C247" s="456">
        <v>3937</v>
      </c>
      <c r="D247" s="456">
        <f>979+1000</f>
        <v>1979</v>
      </c>
      <c r="E247" s="457">
        <f t="shared" si="30"/>
        <v>-0.905761904761905</v>
      </c>
      <c r="F247" s="458">
        <f t="shared" si="29"/>
        <v>-0.497332994665989</v>
      </c>
      <c r="G247" s="206" t="s">
        <v>92</v>
      </c>
    </row>
    <row r="248" ht="24.95" customHeight="1" spans="1:7">
      <c r="A248" s="451" t="s">
        <v>46</v>
      </c>
      <c r="B248" s="452"/>
      <c r="C248" s="452"/>
      <c r="D248" s="452"/>
      <c r="E248" s="467" t="str">
        <f t="shared" si="30"/>
        <v/>
      </c>
      <c r="F248" s="454" t="str">
        <f t="shared" si="29"/>
        <v/>
      </c>
      <c r="G248" s="206" t="s">
        <v>88</v>
      </c>
    </row>
    <row r="249" ht="24.95" customHeight="1" spans="1:7">
      <c r="A249" s="451" t="s">
        <v>230</v>
      </c>
      <c r="B249" s="452"/>
      <c r="C249" s="452"/>
      <c r="D249" s="452"/>
      <c r="E249" s="467" t="str">
        <f t="shared" si="30"/>
        <v/>
      </c>
      <c r="F249" s="454" t="str">
        <f t="shared" si="29"/>
        <v/>
      </c>
      <c r="G249" s="206" t="s">
        <v>90</v>
      </c>
    </row>
    <row r="250" ht="24.95" customHeight="1" spans="1:7">
      <c r="A250" s="451" t="s">
        <v>231</v>
      </c>
      <c r="B250" s="452"/>
      <c r="C250" s="452"/>
      <c r="D250" s="452"/>
      <c r="E250" s="467" t="str">
        <f t="shared" si="30"/>
        <v/>
      </c>
      <c r="F250" s="454" t="str">
        <f t="shared" si="29"/>
        <v/>
      </c>
      <c r="G250" s="206" t="s">
        <v>90</v>
      </c>
    </row>
    <row r="251" ht="24.95" customHeight="1" spans="1:7">
      <c r="A251" s="451" t="s">
        <v>47</v>
      </c>
      <c r="B251" s="452">
        <f t="shared" ref="B251:D251" si="37">SUM(B252,B254,B264)</f>
        <v>1485</v>
      </c>
      <c r="C251" s="452">
        <f t="shared" si="37"/>
        <v>949</v>
      </c>
      <c r="D251" s="452">
        <f t="shared" si="37"/>
        <v>890</v>
      </c>
      <c r="E251" s="468">
        <f t="shared" si="30"/>
        <v>-0.400673400673401</v>
      </c>
      <c r="F251" s="454">
        <f t="shared" si="29"/>
        <v>-0.0621707060063225</v>
      </c>
      <c r="G251" s="206" t="s">
        <v>88</v>
      </c>
    </row>
    <row r="252" ht="24.95" customHeight="1" spans="1:7">
      <c r="A252" s="451" t="s">
        <v>232</v>
      </c>
      <c r="B252" s="452">
        <f t="shared" ref="B252:D252" si="38">B253</f>
        <v>0</v>
      </c>
      <c r="C252" s="452">
        <f t="shared" si="38"/>
        <v>0</v>
      </c>
      <c r="D252" s="452">
        <f t="shared" si="38"/>
        <v>0</v>
      </c>
      <c r="E252" s="468" t="str">
        <f t="shared" si="30"/>
        <v/>
      </c>
      <c r="F252" s="454" t="str">
        <f t="shared" si="29"/>
        <v/>
      </c>
      <c r="G252" s="206" t="s">
        <v>90</v>
      </c>
    </row>
    <row r="253" ht="24.95" customHeight="1" spans="1:7">
      <c r="A253" s="455" t="s">
        <v>233</v>
      </c>
      <c r="B253" s="456"/>
      <c r="C253" s="456">
        <v>0</v>
      </c>
      <c r="D253" s="456">
        <v>0</v>
      </c>
      <c r="E253" s="469" t="str">
        <f t="shared" si="30"/>
        <v/>
      </c>
      <c r="F253" s="458" t="str">
        <f t="shared" si="29"/>
        <v/>
      </c>
      <c r="G253" s="206" t="s">
        <v>92</v>
      </c>
    </row>
    <row r="254" ht="24.95" customHeight="1" spans="1:7">
      <c r="A254" s="451" t="s">
        <v>234</v>
      </c>
      <c r="B254" s="452">
        <f t="shared" ref="B254:D254" si="39">SUM(B255:B263)</f>
        <v>1410</v>
      </c>
      <c r="C254" s="452">
        <f t="shared" si="39"/>
        <v>947</v>
      </c>
      <c r="D254" s="452">
        <f t="shared" si="39"/>
        <v>890</v>
      </c>
      <c r="E254" s="467">
        <f t="shared" si="30"/>
        <v>-0.368794326241135</v>
      </c>
      <c r="F254" s="454">
        <f t="shared" si="29"/>
        <v>-0.0601900739176346</v>
      </c>
      <c r="G254" s="206" t="s">
        <v>90</v>
      </c>
    </row>
    <row r="255" ht="24.95" customHeight="1" spans="1:7">
      <c r="A255" s="455" t="s">
        <v>235</v>
      </c>
      <c r="B255" s="456">
        <v>11</v>
      </c>
      <c r="C255" s="456">
        <v>10</v>
      </c>
      <c r="D255" s="456">
        <v>10</v>
      </c>
      <c r="E255" s="470">
        <f t="shared" si="30"/>
        <v>-0.0909090909090909</v>
      </c>
      <c r="F255" s="458">
        <f t="shared" si="29"/>
        <v>0</v>
      </c>
      <c r="G255" s="206" t="s">
        <v>92</v>
      </c>
    </row>
    <row r="256" ht="24.95" customHeight="1" spans="1:7">
      <c r="A256" s="455" t="s">
        <v>236</v>
      </c>
      <c r="B256" s="456">
        <v>0</v>
      </c>
      <c r="C256" s="456">
        <v>0</v>
      </c>
      <c r="D256" s="456">
        <v>0</v>
      </c>
      <c r="E256" s="469" t="str">
        <f t="shared" si="30"/>
        <v/>
      </c>
      <c r="F256" s="458" t="str">
        <f t="shared" si="29"/>
        <v/>
      </c>
      <c r="G256" s="206" t="s">
        <v>92</v>
      </c>
    </row>
    <row r="257" ht="24.95" customHeight="1" spans="1:7">
      <c r="A257" s="455" t="s">
        <v>237</v>
      </c>
      <c r="B257" s="456">
        <v>105</v>
      </c>
      <c r="C257" s="456">
        <v>15</v>
      </c>
      <c r="D257" s="456">
        <v>0</v>
      </c>
      <c r="E257" s="470">
        <f t="shared" si="30"/>
        <v>-1</v>
      </c>
      <c r="F257" s="458">
        <f t="shared" si="29"/>
        <v>-1</v>
      </c>
      <c r="G257" s="206" t="s">
        <v>92</v>
      </c>
    </row>
    <row r="258" ht="24.95" customHeight="1" spans="1:7">
      <c r="A258" s="455" t="s">
        <v>238</v>
      </c>
      <c r="B258" s="456">
        <v>0</v>
      </c>
      <c r="C258" s="456">
        <v>0</v>
      </c>
      <c r="D258" s="456">
        <v>0</v>
      </c>
      <c r="E258" s="470" t="str">
        <f t="shared" si="30"/>
        <v/>
      </c>
      <c r="F258" s="458" t="str">
        <f t="shared" si="29"/>
        <v/>
      </c>
      <c r="G258" s="206" t="s">
        <v>92</v>
      </c>
    </row>
    <row r="259" ht="24.95" customHeight="1" spans="1:7">
      <c r="A259" s="455" t="s">
        <v>239</v>
      </c>
      <c r="B259" s="456">
        <v>0</v>
      </c>
      <c r="C259" s="456">
        <v>0</v>
      </c>
      <c r="D259" s="456">
        <v>0</v>
      </c>
      <c r="E259" s="469" t="str">
        <f t="shared" si="30"/>
        <v/>
      </c>
      <c r="F259" s="458" t="str">
        <f t="shared" ref="F259:F321" si="40">IF(C259&lt;&gt;0,D259/C259-1,"")</f>
        <v/>
      </c>
      <c r="G259" s="206" t="s">
        <v>92</v>
      </c>
    </row>
    <row r="260" ht="24.95" customHeight="1" spans="1:7">
      <c r="A260" s="455" t="s">
        <v>240</v>
      </c>
      <c r="B260" s="456">
        <v>0</v>
      </c>
      <c r="C260" s="456">
        <v>0</v>
      </c>
      <c r="D260" s="456">
        <v>0</v>
      </c>
      <c r="E260" s="469" t="str">
        <f t="shared" si="30"/>
        <v/>
      </c>
      <c r="F260" s="458" t="str">
        <f t="shared" si="40"/>
        <v/>
      </c>
      <c r="G260" s="206" t="s">
        <v>92</v>
      </c>
    </row>
    <row r="261" ht="24.95" customHeight="1" spans="1:7">
      <c r="A261" s="455" t="s">
        <v>241</v>
      </c>
      <c r="B261" s="456">
        <v>685</v>
      </c>
      <c r="C261" s="456">
        <v>690</v>
      </c>
      <c r="D261" s="456">
        <v>680</v>
      </c>
      <c r="E261" s="470">
        <f t="shared" ref="E261:E324" si="41">IF(B261&lt;&gt;0,D261/B261-1,"")</f>
        <v>-0.00729927007299269</v>
      </c>
      <c r="F261" s="458">
        <f t="shared" si="40"/>
        <v>-0.0144927536231884</v>
      </c>
      <c r="G261" s="206" t="s">
        <v>92</v>
      </c>
    </row>
    <row r="262" ht="24.95" customHeight="1" spans="1:7">
      <c r="A262" s="455" t="s">
        <v>242</v>
      </c>
      <c r="B262" s="456">
        <v>588</v>
      </c>
      <c r="C262" s="456">
        <v>199</v>
      </c>
      <c r="D262" s="456">
        <v>200</v>
      </c>
      <c r="E262" s="470">
        <f t="shared" si="41"/>
        <v>-0.659863945578231</v>
      </c>
      <c r="F262" s="458">
        <f t="shared" si="40"/>
        <v>0.00502512562814061</v>
      </c>
      <c r="G262" s="206" t="s">
        <v>92</v>
      </c>
    </row>
    <row r="263" ht="24.95" customHeight="1" spans="1:7">
      <c r="A263" s="455" t="s">
        <v>243</v>
      </c>
      <c r="B263" s="456">
        <v>21</v>
      </c>
      <c r="C263" s="456">
        <v>33</v>
      </c>
      <c r="D263" s="456">
        <v>0</v>
      </c>
      <c r="E263" s="470">
        <f t="shared" si="41"/>
        <v>-1</v>
      </c>
      <c r="F263" s="458">
        <f t="shared" si="40"/>
        <v>-1</v>
      </c>
      <c r="G263" s="206" t="s">
        <v>92</v>
      </c>
    </row>
    <row r="264" ht="24.95" customHeight="1" spans="1:7">
      <c r="A264" s="451" t="s">
        <v>244</v>
      </c>
      <c r="B264" s="452">
        <f t="shared" ref="B264:D264" si="42">SUM(B265)</f>
        <v>75</v>
      </c>
      <c r="C264" s="452">
        <f t="shared" si="42"/>
        <v>2</v>
      </c>
      <c r="D264" s="452">
        <f t="shared" si="42"/>
        <v>0</v>
      </c>
      <c r="E264" s="467">
        <f t="shared" si="41"/>
        <v>-1</v>
      </c>
      <c r="F264" s="454">
        <f t="shared" si="40"/>
        <v>-1</v>
      </c>
      <c r="G264" s="206" t="s">
        <v>90</v>
      </c>
    </row>
    <row r="265" ht="24.95" customHeight="1" spans="1:7">
      <c r="A265" s="455" t="s">
        <v>245</v>
      </c>
      <c r="B265" s="456">
        <v>75</v>
      </c>
      <c r="C265" s="456">
        <v>2</v>
      </c>
      <c r="D265" s="456">
        <v>0</v>
      </c>
      <c r="E265" s="470">
        <f t="shared" si="41"/>
        <v>-1</v>
      </c>
      <c r="F265" s="458">
        <f t="shared" si="40"/>
        <v>-1</v>
      </c>
      <c r="G265" s="206" t="s">
        <v>92</v>
      </c>
    </row>
    <row r="266" ht="24.95" customHeight="1" spans="1:7">
      <c r="A266" s="451" t="s">
        <v>48</v>
      </c>
      <c r="B266" s="452">
        <f t="shared" ref="B266:D266" si="43">SUM(B267,B270,B281,B288,B296,B305,B321,B331,B341,B349,B355)</f>
        <v>26391</v>
      </c>
      <c r="C266" s="452">
        <f t="shared" si="43"/>
        <v>25447</v>
      </c>
      <c r="D266" s="452">
        <f t="shared" si="43"/>
        <v>25519</v>
      </c>
      <c r="E266" s="467">
        <f t="shared" si="41"/>
        <v>-0.0330415672009398</v>
      </c>
      <c r="F266" s="454">
        <f t="shared" si="40"/>
        <v>0.00282941014657911</v>
      </c>
      <c r="G266" s="206" t="s">
        <v>88</v>
      </c>
    </row>
    <row r="267" ht="24.95" customHeight="1" spans="1:7">
      <c r="A267" s="451" t="s">
        <v>246</v>
      </c>
      <c r="B267" s="452">
        <f t="shared" ref="B267:D267" si="44">SUM(B268:B269)</f>
        <v>416</v>
      </c>
      <c r="C267" s="452">
        <f t="shared" si="44"/>
        <v>120</v>
      </c>
      <c r="D267" s="452">
        <f t="shared" si="44"/>
        <v>158</v>
      </c>
      <c r="E267" s="467">
        <f t="shared" si="41"/>
        <v>-0.620192307692308</v>
      </c>
      <c r="F267" s="454">
        <f t="shared" si="40"/>
        <v>0.316666666666667</v>
      </c>
      <c r="G267" s="206" t="s">
        <v>90</v>
      </c>
    </row>
    <row r="268" ht="24.95" customHeight="1" spans="1:7">
      <c r="A268" s="455" t="s">
        <v>247</v>
      </c>
      <c r="B268" s="456">
        <v>126</v>
      </c>
      <c r="C268" s="456">
        <v>120</v>
      </c>
      <c r="D268" s="456">
        <v>158</v>
      </c>
      <c r="E268" s="470">
        <f t="shared" si="41"/>
        <v>0.253968253968254</v>
      </c>
      <c r="F268" s="458">
        <f t="shared" si="40"/>
        <v>0.316666666666667</v>
      </c>
      <c r="G268" s="206" t="s">
        <v>92</v>
      </c>
    </row>
    <row r="269" ht="24.95" customHeight="1" spans="1:7">
      <c r="A269" s="455" t="s">
        <v>248</v>
      </c>
      <c r="B269" s="456">
        <v>290</v>
      </c>
      <c r="C269" s="456">
        <v>0</v>
      </c>
      <c r="D269" s="456">
        <v>0</v>
      </c>
      <c r="E269" s="470">
        <f t="shared" si="41"/>
        <v>-1</v>
      </c>
      <c r="F269" s="458" t="str">
        <f t="shared" si="40"/>
        <v/>
      </c>
      <c r="G269" s="206" t="s">
        <v>92</v>
      </c>
    </row>
    <row r="270" ht="24.95" customHeight="1" spans="1:7">
      <c r="A270" s="451" t="s">
        <v>249</v>
      </c>
      <c r="B270" s="452">
        <f t="shared" ref="B270:D270" si="45">SUM(B271:B280)</f>
        <v>19357</v>
      </c>
      <c r="C270" s="452">
        <f t="shared" si="45"/>
        <v>23678</v>
      </c>
      <c r="D270" s="452">
        <f t="shared" si="45"/>
        <v>23871</v>
      </c>
      <c r="E270" s="467">
        <f t="shared" si="41"/>
        <v>0.233197292968952</v>
      </c>
      <c r="F270" s="454">
        <f t="shared" si="40"/>
        <v>0.00815102626911046</v>
      </c>
      <c r="G270" s="206" t="s">
        <v>90</v>
      </c>
    </row>
    <row r="271" ht="24.95" customHeight="1" spans="1:7">
      <c r="A271" s="455" t="s">
        <v>91</v>
      </c>
      <c r="B271" s="456">
        <v>9185</v>
      </c>
      <c r="C271" s="456">
        <v>8858</v>
      </c>
      <c r="D271" s="456">
        <f>8262+700</f>
        <v>8962</v>
      </c>
      <c r="E271" s="469">
        <f t="shared" si="41"/>
        <v>-0.0242787152966794</v>
      </c>
      <c r="F271" s="458">
        <f t="shared" si="40"/>
        <v>0.0117407992774892</v>
      </c>
      <c r="G271" s="206" t="s">
        <v>92</v>
      </c>
    </row>
    <row r="272" ht="24.95" customHeight="1" spans="1:7">
      <c r="A272" s="455" t="s">
        <v>93</v>
      </c>
      <c r="B272" s="456">
        <v>2490</v>
      </c>
      <c r="C272" s="456">
        <v>1914</v>
      </c>
      <c r="D272" s="456">
        <f>1223+500</f>
        <v>1723</v>
      </c>
      <c r="E272" s="469">
        <f t="shared" si="41"/>
        <v>-0.308032128514056</v>
      </c>
      <c r="F272" s="458">
        <f t="shared" si="40"/>
        <v>-0.099791013584117</v>
      </c>
      <c r="G272" s="206" t="s">
        <v>92</v>
      </c>
    </row>
    <row r="273" ht="24.95" customHeight="1" spans="1:7">
      <c r="A273" s="455" t="s">
        <v>94</v>
      </c>
      <c r="B273" s="456">
        <v>0</v>
      </c>
      <c r="C273" s="456">
        <v>0</v>
      </c>
      <c r="D273" s="456">
        <v>0</v>
      </c>
      <c r="E273" s="470" t="str">
        <f t="shared" si="41"/>
        <v/>
      </c>
      <c r="F273" s="458" t="str">
        <f t="shared" si="40"/>
        <v/>
      </c>
      <c r="G273" s="206" t="s">
        <v>92</v>
      </c>
    </row>
    <row r="274" ht="24.95" customHeight="1" spans="1:7">
      <c r="A274" s="455" t="s">
        <v>133</v>
      </c>
      <c r="B274" s="456">
        <v>1092</v>
      </c>
      <c r="C274" s="456">
        <v>4935</v>
      </c>
      <c r="D274" s="456">
        <f>4100+900</f>
        <v>5000</v>
      </c>
      <c r="E274" s="470">
        <f t="shared" si="41"/>
        <v>3.57875457875458</v>
      </c>
      <c r="F274" s="458">
        <f t="shared" si="40"/>
        <v>0.0131712259371835</v>
      </c>
      <c r="G274" s="206" t="s">
        <v>92</v>
      </c>
    </row>
    <row r="275" ht="24.95" customHeight="1" spans="1:7">
      <c r="A275" s="455" t="s">
        <v>250</v>
      </c>
      <c r="B275" s="456">
        <v>2039</v>
      </c>
      <c r="C275" s="456">
        <v>2631</v>
      </c>
      <c r="D275" s="456">
        <v>2686</v>
      </c>
      <c r="E275" s="470">
        <f t="shared" si="41"/>
        <v>0.317312408043158</v>
      </c>
      <c r="F275" s="458">
        <f t="shared" si="40"/>
        <v>0.0209045990117827</v>
      </c>
      <c r="G275" s="206" t="s">
        <v>92</v>
      </c>
    </row>
    <row r="276" ht="24.95" customHeight="1" spans="1:7">
      <c r="A276" s="455" t="s">
        <v>251</v>
      </c>
      <c r="B276" s="456">
        <v>4318</v>
      </c>
      <c r="C276" s="456">
        <v>0</v>
      </c>
      <c r="D276" s="456">
        <v>0</v>
      </c>
      <c r="E276" s="470">
        <f t="shared" si="41"/>
        <v>-1</v>
      </c>
      <c r="F276" s="458" t="str">
        <f t="shared" si="40"/>
        <v/>
      </c>
      <c r="G276" s="206" t="s">
        <v>92</v>
      </c>
    </row>
    <row r="277" ht="24.95" customHeight="1" spans="1:7">
      <c r="A277" s="455" t="s">
        <v>252</v>
      </c>
      <c r="B277" s="456">
        <v>0</v>
      </c>
      <c r="C277" s="456">
        <v>0</v>
      </c>
      <c r="D277" s="456">
        <v>0</v>
      </c>
      <c r="E277" s="470" t="str">
        <f t="shared" si="41"/>
        <v/>
      </c>
      <c r="F277" s="458" t="str">
        <f t="shared" si="40"/>
        <v/>
      </c>
      <c r="G277" s="206" t="s">
        <v>92</v>
      </c>
    </row>
    <row r="278" ht="24.95" customHeight="1" spans="1:7">
      <c r="A278" s="455" t="s">
        <v>253</v>
      </c>
      <c r="B278" s="456"/>
      <c r="C278" s="456">
        <v>0</v>
      </c>
      <c r="D278" s="456">
        <v>0</v>
      </c>
      <c r="E278" s="470" t="str">
        <f t="shared" si="41"/>
        <v/>
      </c>
      <c r="F278" s="458" t="str">
        <f t="shared" si="40"/>
        <v/>
      </c>
      <c r="G278" s="206" t="s">
        <v>92</v>
      </c>
    </row>
    <row r="279" ht="24.95" customHeight="1" spans="1:7">
      <c r="A279" s="455" t="s">
        <v>101</v>
      </c>
      <c r="B279" s="456"/>
      <c r="C279" s="456">
        <v>0</v>
      </c>
      <c r="D279" s="456">
        <v>0</v>
      </c>
      <c r="E279" s="470" t="str">
        <f t="shared" si="41"/>
        <v/>
      </c>
      <c r="F279" s="458" t="str">
        <f t="shared" si="40"/>
        <v/>
      </c>
      <c r="G279" s="206" t="s">
        <v>92</v>
      </c>
    </row>
    <row r="280" ht="24.95" customHeight="1" spans="1:7">
      <c r="A280" s="455" t="s">
        <v>254</v>
      </c>
      <c r="B280" s="456">
        <v>233</v>
      </c>
      <c r="C280" s="456">
        <v>5340</v>
      </c>
      <c r="D280" s="456">
        <f>500+5000</f>
        <v>5500</v>
      </c>
      <c r="E280" s="470">
        <f t="shared" si="41"/>
        <v>22.6051502145923</v>
      </c>
      <c r="F280" s="458">
        <f t="shared" si="40"/>
        <v>0.0299625468164795</v>
      </c>
      <c r="G280" s="206" t="s">
        <v>92</v>
      </c>
    </row>
    <row r="281" ht="24.95" customHeight="1" spans="1:7">
      <c r="A281" s="451" t="s">
        <v>255</v>
      </c>
      <c r="B281" s="452">
        <f t="shared" ref="B281:D281" si="46">SUM(B282:B287)</f>
        <v>22</v>
      </c>
      <c r="C281" s="452">
        <f t="shared" si="46"/>
        <v>20</v>
      </c>
      <c r="D281" s="452">
        <f t="shared" si="46"/>
        <v>18</v>
      </c>
      <c r="E281" s="467">
        <f t="shared" si="41"/>
        <v>-0.181818181818182</v>
      </c>
      <c r="F281" s="454">
        <f t="shared" si="40"/>
        <v>-0.1</v>
      </c>
      <c r="G281" s="206" t="s">
        <v>90</v>
      </c>
    </row>
    <row r="282" ht="24.95" customHeight="1" spans="1:7">
      <c r="A282" s="455" t="s">
        <v>91</v>
      </c>
      <c r="B282" s="456">
        <v>0</v>
      </c>
      <c r="C282" s="456">
        <v>2</v>
      </c>
      <c r="D282" s="456">
        <v>0</v>
      </c>
      <c r="E282" s="470" t="str">
        <f t="shared" si="41"/>
        <v/>
      </c>
      <c r="F282" s="458">
        <f t="shared" si="40"/>
        <v>-1</v>
      </c>
      <c r="G282" s="206" t="s">
        <v>92</v>
      </c>
    </row>
    <row r="283" ht="24.95" customHeight="1" spans="1:7">
      <c r="A283" s="455" t="s">
        <v>93</v>
      </c>
      <c r="B283" s="456">
        <v>0</v>
      </c>
      <c r="C283" s="456">
        <v>0</v>
      </c>
      <c r="D283" s="456">
        <v>0</v>
      </c>
      <c r="E283" s="470" t="str">
        <f t="shared" si="41"/>
        <v/>
      </c>
      <c r="F283" s="458" t="str">
        <f t="shared" si="40"/>
        <v/>
      </c>
      <c r="G283" s="206" t="s">
        <v>92</v>
      </c>
    </row>
    <row r="284" ht="24.95" customHeight="1" spans="1:7">
      <c r="A284" s="455" t="s">
        <v>94</v>
      </c>
      <c r="B284" s="456">
        <v>0</v>
      </c>
      <c r="C284" s="456">
        <v>0</v>
      </c>
      <c r="D284" s="456">
        <v>0</v>
      </c>
      <c r="E284" s="469" t="str">
        <f t="shared" si="41"/>
        <v/>
      </c>
      <c r="F284" s="458" t="str">
        <f t="shared" si="40"/>
        <v/>
      </c>
      <c r="G284" s="206" t="s">
        <v>92</v>
      </c>
    </row>
    <row r="285" ht="24.95" customHeight="1" spans="1:7">
      <c r="A285" s="455" t="s">
        <v>256</v>
      </c>
      <c r="B285" s="456">
        <v>19</v>
      </c>
      <c r="C285" s="456">
        <v>18</v>
      </c>
      <c r="D285" s="456">
        <v>18</v>
      </c>
      <c r="E285" s="470">
        <f t="shared" si="41"/>
        <v>-0.0526315789473685</v>
      </c>
      <c r="F285" s="458">
        <f t="shared" si="40"/>
        <v>0</v>
      </c>
      <c r="G285" s="206" t="s">
        <v>92</v>
      </c>
    </row>
    <row r="286" ht="24.95" customHeight="1" spans="1:7">
      <c r="A286" s="455" t="s">
        <v>101</v>
      </c>
      <c r="B286" s="456">
        <v>0</v>
      </c>
      <c r="C286" s="456">
        <v>0</v>
      </c>
      <c r="D286" s="456">
        <v>0</v>
      </c>
      <c r="E286" s="470" t="str">
        <f t="shared" si="41"/>
        <v/>
      </c>
      <c r="F286" s="458" t="str">
        <f t="shared" si="40"/>
        <v/>
      </c>
      <c r="G286" s="206" t="s">
        <v>92</v>
      </c>
    </row>
    <row r="287" ht="24.95" customHeight="1" spans="1:7">
      <c r="A287" s="455" t="s">
        <v>257</v>
      </c>
      <c r="B287" s="456">
        <v>3</v>
      </c>
      <c r="C287" s="456">
        <v>0</v>
      </c>
      <c r="D287" s="456">
        <v>0</v>
      </c>
      <c r="E287" s="470">
        <f t="shared" si="41"/>
        <v>-1</v>
      </c>
      <c r="F287" s="458" t="str">
        <f t="shared" si="40"/>
        <v/>
      </c>
      <c r="G287" s="206" t="s">
        <v>92</v>
      </c>
    </row>
    <row r="288" ht="24.95" customHeight="1" spans="1:7">
      <c r="A288" s="451" t="s">
        <v>258</v>
      </c>
      <c r="B288" s="452">
        <f t="shared" ref="B288:D288" si="47">SUM(B289:B295)</f>
        <v>17</v>
      </c>
      <c r="C288" s="452">
        <f t="shared" si="47"/>
        <v>304</v>
      </c>
      <c r="D288" s="452">
        <f t="shared" si="47"/>
        <v>100</v>
      </c>
      <c r="E288" s="467">
        <f t="shared" si="41"/>
        <v>4.88235294117647</v>
      </c>
      <c r="F288" s="454">
        <f t="shared" si="40"/>
        <v>-0.671052631578947</v>
      </c>
      <c r="G288" s="206" t="s">
        <v>90</v>
      </c>
    </row>
    <row r="289" ht="24.95" customHeight="1" spans="1:7">
      <c r="A289" s="455" t="s">
        <v>91</v>
      </c>
      <c r="B289" s="456">
        <v>3</v>
      </c>
      <c r="C289" s="456">
        <v>2</v>
      </c>
      <c r="D289" s="456">
        <v>0</v>
      </c>
      <c r="E289" s="470">
        <f t="shared" si="41"/>
        <v>-1</v>
      </c>
      <c r="F289" s="458">
        <f t="shared" si="40"/>
        <v>-1</v>
      </c>
      <c r="G289" s="206" t="s">
        <v>92</v>
      </c>
    </row>
    <row r="290" ht="24.95" customHeight="1" spans="1:7">
      <c r="A290" s="455" t="s">
        <v>93</v>
      </c>
      <c r="B290" s="456">
        <v>5</v>
      </c>
      <c r="C290" s="456">
        <v>80</v>
      </c>
      <c r="D290" s="456">
        <v>0</v>
      </c>
      <c r="E290" s="470">
        <f t="shared" si="41"/>
        <v>-1</v>
      </c>
      <c r="F290" s="458">
        <f t="shared" si="40"/>
        <v>-1</v>
      </c>
      <c r="G290" s="206" t="s">
        <v>92</v>
      </c>
    </row>
    <row r="291" ht="24.95" customHeight="1" spans="1:7">
      <c r="A291" s="455" t="s">
        <v>94</v>
      </c>
      <c r="B291" s="456">
        <v>0</v>
      </c>
      <c r="C291" s="456">
        <v>0</v>
      </c>
      <c r="D291" s="456">
        <v>0</v>
      </c>
      <c r="E291" s="470" t="str">
        <f t="shared" si="41"/>
        <v/>
      </c>
      <c r="F291" s="458" t="str">
        <f t="shared" si="40"/>
        <v/>
      </c>
      <c r="G291" s="206" t="s">
        <v>92</v>
      </c>
    </row>
    <row r="292" ht="24.95" customHeight="1" spans="1:7">
      <c r="A292" s="455" t="s">
        <v>259</v>
      </c>
      <c r="B292" s="456">
        <v>0</v>
      </c>
      <c r="C292" s="456">
        <v>0</v>
      </c>
      <c r="D292" s="456">
        <v>0</v>
      </c>
      <c r="E292" s="470" t="str">
        <f t="shared" si="41"/>
        <v/>
      </c>
      <c r="F292" s="458" t="str">
        <f t="shared" si="40"/>
        <v/>
      </c>
      <c r="G292" s="206" t="s">
        <v>92</v>
      </c>
    </row>
    <row r="293" ht="24.95" customHeight="1" spans="1:7">
      <c r="A293" s="455" t="s">
        <v>260</v>
      </c>
      <c r="B293" s="456">
        <v>9</v>
      </c>
      <c r="C293" s="456">
        <v>0</v>
      </c>
      <c r="D293" s="456">
        <v>0</v>
      </c>
      <c r="E293" s="470">
        <f t="shared" si="41"/>
        <v>-1</v>
      </c>
      <c r="F293" s="458" t="str">
        <f t="shared" si="40"/>
        <v/>
      </c>
      <c r="G293" s="206" t="s">
        <v>92</v>
      </c>
    </row>
    <row r="294" ht="24.95" customHeight="1" spans="1:7">
      <c r="A294" s="455" t="s">
        <v>101</v>
      </c>
      <c r="B294" s="456">
        <v>0</v>
      </c>
      <c r="C294" s="456">
        <v>0</v>
      </c>
      <c r="D294" s="456">
        <v>0</v>
      </c>
      <c r="E294" s="470" t="str">
        <f t="shared" si="41"/>
        <v/>
      </c>
      <c r="F294" s="458" t="str">
        <f t="shared" si="40"/>
        <v/>
      </c>
      <c r="G294" s="206" t="s">
        <v>92</v>
      </c>
    </row>
    <row r="295" ht="24.95" customHeight="1" spans="1:7">
      <c r="A295" s="455" t="s">
        <v>261</v>
      </c>
      <c r="B295" s="456">
        <v>0</v>
      </c>
      <c r="C295" s="456">
        <v>222</v>
      </c>
      <c r="D295" s="456">
        <v>100</v>
      </c>
      <c r="E295" s="470" t="str">
        <f t="shared" si="41"/>
        <v/>
      </c>
      <c r="F295" s="458">
        <f t="shared" si="40"/>
        <v>-0.549549549549549</v>
      </c>
      <c r="G295" s="206" t="s">
        <v>92</v>
      </c>
    </row>
    <row r="296" ht="24.95" customHeight="1" spans="1:7">
      <c r="A296" s="451" t="s">
        <v>262</v>
      </c>
      <c r="B296" s="452">
        <f t="shared" ref="B296:D296" si="48">SUM(B297:B304)</f>
        <v>22</v>
      </c>
      <c r="C296" s="452">
        <f t="shared" si="48"/>
        <v>109</v>
      </c>
      <c r="D296" s="452">
        <f t="shared" si="48"/>
        <v>100</v>
      </c>
      <c r="E296" s="467">
        <f t="shared" si="41"/>
        <v>3.54545454545455</v>
      </c>
      <c r="F296" s="454">
        <f t="shared" si="40"/>
        <v>-0.0825688073394495</v>
      </c>
      <c r="G296" s="206" t="s">
        <v>90</v>
      </c>
    </row>
    <row r="297" ht="24.95" customHeight="1" spans="1:7">
      <c r="A297" s="455" t="s">
        <v>91</v>
      </c>
      <c r="B297" s="456">
        <v>0</v>
      </c>
      <c r="C297" s="456">
        <v>3</v>
      </c>
      <c r="D297" s="456">
        <v>0</v>
      </c>
      <c r="E297" s="470" t="str">
        <f t="shared" si="41"/>
        <v/>
      </c>
      <c r="F297" s="458">
        <f t="shared" si="40"/>
        <v>-1</v>
      </c>
      <c r="G297" s="206" t="s">
        <v>92</v>
      </c>
    </row>
    <row r="298" ht="24.95" customHeight="1" spans="1:7">
      <c r="A298" s="455" t="s">
        <v>93</v>
      </c>
      <c r="B298" s="456">
        <v>5</v>
      </c>
      <c r="C298" s="456">
        <v>80</v>
      </c>
      <c r="D298" s="456">
        <v>0</v>
      </c>
      <c r="E298" s="470">
        <f t="shared" si="41"/>
        <v>-1</v>
      </c>
      <c r="F298" s="458">
        <f t="shared" si="40"/>
        <v>-1</v>
      </c>
      <c r="G298" s="206" t="s">
        <v>92</v>
      </c>
    </row>
    <row r="299" ht="24.95" customHeight="1" spans="1:7">
      <c r="A299" s="455" t="s">
        <v>94</v>
      </c>
      <c r="B299" s="456">
        <v>0</v>
      </c>
      <c r="C299" s="456">
        <v>0</v>
      </c>
      <c r="D299" s="456">
        <v>0</v>
      </c>
      <c r="E299" s="470" t="str">
        <f t="shared" si="41"/>
        <v/>
      </c>
      <c r="F299" s="458" t="str">
        <f t="shared" si="40"/>
        <v/>
      </c>
      <c r="G299" s="206" t="s">
        <v>92</v>
      </c>
    </row>
    <row r="300" ht="24.95" customHeight="1" spans="1:7">
      <c r="A300" s="455" t="s">
        <v>263</v>
      </c>
      <c r="B300" s="456">
        <v>0</v>
      </c>
      <c r="C300" s="456">
        <v>0</v>
      </c>
      <c r="D300" s="456">
        <v>0</v>
      </c>
      <c r="E300" s="470" t="str">
        <f t="shared" si="41"/>
        <v/>
      </c>
      <c r="F300" s="458" t="str">
        <f t="shared" si="40"/>
        <v/>
      </c>
      <c r="G300" s="206" t="s">
        <v>92</v>
      </c>
    </row>
    <row r="301" ht="24.95" customHeight="1" spans="1:7">
      <c r="A301" s="455" t="s">
        <v>264</v>
      </c>
      <c r="B301" s="456">
        <v>0</v>
      </c>
      <c r="C301" s="456">
        <v>0</v>
      </c>
      <c r="D301" s="456">
        <v>0</v>
      </c>
      <c r="E301" s="470" t="str">
        <f t="shared" si="41"/>
        <v/>
      </c>
      <c r="F301" s="458" t="str">
        <f t="shared" si="40"/>
        <v/>
      </c>
      <c r="G301" s="206" t="s">
        <v>92</v>
      </c>
    </row>
    <row r="302" ht="24.95" customHeight="1" spans="1:7">
      <c r="A302" s="455" t="s">
        <v>265</v>
      </c>
      <c r="B302" s="456">
        <v>0</v>
      </c>
      <c r="C302" s="456">
        <v>0</v>
      </c>
      <c r="D302" s="456">
        <v>0</v>
      </c>
      <c r="E302" s="470" t="str">
        <f t="shared" si="41"/>
        <v/>
      </c>
      <c r="F302" s="458" t="str">
        <f t="shared" si="40"/>
        <v/>
      </c>
      <c r="G302" s="206" t="s">
        <v>92</v>
      </c>
    </row>
    <row r="303" ht="24.95" customHeight="1" spans="1:7">
      <c r="A303" s="455" t="s">
        <v>101</v>
      </c>
      <c r="B303" s="456">
        <v>0</v>
      </c>
      <c r="C303" s="456">
        <v>0</v>
      </c>
      <c r="D303" s="456">
        <v>0</v>
      </c>
      <c r="E303" s="470" t="str">
        <f t="shared" si="41"/>
        <v/>
      </c>
      <c r="F303" s="458" t="str">
        <f t="shared" si="40"/>
        <v/>
      </c>
      <c r="G303" s="206" t="s">
        <v>92</v>
      </c>
    </row>
    <row r="304" ht="24.95" customHeight="1" spans="1:7">
      <c r="A304" s="455" t="s">
        <v>266</v>
      </c>
      <c r="B304" s="456">
        <v>17</v>
      </c>
      <c r="C304" s="456">
        <v>26</v>
      </c>
      <c r="D304" s="456">
        <v>100</v>
      </c>
      <c r="E304" s="470">
        <f t="shared" si="41"/>
        <v>4.88235294117647</v>
      </c>
      <c r="F304" s="458">
        <f t="shared" si="40"/>
        <v>2.84615384615385</v>
      </c>
      <c r="G304" s="206" t="s">
        <v>92</v>
      </c>
    </row>
    <row r="305" ht="24.95" customHeight="1" spans="1:7">
      <c r="A305" s="451" t="s">
        <v>267</v>
      </c>
      <c r="B305" s="452">
        <f t="shared" ref="B305:D305" si="49">SUM(B306:B320)</f>
        <v>965</v>
      </c>
      <c r="C305" s="452">
        <f t="shared" si="49"/>
        <v>1015</v>
      </c>
      <c r="D305" s="452">
        <f t="shared" si="49"/>
        <v>998</v>
      </c>
      <c r="E305" s="467">
        <f t="shared" si="41"/>
        <v>0.0341968911917099</v>
      </c>
      <c r="F305" s="454">
        <f t="shared" si="40"/>
        <v>-0.0167487684729064</v>
      </c>
      <c r="G305" s="206" t="s">
        <v>90</v>
      </c>
    </row>
    <row r="306" ht="24.95" customHeight="1" spans="1:7">
      <c r="A306" s="455" t="s">
        <v>91</v>
      </c>
      <c r="B306" s="456">
        <v>685</v>
      </c>
      <c r="C306" s="456">
        <v>731</v>
      </c>
      <c r="D306" s="456">
        <v>711</v>
      </c>
      <c r="E306" s="469">
        <f t="shared" si="41"/>
        <v>0.037956204379562</v>
      </c>
      <c r="F306" s="458">
        <f t="shared" si="40"/>
        <v>-0.0273597811217511</v>
      </c>
      <c r="G306" s="206" t="s">
        <v>92</v>
      </c>
    </row>
    <row r="307" ht="24.95" customHeight="1" spans="1:7">
      <c r="A307" s="455" t="s">
        <v>93</v>
      </c>
      <c r="B307" s="456">
        <v>87</v>
      </c>
      <c r="C307" s="456">
        <v>96</v>
      </c>
      <c r="D307" s="456">
        <v>37</v>
      </c>
      <c r="E307" s="470">
        <f t="shared" si="41"/>
        <v>-0.574712643678161</v>
      </c>
      <c r="F307" s="458">
        <f t="shared" si="40"/>
        <v>-0.614583333333333</v>
      </c>
      <c r="G307" s="206" t="s">
        <v>92</v>
      </c>
    </row>
    <row r="308" ht="24.95" customHeight="1" spans="1:7">
      <c r="A308" s="455" t="s">
        <v>94</v>
      </c>
      <c r="B308" s="456">
        <v>0</v>
      </c>
      <c r="C308" s="456">
        <v>0</v>
      </c>
      <c r="D308" s="456">
        <v>0</v>
      </c>
      <c r="E308" s="470" t="str">
        <f t="shared" si="41"/>
        <v/>
      </c>
      <c r="F308" s="458" t="str">
        <f t="shared" si="40"/>
        <v/>
      </c>
      <c r="G308" s="206" t="s">
        <v>92</v>
      </c>
    </row>
    <row r="309" ht="24.95" customHeight="1" spans="1:7">
      <c r="A309" s="455" t="s">
        <v>268</v>
      </c>
      <c r="B309" s="456">
        <v>21</v>
      </c>
      <c r="C309" s="456">
        <v>20</v>
      </c>
      <c r="D309" s="456">
        <v>20</v>
      </c>
      <c r="E309" s="470">
        <f t="shared" si="41"/>
        <v>-0.0476190476190477</v>
      </c>
      <c r="F309" s="458">
        <f t="shared" si="40"/>
        <v>0</v>
      </c>
      <c r="G309" s="206" t="s">
        <v>92</v>
      </c>
    </row>
    <row r="310" ht="24.95" customHeight="1" spans="1:7">
      <c r="A310" s="455" t="s">
        <v>269</v>
      </c>
      <c r="B310" s="456">
        <v>53</v>
      </c>
      <c r="C310" s="456">
        <v>40</v>
      </c>
      <c r="D310" s="456">
        <v>40</v>
      </c>
      <c r="E310" s="470">
        <f t="shared" si="41"/>
        <v>-0.245283018867924</v>
      </c>
      <c r="F310" s="458">
        <f t="shared" si="40"/>
        <v>0</v>
      </c>
      <c r="G310" s="206" t="s">
        <v>92</v>
      </c>
    </row>
    <row r="311" ht="24.95" customHeight="1" spans="1:7">
      <c r="A311" s="455" t="s">
        <v>270</v>
      </c>
      <c r="B311" s="456">
        <v>11</v>
      </c>
      <c r="C311" s="456">
        <v>0</v>
      </c>
      <c r="D311" s="456">
        <v>25</v>
      </c>
      <c r="E311" s="470">
        <f t="shared" si="41"/>
        <v>1.27272727272727</v>
      </c>
      <c r="F311" s="458" t="str">
        <f t="shared" si="40"/>
        <v/>
      </c>
      <c r="G311" s="206" t="s">
        <v>92</v>
      </c>
    </row>
    <row r="312" ht="24.95" customHeight="1" spans="1:7">
      <c r="A312" s="455" t="s">
        <v>271</v>
      </c>
      <c r="B312" s="456">
        <v>37</v>
      </c>
      <c r="C312" s="456">
        <v>52</v>
      </c>
      <c r="D312" s="456">
        <v>50</v>
      </c>
      <c r="E312" s="470">
        <f t="shared" si="41"/>
        <v>0.351351351351351</v>
      </c>
      <c r="F312" s="458">
        <f t="shared" si="40"/>
        <v>-0.0384615384615384</v>
      </c>
      <c r="G312" s="206" t="s">
        <v>92</v>
      </c>
    </row>
    <row r="313" ht="24.95" customHeight="1" spans="1:7">
      <c r="A313" s="455" t="s">
        <v>272</v>
      </c>
      <c r="B313" s="456">
        <v>0</v>
      </c>
      <c r="C313" s="456">
        <v>0</v>
      </c>
      <c r="D313" s="456">
        <v>5</v>
      </c>
      <c r="E313" s="469" t="str">
        <f t="shared" si="41"/>
        <v/>
      </c>
      <c r="F313" s="458" t="str">
        <f t="shared" si="40"/>
        <v/>
      </c>
      <c r="G313" s="206" t="s">
        <v>92</v>
      </c>
    </row>
    <row r="314" ht="24.95" customHeight="1" spans="1:7">
      <c r="A314" s="455" t="s">
        <v>273</v>
      </c>
      <c r="B314" s="456">
        <v>0</v>
      </c>
      <c r="C314" s="456">
        <v>0</v>
      </c>
      <c r="D314" s="456">
        <v>0</v>
      </c>
      <c r="E314" s="470" t="str">
        <f t="shared" si="41"/>
        <v/>
      </c>
      <c r="F314" s="458" t="str">
        <f t="shared" si="40"/>
        <v/>
      </c>
      <c r="G314" s="206" t="s">
        <v>92</v>
      </c>
    </row>
    <row r="315" ht="24.95" customHeight="1" spans="1:7">
      <c r="A315" s="455" t="s">
        <v>274</v>
      </c>
      <c r="B315" s="456">
        <v>16</v>
      </c>
      <c r="C315" s="456">
        <v>10</v>
      </c>
      <c r="D315" s="456">
        <v>10</v>
      </c>
      <c r="E315" s="470">
        <f t="shared" si="41"/>
        <v>-0.375</v>
      </c>
      <c r="F315" s="458">
        <f t="shared" si="40"/>
        <v>0</v>
      </c>
      <c r="G315" s="206" t="s">
        <v>92</v>
      </c>
    </row>
    <row r="316" ht="24.95" customHeight="1" spans="1:7">
      <c r="A316" s="455" t="s">
        <v>275</v>
      </c>
      <c r="B316" s="456">
        <v>0</v>
      </c>
      <c r="C316" s="456">
        <v>0</v>
      </c>
      <c r="D316" s="456">
        <v>0</v>
      </c>
      <c r="E316" s="470" t="str">
        <f t="shared" si="41"/>
        <v/>
      </c>
      <c r="F316" s="458" t="str">
        <f t="shared" si="40"/>
        <v/>
      </c>
      <c r="G316" s="206" t="s">
        <v>92</v>
      </c>
    </row>
    <row r="317" ht="24.95" customHeight="1" spans="1:7">
      <c r="A317" s="455" t="s">
        <v>276</v>
      </c>
      <c r="B317" s="456">
        <v>19</v>
      </c>
      <c r="C317" s="456">
        <v>0</v>
      </c>
      <c r="D317" s="456">
        <v>0</v>
      </c>
      <c r="E317" s="470">
        <f t="shared" si="41"/>
        <v>-1</v>
      </c>
      <c r="F317" s="458" t="str">
        <f t="shared" si="40"/>
        <v/>
      </c>
      <c r="G317" s="206" t="s">
        <v>92</v>
      </c>
    </row>
    <row r="318" ht="24.95" customHeight="1" spans="1:7">
      <c r="A318" s="455" t="s">
        <v>133</v>
      </c>
      <c r="B318" s="456">
        <v>0</v>
      </c>
      <c r="C318" s="456">
        <v>0</v>
      </c>
      <c r="D318" s="456">
        <v>0</v>
      </c>
      <c r="E318" s="470" t="str">
        <f t="shared" si="41"/>
        <v/>
      </c>
      <c r="F318" s="458" t="str">
        <f t="shared" si="40"/>
        <v/>
      </c>
      <c r="G318" s="206" t="s">
        <v>92</v>
      </c>
    </row>
    <row r="319" ht="24.95" customHeight="1" spans="1:7">
      <c r="A319" s="455" t="s">
        <v>101</v>
      </c>
      <c r="B319" s="456">
        <v>0</v>
      </c>
      <c r="C319" s="456">
        <v>0</v>
      </c>
      <c r="D319" s="456">
        <v>0</v>
      </c>
      <c r="E319" s="470" t="str">
        <f t="shared" si="41"/>
        <v/>
      </c>
      <c r="F319" s="458" t="str">
        <f t="shared" si="40"/>
        <v/>
      </c>
      <c r="G319" s="206" t="s">
        <v>92</v>
      </c>
    </row>
    <row r="320" ht="24.95" customHeight="1" spans="1:7">
      <c r="A320" s="455" t="s">
        <v>277</v>
      </c>
      <c r="B320" s="456">
        <v>36</v>
      </c>
      <c r="C320" s="456">
        <v>66</v>
      </c>
      <c r="D320" s="456">
        <v>100</v>
      </c>
      <c r="E320" s="470">
        <f t="shared" si="41"/>
        <v>1.77777777777778</v>
      </c>
      <c r="F320" s="458">
        <f t="shared" si="40"/>
        <v>0.515151515151515</v>
      </c>
      <c r="G320" s="206" t="s">
        <v>92</v>
      </c>
    </row>
    <row r="321" ht="24.95" customHeight="1" spans="1:7">
      <c r="A321" s="451" t="s">
        <v>278</v>
      </c>
      <c r="B321" s="452">
        <f t="shared" ref="B321:D321" si="50">SUM(B322:B330)</f>
        <v>0</v>
      </c>
      <c r="C321" s="452">
        <f t="shared" si="50"/>
        <v>0</v>
      </c>
      <c r="D321" s="452">
        <f t="shared" si="50"/>
        <v>0</v>
      </c>
      <c r="E321" s="467" t="str">
        <f t="shared" si="41"/>
        <v/>
      </c>
      <c r="F321" s="454" t="str">
        <f t="shared" si="40"/>
        <v/>
      </c>
      <c r="G321" s="206" t="s">
        <v>90</v>
      </c>
    </row>
    <row r="322" ht="24.95" customHeight="1" spans="1:7">
      <c r="A322" s="455" t="s">
        <v>91</v>
      </c>
      <c r="B322" s="456"/>
      <c r="C322" s="456">
        <v>0</v>
      </c>
      <c r="D322" s="456">
        <v>0</v>
      </c>
      <c r="E322" s="470" t="str">
        <f t="shared" si="41"/>
        <v/>
      </c>
      <c r="F322" s="458" t="str">
        <f t="shared" ref="F322:F383" si="51">IF(C322&lt;&gt;0,D322/C322-1,"")</f>
        <v/>
      </c>
      <c r="G322" s="206" t="s">
        <v>92</v>
      </c>
    </row>
    <row r="323" ht="24.95" customHeight="1" spans="1:7">
      <c r="A323" s="455" t="s">
        <v>93</v>
      </c>
      <c r="B323" s="456"/>
      <c r="C323" s="456">
        <v>0</v>
      </c>
      <c r="D323" s="456">
        <v>0</v>
      </c>
      <c r="E323" s="470" t="str">
        <f t="shared" si="41"/>
        <v/>
      </c>
      <c r="F323" s="458" t="str">
        <f t="shared" si="51"/>
        <v/>
      </c>
      <c r="G323" s="206" t="s">
        <v>92</v>
      </c>
    </row>
    <row r="324" ht="24.95" customHeight="1" spans="1:7">
      <c r="A324" s="455" t="s">
        <v>94</v>
      </c>
      <c r="B324" s="456"/>
      <c r="C324" s="456">
        <v>0</v>
      </c>
      <c r="D324" s="456">
        <v>0</v>
      </c>
      <c r="E324" s="470" t="str">
        <f t="shared" si="41"/>
        <v/>
      </c>
      <c r="F324" s="458" t="str">
        <f t="shared" si="51"/>
        <v/>
      </c>
      <c r="G324" s="206" t="s">
        <v>92</v>
      </c>
    </row>
    <row r="325" ht="24.95" customHeight="1" spans="1:7">
      <c r="A325" s="455" t="s">
        <v>279</v>
      </c>
      <c r="B325" s="456"/>
      <c r="C325" s="456">
        <v>0</v>
      </c>
      <c r="D325" s="456">
        <v>0</v>
      </c>
      <c r="E325" s="469" t="str">
        <f t="shared" ref="E325:E388" si="52">IF(B325&lt;&gt;0,D325/B325-1,"")</f>
        <v/>
      </c>
      <c r="F325" s="458" t="str">
        <f t="shared" si="51"/>
        <v/>
      </c>
      <c r="G325" s="206" t="s">
        <v>92</v>
      </c>
    </row>
    <row r="326" ht="24.95" customHeight="1" spans="1:7">
      <c r="A326" s="455" t="s">
        <v>280</v>
      </c>
      <c r="B326" s="456"/>
      <c r="C326" s="456">
        <v>0</v>
      </c>
      <c r="D326" s="456">
        <v>0</v>
      </c>
      <c r="E326" s="470" t="str">
        <f t="shared" si="52"/>
        <v/>
      </c>
      <c r="F326" s="458" t="str">
        <f t="shared" si="51"/>
        <v/>
      </c>
      <c r="G326" s="206" t="s">
        <v>92</v>
      </c>
    </row>
    <row r="327" ht="24.95" customHeight="1" spans="1:7">
      <c r="A327" s="455" t="s">
        <v>281</v>
      </c>
      <c r="B327" s="456"/>
      <c r="C327" s="456">
        <v>0</v>
      </c>
      <c r="D327" s="456">
        <v>0</v>
      </c>
      <c r="E327" s="470" t="str">
        <f t="shared" si="52"/>
        <v/>
      </c>
      <c r="F327" s="458" t="str">
        <f t="shared" si="51"/>
        <v/>
      </c>
      <c r="G327" s="206" t="s">
        <v>92</v>
      </c>
    </row>
    <row r="328" ht="24.95" customHeight="1" spans="1:7">
      <c r="A328" s="455" t="s">
        <v>133</v>
      </c>
      <c r="B328" s="456"/>
      <c r="C328" s="456">
        <v>0</v>
      </c>
      <c r="D328" s="456">
        <v>0</v>
      </c>
      <c r="E328" s="470" t="str">
        <f t="shared" si="52"/>
        <v/>
      </c>
      <c r="F328" s="458" t="str">
        <f t="shared" si="51"/>
        <v/>
      </c>
      <c r="G328" s="206" t="s">
        <v>92</v>
      </c>
    </row>
    <row r="329" ht="24.95" customHeight="1" spans="1:7">
      <c r="A329" s="455" t="s">
        <v>101</v>
      </c>
      <c r="B329" s="456"/>
      <c r="C329" s="456">
        <v>0</v>
      </c>
      <c r="D329" s="456">
        <v>0</v>
      </c>
      <c r="E329" s="470" t="str">
        <f t="shared" si="52"/>
        <v/>
      </c>
      <c r="F329" s="458" t="str">
        <f t="shared" si="51"/>
        <v/>
      </c>
      <c r="G329" s="206" t="s">
        <v>92</v>
      </c>
    </row>
    <row r="330" ht="24.95" customHeight="1" spans="1:7">
      <c r="A330" s="455" t="s">
        <v>282</v>
      </c>
      <c r="B330" s="456"/>
      <c r="C330" s="456">
        <v>0</v>
      </c>
      <c r="D330" s="456">
        <v>0</v>
      </c>
      <c r="E330" s="470" t="str">
        <f t="shared" si="52"/>
        <v/>
      </c>
      <c r="F330" s="458" t="str">
        <f t="shared" si="51"/>
        <v/>
      </c>
      <c r="G330" s="206" t="s">
        <v>92</v>
      </c>
    </row>
    <row r="331" ht="24.95" customHeight="1" spans="1:7">
      <c r="A331" s="451" t="s">
        <v>283</v>
      </c>
      <c r="B331" s="452">
        <f t="shared" ref="B331:D331" si="53">SUM(B332:B340)</f>
        <v>5355</v>
      </c>
      <c r="C331" s="452">
        <f t="shared" si="53"/>
        <v>127</v>
      </c>
      <c r="D331" s="452">
        <f t="shared" si="53"/>
        <v>129</v>
      </c>
      <c r="E331" s="467">
        <f t="shared" si="52"/>
        <v>-0.975910364145658</v>
      </c>
      <c r="F331" s="454">
        <f t="shared" si="51"/>
        <v>0.015748031496063</v>
      </c>
      <c r="G331" s="206" t="s">
        <v>90</v>
      </c>
    </row>
    <row r="332" ht="24.95" customHeight="1" spans="1:7">
      <c r="A332" s="455" t="s">
        <v>91</v>
      </c>
      <c r="B332" s="456"/>
      <c r="C332" s="456">
        <v>67</v>
      </c>
      <c r="D332" s="456">
        <v>79</v>
      </c>
      <c r="E332" s="470" t="str">
        <f t="shared" si="52"/>
        <v/>
      </c>
      <c r="F332" s="458">
        <f t="shared" si="51"/>
        <v>0.17910447761194</v>
      </c>
      <c r="G332" s="206" t="s">
        <v>92</v>
      </c>
    </row>
    <row r="333" ht="24.95" customHeight="1" spans="1:7">
      <c r="A333" s="455" t="s">
        <v>93</v>
      </c>
      <c r="B333" s="456"/>
      <c r="C333" s="456">
        <v>40</v>
      </c>
      <c r="D333" s="456">
        <v>0</v>
      </c>
      <c r="E333" s="470" t="str">
        <f t="shared" si="52"/>
        <v/>
      </c>
      <c r="F333" s="458">
        <f t="shared" si="51"/>
        <v>-1</v>
      </c>
      <c r="G333" s="206" t="s">
        <v>92</v>
      </c>
    </row>
    <row r="334" ht="24.95" customHeight="1" spans="1:7">
      <c r="A334" s="455" t="s">
        <v>94</v>
      </c>
      <c r="B334" s="456"/>
      <c r="C334" s="456">
        <v>0</v>
      </c>
      <c r="D334" s="456">
        <v>0</v>
      </c>
      <c r="E334" s="470" t="str">
        <f t="shared" si="52"/>
        <v/>
      </c>
      <c r="F334" s="458" t="str">
        <f t="shared" si="51"/>
        <v/>
      </c>
      <c r="G334" s="206" t="s">
        <v>92</v>
      </c>
    </row>
    <row r="335" ht="24.95" customHeight="1" spans="1:7">
      <c r="A335" s="455" t="s">
        <v>284</v>
      </c>
      <c r="B335" s="456"/>
      <c r="C335" s="456">
        <v>0</v>
      </c>
      <c r="D335" s="456">
        <v>10</v>
      </c>
      <c r="E335" s="469" t="str">
        <f t="shared" si="52"/>
        <v/>
      </c>
      <c r="F335" s="458" t="str">
        <f t="shared" si="51"/>
        <v/>
      </c>
      <c r="G335" s="206" t="s">
        <v>92</v>
      </c>
    </row>
    <row r="336" ht="24.95" customHeight="1" spans="1:7">
      <c r="A336" s="455" t="s">
        <v>285</v>
      </c>
      <c r="B336" s="456"/>
      <c r="C336" s="456">
        <v>0</v>
      </c>
      <c r="D336" s="456">
        <v>0</v>
      </c>
      <c r="E336" s="470" t="str">
        <f t="shared" si="52"/>
        <v/>
      </c>
      <c r="F336" s="458" t="str">
        <f t="shared" si="51"/>
        <v/>
      </c>
      <c r="G336" s="206" t="s">
        <v>92</v>
      </c>
    </row>
    <row r="337" ht="24.95" customHeight="1" spans="1:7">
      <c r="A337" s="455" t="s">
        <v>286</v>
      </c>
      <c r="B337" s="456">
        <v>5355</v>
      </c>
      <c r="C337" s="456">
        <v>0</v>
      </c>
      <c r="D337" s="456">
        <v>0</v>
      </c>
      <c r="E337" s="470">
        <f t="shared" si="52"/>
        <v>-1</v>
      </c>
      <c r="F337" s="458" t="str">
        <f t="shared" si="51"/>
        <v/>
      </c>
      <c r="G337" s="206" t="s">
        <v>92</v>
      </c>
    </row>
    <row r="338" ht="24.95" customHeight="1" spans="1:7">
      <c r="A338" s="455" t="s">
        <v>133</v>
      </c>
      <c r="B338" s="456"/>
      <c r="C338" s="456">
        <v>0</v>
      </c>
      <c r="D338" s="456">
        <v>0</v>
      </c>
      <c r="E338" s="470" t="str">
        <f t="shared" si="52"/>
        <v/>
      </c>
      <c r="F338" s="458" t="str">
        <f t="shared" si="51"/>
        <v/>
      </c>
      <c r="G338" s="206" t="s">
        <v>92</v>
      </c>
    </row>
    <row r="339" ht="24.95" customHeight="1" spans="1:7">
      <c r="A339" s="455" t="s">
        <v>101</v>
      </c>
      <c r="B339" s="456"/>
      <c r="C339" s="456">
        <v>0</v>
      </c>
      <c r="D339" s="456">
        <v>0</v>
      </c>
      <c r="E339" s="470" t="str">
        <f t="shared" si="52"/>
        <v/>
      </c>
      <c r="F339" s="458" t="str">
        <f t="shared" si="51"/>
        <v/>
      </c>
      <c r="G339" s="206" t="s">
        <v>92</v>
      </c>
    </row>
    <row r="340" ht="24.95" customHeight="1" spans="1:7">
      <c r="A340" s="455" t="s">
        <v>287</v>
      </c>
      <c r="B340" s="456"/>
      <c r="C340" s="456">
        <v>20</v>
      </c>
      <c r="D340" s="456">
        <v>40</v>
      </c>
      <c r="E340" s="470" t="str">
        <f t="shared" si="52"/>
        <v/>
      </c>
      <c r="F340" s="458">
        <f t="shared" si="51"/>
        <v>1</v>
      </c>
      <c r="G340" s="206" t="s">
        <v>92</v>
      </c>
    </row>
    <row r="341" ht="24.95" customHeight="1" spans="1:7">
      <c r="A341" s="451" t="s">
        <v>288</v>
      </c>
      <c r="B341" s="452">
        <f t="shared" ref="B341:D341" si="54">SUM(B342:B348)</f>
        <v>0</v>
      </c>
      <c r="C341" s="452">
        <f t="shared" si="54"/>
        <v>0</v>
      </c>
      <c r="D341" s="452">
        <f t="shared" si="54"/>
        <v>0</v>
      </c>
      <c r="E341" s="467" t="str">
        <f t="shared" si="52"/>
        <v/>
      </c>
      <c r="F341" s="454" t="str">
        <f t="shared" si="51"/>
        <v/>
      </c>
      <c r="G341" s="206" t="s">
        <v>90</v>
      </c>
    </row>
    <row r="342" ht="24.95" customHeight="1" spans="1:7">
      <c r="A342" s="455" t="s">
        <v>91</v>
      </c>
      <c r="B342" s="456"/>
      <c r="C342" s="456">
        <v>0</v>
      </c>
      <c r="D342" s="456">
        <v>0</v>
      </c>
      <c r="E342" s="470" t="str">
        <f t="shared" si="52"/>
        <v/>
      </c>
      <c r="F342" s="458" t="str">
        <f t="shared" si="51"/>
        <v/>
      </c>
      <c r="G342" s="206" t="s">
        <v>92</v>
      </c>
    </row>
    <row r="343" ht="24.95" customHeight="1" spans="1:7">
      <c r="A343" s="455" t="s">
        <v>93</v>
      </c>
      <c r="B343" s="456"/>
      <c r="C343" s="456">
        <v>0</v>
      </c>
      <c r="D343" s="456">
        <v>0</v>
      </c>
      <c r="E343" s="470" t="str">
        <f t="shared" si="52"/>
        <v/>
      </c>
      <c r="F343" s="458" t="str">
        <f t="shared" si="51"/>
        <v/>
      </c>
      <c r="G343" s="206" t="s">
        <v>92</v>
      </c>
    </row>
    <row r="344" ht="24.95" customHeight="1" spans="1:7">
      <c r="A344" s="455" t="s">
        <v>94</v>
      </c>
      <c r="B344" s="456"/>
      <c r="C344" s="456">
        <v>0</v>
      </c>
      <c r="D344" s="456">
        <v>0</v>
      </c>
      <c r="E344" s="470" t="str">
        <f t="shared" si="52"/>
        <v/>
      </c>
      <c r="F344" s="458" t="str">
        <f t="shared" si="51"/>
        <v/>
      </c>
      <c r="G344" s="206" t="s">
        <v>92</v>
      </c>
    </row>
    <row r="345" ht="24.95" customHeight="1" spans="1:7">
      <c r="A345" s="455" t="s">
        <v>289</v>
      </c>
      <c r="B345" s="456"/>
      <c r="C345" s="456">
        <v>0</v>
      </c>
      <c r="D345" s="456">
        <v>0</v>
      </c>
      <c r="E345" s="470" t="str">
        <f t="shared" si="52"/>
        <v/>
      </c>
      <c r="F345" s="458" t="str">
        <f t="shared" si="51"/>
        <v/>
      </c>
      <c r="G345" s="206" t="s">
        <v>92</v>
      </c>
    </row>
    <row r="346" ht="24.95" customHeight="1" spans="1:7">
      <c r="A346" s="455" t="s">
        <v>290</v>
      </c>
      <c r="B346" s="456"/>
      <c r="C346" s="456">
        <v>0</v>
      </c>
      <c r="D346" s="456">
        <v>0</v>
      </c>
      <c r="E346" s="470" t="str">
        <f t="shared" si="52"/>
        <v/>
      </c>
      <c r="F346" s="458" t="str">
        <f t="shared" si="51"/>
        <v/>
      </c>
      <c r="G346" s="206" t="s">
        <v>92</v>
      </c>
    </row>
    <row r="347" ht="24.95" customHeight="1" spans="1:7">
      <c r="A347" s="455" t="s">
        <v>101</v>
      </c>
      <c r="B347" s="456"/>
      <c r="C347" s="456">
        <v>0</v>
      </c>
      <c r="D347" s="456">
        <v>0</v>
      </c>
      <c r="E347" s="470" t="str">
        <f t="shared" si="52"/>
        <v/>
      </c>
      <c r="F347" s="458" t="str">
        <f t="shared" si="51"/>
        <v/>
      </c>
      <c r="G347" s="206" t="s">
        <v>92</v>
      </c>
    </row>
    <row r="348" ht="24.95" customHeight="1" spans="1:7">
      <c r="A348" s="455" t="s">
        <v>291</v>
      </c>
      <c r="B348" s="456"/>
      <c r="C348" s="456">
        <v>0</v>
      </c>
      <c r="D348" s="456">
        <v>0</v>
      </c>
      <c r="E348" s="470" t="str">
        <f t="shared" si="52"/>
        <v/>
      </c>
      <c r="F348" s="458" t="str">
        <f t="shared" si="51"/>
        <v/>
      </c>
      <c r="G348" s="206" t="s">
        <v>92</v>
      </c>
    </row>
    <row r="349" ht="24.95" customHeight="1" spans="1:7">
      <c r="A349" s="451" t="s">
        <v>292</v>
      </c>
      <c r="B349" s="452">
        <f t="shared" ref="B349:D349" si="55">SUM(B350:B354)</f>
        <v>0</v>
      </c>
      <c r="C349" s="452">
        <f t="shared" si="55"/>
        <v>0</v>
      </c>
      <c r="D349" s="452">
        <f t="shared" si="55"/>
        <v>0</v>
      </c>
      <c r="E349" s="468" t="str">
        <f t="shared" si="52"/>
        <v/>
      </c>
      <c r="F349" s="454" t="str">
        <f t="shared" si="51"/>
        <v/>
      </c>
      <c r="G349" s="206" t="s">
        <v>90</v>
      </c>
    </row>
    <row r="350" ht="24.95" customHeight="1" spans="1:7">
      <c r="A350" s="455" t="s">
        <v>91</v>
      </c>
      <c r="B350" s="456"/>
      <c r="C350" s="456">
        <v>0</v>
      </c>
      <c r="D350" s="456">
        <v>0</v>
      </c>
      <c r="E350" s="470" t="str">
        <f t="shared" si="52"/>
        <v/>
      </c>
      <c r="F350" s="458" t="str">
        <f t="shared" si="51"/>
        <v/>
      </c>
      <c r="G350" s="206" t="s">
        <v>92</v>
      </c>
    </row>
    <row r="351" ht="24.95" customHeight="1" spans="1:7">
      <c r="A351" s="455" t="s">
        <v>93</v>
      </c>
      <c r="B351" s="456"/>
      <c r="C351" s="456">
        <v>0</v>
      </c>
      <c r="D351" s="456">
        <v>0</v>
      </c>
      <c r="E351" s="470" t="str">
        <f t="shared" si="52"/>
        <v/>
      </c>
      <c r="F351" s="458" t="str">
        <f t="shared" si="51"/>
        <v/>
      </c>
      <c r="G351" s="206" t="s">
        <v>92</v>
      </c>
    </row>
    <row r="352" ht="24.95" customHeight="1" spans="1:7">
      <c r="A352" s="455" t="s">
        <v>133</v>
      </c>
      <c r="B352" s="456"/>
      <c r="C352" s="456">
        <v>0</v>
      </c>
      <c r="D352" s="456">
        <v>0</v>
      </c>
      <c r="E352" s="470" t="str">
        <f t="shared" si="52"/>
        <v/>
      </c>
      <c r="F352" s="458" t="str">
        <f t="shared" si="51"/>
        <v/>
      </c>
      <c r="G352" s="206" t="s">
        <v>92</v>
      </c>
    </row>
    <row r="353" ht="24.95" customHeight="1" spans="1:7">
      <c r="A353" s="455" t="s">
        <v>293</v>
      </c>
      <c r="B353" s="456"/>
      <c r="C353" s="456">
        <v>0</v>
      </c>
      <c r="D353" s="456">
        <v>0</v>
      </c>
      <c r="E353" s="470" t="str">
        <f t="shared" si="52"/>
        <v/>
      </c>
      <c r="F353" s="458" t="str">
        <f t="shared" si="51"/>
        <v/>
      </c>
      <c r="G353" s="206" t="s">
        <v>92</v>
      </c>
    </row>
    <row r="354" ht="24.95" customHeight="1" spans="1:7">
      <c r="A354" s="455" t="s">
        <v>294</v>
      </c>
      <c r="B354" s="456"/>
      <c r="C354" s="456">
        <v>0</v>
      </c>
      <c r="D354" s="456">
        <v>0</v>
      </c>
      <c r="E354" s="470" t="str">
        <f t="shared" si="52"/>
        <v/>
      </c>
      <c r="F354" s="458" t="str">
        <f t="shared" si="51"/>
        <v/>
      </c>
      <c r="G354" s="206" t="s">
        <v>92</v>
      </c>
    </row>
    <row r="355" ht="24.95" customHeight="1" spans="1:7">
      <c r="A355" s="451" t="s">
        <v>295</v>
      </c>
      <c r="B355" s="452">
        <f t="shared" ref="B355:D355" si="56">SUM(B356)</f>
        <v>237</v>
      </c>
      <c r="C355" s="452">
        <f t="shared" si="56"/>
        <v>74</v>
      </c>
      <c r="D355" s="452">
        <f t="shared" si="56"/>
        <v>145</v>
      </c>
      <c r="E355" s="467">
        <f t="shared" si="52"/>
        <v>-0.388185654008439</v>
      </c>
      <c r="F355" s="454">
        <f t="shared" si="51"/>
        <v>0.959459459459459</v>
      </c>
      <c r="G355" s="206" t="s">
        <v>90</v>
      </c>
    </row>
    <row r="356" ht="24.95" customHeight="1" spans="1:7">
      <c r="A356" s="455" t="s">
        <v>296</v>
      </c>
      <c r="B356" s="456">
        <v>237</v>
      </c>
      <c r="C356" s="456">
        <v>74</v>
      </c>
      <c r="D356" s="456">
        <v>145</v>
      </c>
      <c r="E356" s="470">
        <f t="shared" si="52"/>
        <v>-0.388185654008439</v>
      </c>
      <c r="F356" s="458">
        <f t="shared" si="51"/>
        <v>0.959459459459459</v>
      </c>
      <c r="G356" s="206" t="s">
        <v>92</v>
      </c>
    </row>
    <row r="357" ht="24.95" customHeight="1" spans="1:7">
      <c r="A357" s="451" t="s">
        <v>49</v>
      </c>
      <c r="B357" s="452">
        <f t="shared" ref="B357:D357" si="57">SUM(B358,B363,B372,B378,B384,B388,B392,B396,B402,B409)</f>
        <v>48633</v>
      </c>
      <c r="C357" s="452">
        <f t="shared" si="57"/>
        <v>45520</v>
      </c>
      <c r="D357" s="452">
        <f t="shared" si="57"/>
        <v>47454</v>
      </c>
      <c r="E357" s="467">
        <f t="shared" si="52"/>
        <v>-0.0242427981000555</v>
      </c>
      <c r="F357" s="454">
        <f t="shared" si="51"/>
        <v>0.0424868189806678</v>
      </c>
      <c r="G357" s="206" t="s">
        <v>88</v>
      </c>
    </row>
    <row r="358" ht="24.95" customHeight="1" spans="1:7">
      <c r="A358" s="451" t="s">
        <v>297</v>
      </c>
      <c r="B358" s="452">
        <f t="shared" ref="B358:D358" si="58">SUM(B359:B362)</f>
        <v>1046</v>
      </c>
      <c r="C358" s="452">
        <f t="shared" si="58"/>
        <v>1278</v>
      </c>
      <c r="D358" s="452">
        <f t="shared" si="58"/>
        <v>1211</v>
      </c>
      <c r="E358" s="468">
        <f t="shared" si="52"/>
        <v>0.15774378585086</v>
      </c>
      <c r="F358" s="454">
        <f t="shared" si="51"/>
        <v>-0.0524256651017214</v>
      </c>
      <c r="G358" s="206" t="s">
        <v>90</v>
      </c>
    </row>
    <row r="359" ht="24.95" customHeight="1" spans="1:7">
      <c r="A359" s="455" t="s">
        <v>91</v>
      </c>
      <c r="B359" s="456">
        <v>1014</v>
      </c>
      <c r="C359" s="456">
        <v>1208</v>
      </c>
      <c r="D359" s="456">
        <v>1161</v>
      </c>
      <c r="E359" s="470">
        <f t="shared" si="52"/>
        <v>0.144970414201183</v>
      </c>
      <c r="F359" s="458">
        <f t="shared" si="51"/>
        <v>-0.0389072847682119</v>
      </c>
      <c r="G359" s="206" t="s">
        <v>92</v>
      </c>
    </row>
    <row r="360" ht="24.95" customHeight="1" spans="1:7">
      <c r="A360" s="455" t="s">
        <v>93</v>
      </c>
      <c r="B360" s="456">
        <v>0</v>
      </c>
      <c r="C360" s="456">
        <v>0</v>
      </c>
      <c r="D360" s="456">
        <v>0</v>
      </c>
      <c r="E360" s="470" t="str">
        <f t="shared" si="52"/>
        <v/>
      </c>
      <c r="F360" s="458" t="str">
        <f t="shared" si="51"/>
        <v/>
      </c>
      <c r="G360" s="206" t="s">
        <v>92</v>
      </c>
    </row>
    <row r="361" ht="24.95" customHeight="1" spans="1:7">
      <c r="A361" s="455" t="s">
        <v>94</v>
      </c>
      <c r="B361" s="456">
        <v>0</v>
      </c>
      <c r="C361" s="456">
        <v>0</v>
      </c>
      <c r="D361" s="456">
        <v>0</v>
      </c>
      <c r="E361" s="470" t="str">
        <f t="shared" si="52"/>
        <v/>
      </c>
      <c r="F361" s="458" t="str">
        <f t="shared" si="51"/>
        <v/>
      </c>
      <c r="G361" s="206" t="s">
        <v>92</v>
      </c>
    </row>
    <row r="362" ht="24.95" customHeight="1" spans="1:7">
      <c r="A362" s="455" t="s">
        <v>298</v>
      </c>
      <c r="B362" s="456">
        <v>32</v>
      </c>
      <c r="C362" s="456">
        <v>70</v>
      </c>
      <c r="D362" s="456">
        <v>50</v>
      </c>
      <c r="E362" s="470">
        <f t="shared" si="52"/>
        <v>0.5625</v>
      </c>
      <c r="F362" s="458">
        <f t="shared" si="51"/>
        <v>-0.285714285714286</v>
      </c>
      <c r="G362" s="206" t="s">
        <v>92</v>
      </c>
    </row>
    <row r="363" ht="24.95" customHeight="1" spans="1:7">
      <c r="A363" s="451" t="s">
        <v>299</v>
      </c>
      <c r="B363" s="452">
        <f t="shared" ref="B363:D363" si="59">SUM(B364:B371)</f>
        <v>21157</v>
      </c>
      <c r="C363" s="452">
        <f t="shared" si="59"/>
        <v>22189</v>
      </c>
      <c r="D363" s="452">
        <f t="shared" si="59"/>
        <v>22798</v>
      </c>
      <c r="E363" s="467">
        <f t="shared" si="52"/>
        <v>0.077562981519119</v>
      </c>
      <c r="F363" s="454">
        <f t="shared" si="51"/>
        <v>0.0274460318175673</v>
      </c>
      <c r="G363" s="206" t="s">
        <v>90</v>
      </c>
    </row>
    <row r="364" ht="24.95" customHeight="1" spans="1:7">
      <c r="A364" s="455" t="s">
        <v>300</v>
      </c>
      <c r="B364" s="456">
        <v>489</v>
      </c>
      <c r="C364" s="456">
        <v>503</v>
      </c>
      <c r="D364" s="456">
        <v>556</v>
      </c>
      <c r="E364" s="470">
        <f t="shared" si="52"/>
        <v>0.137014314928425</v>
      </c>
      <c r="F364" s="458">
        <f t="shared" si="51"/>
        <v>0.105367793240557</v>
      </c>
      <c r="G364" s="206" t="s">
        <v>92</v>
      </c>
    </row>
    <row r="365" ht="24.95" customHeight="1" spans="1:7">
      <c r="A365" s="455" t="s">
        <v>301</v>
      </c>
      <c r="B365" s="456">
        <v>565</v>
      </c>
      <c r="C365" s="456">
        <v>568</v>
      </c>
      <c r="D365" s="456">
        <v>584</v>
      </c>
      <c r="E365" s="470">
        <f t="shared" si="52"/>
        <v>0.0336283185840709</v>
      </c>
      <c r="F365" s="458">
        <f t="shared" si="51"/>
        <v>0.028169014084507</v>
      </c>
      <c r="G365" s="206" t="s">
        <v>92</v>
      </c>
    </row>
    <row r="366" ht="24.95" customHeight="1" spans="1:7">
      <c r="A366" s="455" t="s">
        <v>302</v>
      </c>
      <c r="B366" s="456">
        <v>4500</v>
      </c>
      <c r="C366" s="456">
        <v>4197</v>
      </c>
      <c r="D366" s="456">
        <v>4228</v>
      </c>
      <c r="E366" s="470">
        <f t="shared" si="52"/>
        <v>-0.0604444444444444</v>
      </c>
      <c r="F366" s="458">
        <f t="shared" si="51"/>
        <v>0.00738622825827973</v>
      </c>
      <c r="G366" s="206" t="s">
        <v>92</v>
      </c>
    </row>
    <row r="367" ht="24.95" customHeight="1" spans="1:7">
      <c r="A367" s="455" t="s">
        <v>303</v>
      </c>
      <c r="B367" s="456">
        <v>14096</v>
      </c>
      <c r="C367" s="456">
        <v>14664</v>
      </c>
      <c r="D367" s="456">
        <v>14970</v>
      </c>
      <c r="E367" s="469">
        <f t="shared" si="52"/>
        <v>0.0620034052213394</v>
      </c>
      <c r="F367" s="458">
        <f t="shared" si="51"/>
        <v>0.0208674304418985</v>
      </c>
      <c r="G367" s="206" t="s">
        <v>92</v>
      </c>
    </row>
    <row r="368" ht="24.95" customHeight="1" spans="1:7">
      <c r="A368" s="455" t="s">
        <v>304</v>
      </c>
      <c r="B368" s="456">
        <v>1272</v>
      </c>
      <c r="C368" s="456">
        <v>0</v>
      </c>
      <c r="D368" s="456">
        <v>0</v>
      </c>
      <c r="E368" s="470">
        <f t="shared" si="52"/>
        <v>-1</v>
      </c>
      <c r="F368" s="458" t="str">
        <f t="shared" si="51"/>
        <v/>
      </c>
      <c r="G368" s="206" t="s">
        <v>92</v>
      </c>
    </row>
    <row r="369" ht="24.95" customHeight="1" spans="1:7">
      <c r="A369" s="455" t="s">
        <v>305</v>
      </c>
      <c r="B369" s="456">
        <v>0</v>
      </c>
      <c r="C369" s="456">
        <v>0</v>
      </c>
      <c r="D369" s="456">
        <v>0</v>
      </c>
      <c r="E369" s="470" t="str">
        <f t="shared" si="52"/>
        <v/>
      </c>
      <c r="F369" s="458" t="str">
        <f t="shared" si="51"/>
        <v/>
      </c>
      <c r="G369" s="206" t="s">
        <v>92</v>
      </c>
    </row>
    <row r="370" ht="24.95" customHeight="1" spans="1:7">
      <c r="A370" s="455" t="s">
        <v>306</v>
      </c>
      <c r="B370" s="456">
        <v>0</v>
      </c>
      <c r="C370" s="456">
        <v>0</v>
      </c>
      <c r="D370" s="456">
        <v>0</v>
      </c>
      <c r="E370" s="470" t="str">
        <f t="shared" si="52"/>
        <v/>
      </c>
      <c r="F370" s="458" t="str">
        <f t="shared" si="51"/>
        <v/>
      </c>
      <c r="G370" s="206" t="s">
        <v>92</v>
      </c>
    </row>
    <row r="371" ht="24.95" customHeight="1" spans="1:7">
      <c r="A371" s="455" t="s">
        <v>307</v>
      </c>
      <c r="B371" s="456">
        <v>235</v>
      </c>
      <c r="C371" s="456">
        <v>2257</v>
      </c>
      <c r="D371" s="456">
        <v>2460</v>
      </c>
      <c r="E371" s="470">
        <f t="shared" si="52"/>
        <v>9.46808510638298</v>
      </c>
      <c r="F371" s="458">
        <f t="shared" si="51"/>
        <v>0.0899424014178112</v>
      </c>
      <c r="G371" s="206" t="s">
        <v>92</v>
      </c>
    </row>
    <row r="372" ht="24.95" customHeight="1" spans="1:7">
      <c r="A372" s="451" t="s">
        <v>308</v>
      </c>
      <c r="B372" s="452">
        <f t="shared" ref="B372:D372" si="60">SUM(B373:B377)</f>
        <v>13334</v>
      </c>
      <c r="C372" s="452">
        <f t="shared" si="60"/>
        <v>11945</v>
      </c>
      <c r="D372" s="452">
        <f t="shared" si="60"/>
        <v>11771</v>
      </c>
      <c r="E372" s="467">
        <f t="shared" si="52"/>
        <v>-0.117219139043048</v>
      </c>
      <c r="F372" s="454">
        <f t="shared" si="51"/>
        <v>-0.0145667643365425</v>
      </c>
      <c r="G372" s="206" t="s">
        <v>90</v>
      </c>
    </row>
    <row r="373" ht="24.95" customHeight="1" spans="1:7">
      <c r="A373" s="455" t="s">
        <v>309</v>
      </c>
      <c r="B373" s="456"/>
      <c r="C373" s="456">
        <v>0</v>
      </c>
      <c r="D373" s="456">
        <v>0</v>
      </c>
      <c r="E373" s="470" t="str">
        <f t="shared" si="52"/>
        <v/>
      </c>
      <c r="F373" s="458" t="str">
        <f t="shared" si="51"/>
        <v/>
      </c>
      <c r="G373" s="206" t="s">
        <v>92</v>
      </c>
    </row>
    <row r="374" ht="24.95" customHeight="1" spans="1:7">
      <c r="A374" s="455" t="s">
        <v>310</v>
      </c>
      <c r="B374" s="456">
        <v>8984</v>
      </c>
      <c r="C374" s="456">
        <v>8270</v>
      </c>
      <c r="D374" s="456">
        <f>7913+500</f>
        <v>8413</v>
      </c>
      <c r="E374" s="470">
        <f t="shared" si="52"/>
        <v>-0.0635574354407836</v>
      </c>
      <c r="F374" s="458">
        <f t="shared" si="51"/>
        <v>0.0172914147521162</v>
      </c>
      <c r="G374" s="206" t="s">
        <v>92</v>
      </c>
    </row>
    <row r="375" ht="24.95" customHeight="1" spans="1:7">
      <c r="A375" s="455" t="s">
        <v>311</v>
      </c>
      <c r="B375" s="456">
        <v>2866</v>
      </c>
      <c r="C375" s="456">
        <v>3075</v>
      </c>
      <c r="D375" s="456">
        <v>3058</v>
      </c>
      <c r="E375" s="469">
        <f t="shared" si="52"/>
        <v>0.0669923237962318</v>
      </c>
      <c r="F375" s="458">
        <f t="shared" si="51"/>
        <v>-0.00552845528455281</v>
      </c>
      <c r="G375" s="206" t="s">
        <v>92</v>
      </c>
    </row>
    <row r="376" ht="24.95" customHeight="1" spans="1:7">
      <c r="A376" s="455" t="s">
        <v>312</v>
      </c>
      <c r="B376" s="456"/>
      <c r="C376" s="456">
        <v>0</v>
      </c>
      <c r="D376" s="456">
        <v>0</v>
      </c>
      <c r="E376" s="470" t="str">
        <f t="shared" si="52"/>
        <v/>
      </c>
      <c r="F376" s="458" t="str">
        <f t="shared" si="51"/>
        <v/>
      </c>
      <c r="G376" s="206" t="s">
        <v>92</v>
      </c>
    </row>
    <row r="377" ht="24.95" customHeight="1" spans="1:7">
      <c r="A377" s="455" t="s">
        <v>313</v>
      </c>
      <c r="B377" s="456">
        <v>1484</v>
      </c>
      <c r="C377" s="456">
        <v>600</v>
      </c>
      <c r="D377" s="456">
        <v>300</v>
      </c>
      <c r="E377" s="470">
        <f t="shared" si="52"/>
        <v>-0.797843665768194</v>
      </c>
      <c r="F377" s="458">
        <f t="shared" si="51"/>
        <v>-0.5</v>
      </c>
      <c r="G377" s="206" t="s">
        <v>92</v>
      </c>
    </row>
    <row r="378" ht="24.95" customHeight="1" spans="1:7">
      <c r="A378" s="451" t="s">
        <v>314</v>
      </c>
      <c r="B378" s="452">
        <f t="shared" ref="B378:D378" si="61">SUM(B379:B383)</f>
        <v>0</v>
      </c>
      <c r="C378" s="452">
        <f t="shared" si="61"/>
        <v>0</v>
      </c>
      <c r="D378" s="452">
        <f t="shared" si="61"/>
        <v>0</v>
      </c>
      <c r="E378" s="467" t="str">
        <f t="shared" si="52"/>
        <v/>
      </c>
      <c r="F378" s="454" t="str">
        <f t="shared" si="51"/>
        <v/>
      </c>
      <c r="G378" s="206" t="s">
        <v>90</v>
      </c>
    </row>
    <row r="379" ht="24.95" customHeight="1" spans="1:7">
      <c r="A379" s="455" t="s">
        <v>315</v>
      </c>
      <c r="B379" s="456"/>
      <c r="C379" s="456">
        <v>0</v>
      </c>
      <c r="D379" s="456">
        <v>0</v>
      </c>
      <c r="E379" s="470" t="str">
        <f t="shared" si="52"/>
        <v/>
      </c>
      <c r="F379" s="458" t="str">
        <f t="shared" si="51"/>
        <v/>
      </c>
      <c r="G379" s="206" t="s">
        <v>92</v>
      </c>
    </row>
    <row r="380" ht="24.95" customHeight="1" spans="1:7">
      <c r="A380" s="455" t="s">
        <v>316</v>
      </c>
      <c r="B380" s="456"/>
      <c r="C380" s="456">
        <v>0</v>
      </c>
      <c r="D380" s="456">
        <v>0</v>
      </c>
      <c r="E380" s="470" t="str">
        <f t="shared" si="52"/>
        <v/>
      </c>
      <c r="F380" s="458" t="str">
        <f t="shared" si="51"/>
        <v/>
      </c>
      <c r="G380" s="206" t="s">
        <v>92</v>
      </c>
    </row>
    <row r="381" ht="24.95" customHeight="1" spans="1:7">
      <c r="A381" s="455" t="s">
        <v>317</v>
      </c>
      <c r="B381" s="456"/>
      <c r="C381" s="456">
        <v>0</v>
      </c>
      <c r="D381" s="456">
        <v>0</v>
      </c>
      <c r="E381" s="470" t="str">
        <f t="shared" si="52"/>
        <v/>
      </c>
      <c r="F381" s="458" t="str">
        <f t="shared" si="51"/>
        <v/>
      </c>
      <c r="G381" s="206" t="s">
        <v>92</v>
      </c>
    </row>
    <row r="382" ht="24.95" customHeight="1" spans="1:7">
      <c r="A382" s="455" t="s">
        <v>318</v>
      </c>
      <c r="B382" s="456"/>
      <c r="C382" s="456">
        <v>0</v>
      </c>
      <c r="D382" s="456">
        <v>0</v>
      </c>
      <c r="E382" s="469" t="str">
        <f t="shared" si="52"/>
        <v/>
      </c>
      <c r="F382" s="458" t="str">
        <f t="shared" si="51"/>
        <v/>
      </c>
      <c r="G382" s="206" t="s">
        <v>92</v>
      </c>
    </row>
    <row r="383" ht="24.95" customHeight="1" spans="1:7">
      <c r="A383" s="455" t="s">
        <v>319</v>
      </c>
      <c r="B383" s="456"/>
      <c r="C383" s="456">
        <v>0</v>
      </c>
      <c r="D383" s="456">
        <v>0</v>
      </c>
      <c r="E383" s="470" t="str">
        <f t="shared" si="52"/>
        <v/>
      </c>
      <c r="F383" s="458" t="str">
        <f t="shared" si="51"/>
        <v/>
      </c>
      <c r="G383" s="206" t="s">
        <v>92</v>
      </c>
    </row>
    <row r="384" ht="24.95" customHeight="1" spans="1:7">
      <c r="A384" s="451" t="s">
        <v>320</v>
      </c>
      <c r="B384" s="452">
        <f t="shared" ref="B384:D384" si="62">SUM(B385:B387)</f>
        <v>0</v>
      </c>
      <c r="C384" s="452">
        <f t="shared" si="62"/>
        <v>0</v>
      </c>
      <c r="D384" s="452">
        <f t="shared" si="62"/>
        <v>2</v>
      </c>
      <c r="E384" s="467" t="str">
        <f t="shared" si="52"/>
        <v/>
      </c>
      <c r="F384" s="454" t="str">
        <f t="shared" ref="F384:F445" si="63">IF(C384&lt;&gt;0,D384/C384-1,"")</f>
        <v/>
      </c>
      <c r="G384" s="206" t="s">
        <v>90</v>
      </c>
    </row>
    <row r="385" ht="24.95" customHeight="1" spans="1:7">
      <c r="A385" s="455" t="s">
        <v>321</v>
      </c>
      <c r="B385" s="456"/>
      <c r="C385" s="456">
        <v>0</v>
      </c>
      <c r="D385" s="456">
        <v>2</v>
      </c>
      <c r="E385" s="470" t="str">
        <f t="shared" si="52"/>
        <v/>
      </c>
      <c r="F385" s="458" t="str">
        <f t="shared" si="63"/>
        <v/>
      </c>
      <c r="G385" s="206" t="s">
        <v>92</v>
      </c>
    </row>
    <row r="386" ht="24.95" customHeight="1" spans="1:7">
      <c r="A386" s="455" t="s">
        <v>322</v>
      </c>
      <c r="B386" s="456"/>
      <c r="C386" s="456">
        <v>0</v>
      </c>
      <c r="D386" s="456">
        <v>0</v>
      </c>
      <c r="E386" s="470" t="str">
        <f t="shared" si="52"/>
        <v/>
      </c>
      <c r="F386" s="458" t="str">
        <f t="shared" si="63"/>
        <v/>
      </c>
      <c r="G386" s="206" t="s">
        <v>92</v>
      </c>
    </row>
    <row r="387" ht="24.95" customHeight="1" spans="1:7">
      <c r="A387" s="455" t="s">
        <v>323</v>
      </c>
      <c r="B387" s="456"/>
      <c r="C387" s="456">
        <v>0</v>
      </c>
      <c r="D387" s="456">
        <v>0</v>
      </c>
      <c r="E387" s="470" t="str">
        <f t="shared" si="52"/>
        <v/>
      </c>
      <c r="F387" s="458" t="str">
        <f t="shared" si="63"/>
        <v/>
      </c>
      <c r="G387" s="206" t="s">
        <v>92</v>
      </c>
    </row>
    <row r="388" ht="24.95" customHeight="1" spans="1:7">
      <c r="A388" s="451" t="s">
        <v>324</v>
      </c>
      <c r="B388" s="452">
        <f t="shared" ref="B388:D388" si="64">SUM(B389:B391)</f>
        <v>0</v>
      </c>
      <c r="C388" s="452">
        <f t="shared" si="64"/>
        <v>10</v>
      </c>
      <c r="D388" s="452">
        <f t="shared" si="64"/>
        <v>0</v>
      </c>
      <c r="E388" s="467" t="str">
        <f t="shared" si="52"/>
        <v/>
      </c>
      <c r="F388" s="454">
        <f t="shared" si="63"/>
        <v>-1</v>
      </c>
      <c r="G388" s="206" t="s">
        <v>90</v>
      </c>
    </row>
    <row r="389" ht="24.95" customHeight="1" spans="1:7">
      <c r="A389" s="455" t="s">
        <v>325</v>
      </c>
      <c r="B389" s="456"/>
      <c r="C389" s="456">
        <v>0</v>
      </c>
      <c r="D389" s="456">
        <v>0</v>
      </c>
      <c r="E389" s="470" t="str">
        <f t="shared" ref="E389:E452" si="65">IF(B389&lt;&gt;0,D389/B389-1,"")</f>
        <v/>
      </c>
      <c r="F389" s="458" t="str">
        <f t="shared" si="63"/>
        <v/>
      </c>
      <c r="G389" s="206" t="s">
        <v>92</v>
      </c>
    </row>
    <row r="390" ht="24.95" customHeight="1" spans="1:7">
      <c r="A390" s="455" t="s">
        <v>326</v>
      </c>
      <c r="B390" s="456"/>
      <c r="C390" s="456">
        <v>10</v>
      </c>
      <c r="D390" s="456">
        <v>0</v>
      </c>
      <c r="E390" s="470" t="str">
        <f t="shared" si="65"/>
        <v/>
      </c>
      <c r="F390" s="458">
        <f t="shared" si="63"/>
        <v>-1</v>
      </c>
      <c r="G390" s="206" t="s">
        <v>92</v>
      </c>
    </row>
    <row r="391" ht="24.95" customHeight="1" spans="1:7">
      <c r="A391" s="455" t="s">
        <v>327</v>
      </c>
      <c r="B391" s="456"/>
      <c r="C391" s="456">
        <v>0</v>
      </c>
      <c r="D391" s="456">
        <v>0</v>
      </c>
      <c r="E391" s="470" t="str">
        <f t="shared" si="65"/>
        <v/>
      </c>
      <c r="F391" s="458" t="str">
        <f t="shared" si="63"/>
        <v/>
      </c>
      <c r="G391" s="206" t="s">
        <v>92</v>
      </c>
    </row>
    <row r="392" ht="24.95" customHeight="1" spans="1:7">
      <c r="A392" s="451" t="s">
        <v>328</v>
      </c>
      <c r="B392" s="452">
        <f t="shared" ref="B392:D392" si="66">SUM(B393:B395)</f>
        <v>1310</v>
      </c>
      <c r="C392" s="452">
        <f t="shared" si="66"/>
        <v>974</v>
      </c>
      <c r="D392" s="452">
        <f t="shared" si="66"/>
        <v>1032</v>
      </c>
      <c r="E392" s="468">
        <f t="shared" si="65"/>
        <v>-0.212213740458015</v>
      </c>
      <c r="F392" s="454">
        <f t="shared" si="63"/>
        <v>0.0595482546201231</v>
      </c>
      <c r="G392" s="206" t="s">
        <v>90</v>
      </c>
    </row>
    <row r="393" ht="24.95" customHeight="1" spans="1:7">
      <c r="A393" s="455" t="s">
        <v>329</v>
      </c>
      <c r="B393" s="456">
        <v>1310</v>
      </c>
      <c r="C393" s="456">
        <v>974</v>
      </c>
      <c r="D393" s="456">
        <v>1032</v>
      </c>
      <c r="E393" s="469">
        <f t="shared" si="65"/>
        <v>-0.212213740458015</v>
      </c>
      <c r="F393" s="458">
        <f t="shared" si="63"/>
        <v>0.0595482546201231</v>
      </c>
      <c r="G393" s="206" t="s">
        <v>92</v>
      </c>
    </row>
    <row r="394" ht="24.95" customHeight="1" spans="1:7">
      <c r="A394" s="455" t="s">
        <v>330</v>
      </c>
      <c r="B394" s="456"/>
      <c r="C394" s="456">
        <v>0</v>
      </c>
      <c r="D394" s="456">
        <v>0</v>
      </c>
      <c r="E394" s="470" t="str">
        <f t="shared" si="65"/>
        <v/>
      </c>
      <c r="F394" s="458" t="str">
        <f t="shared" si="63"/>
        <v/>
      </c>
      <c r="G394" s="206" t="s">
        <v>92</v>
      </c>
    </row>
    <row r="395" ht="24.95" customHeight="1" spans="1:7">
      <c r="A395" s="455" t="s">
        <v>331</v>
      </c>
      <c r="B395" s="456"/>
      <c r="C395" s="456">
        <v>0</v>
      </c>
      <c r="D395" s="456">
        <v>0</v>
      </c>
      <c r="E395" s="470" t="str">
        <f t="shared" si="65"/>
        <v/>
      </c>
      <c r="F395" s="458" t="str">
        <f t="shared" si="63"/>
        <v/>
      </c>
      <c r="G395" s="206" t="s">
        <v>92</v>
      </c>
    </row>
    <row r="396" ht="24.95" customHeight="1" spans="1:7">
      <c r="A396" s="451" t="s">
        <v>332</v>
      </c>
      <c r="B396" s="452">
        <f t="shared" ref="B396:D396" si="67">SUM(B397:B401)</f>
        <v>9909</v>
      </c>
      <c r="C396" s="452">
        <f t="shared" si="67"/>
        <v>1084</v>
      </c>
      <c r="D396" s="452">
        <f t="shared" si="67"/>
        <v>1260</v>
      </c>
      <c r="E396" s="467">
        <f t="shared" si="65"/>
        <v>-0.872842870118074</v>
      </c>
      <c r="F396" s="454">
        <f t="shared" si="63"/>
        <v>0.162361623616236</v>
      </c>
      <c r="G396" s="206" t="s">
        <v>90</v>
      </c>
    </row>
    <row r="397" ht="24.95" customHeight="1" spans="1:7">
      <c r="A397" s="455" t="s">
        <v>333</v>
      </c>
      <c r="B397" s="456">
        <v>16</v>
      </c>
      <c r="C397" s="456">
        <v>0</v>
      </c>
      <c r="D397" s="456">
        <v>0</v>
      </c>
      <c r="E397" s="470">
        <f t="shared" si="65"/>
        <v>-1</v>
      </c>
      <c r="F397" s="458" t="str">
        <f t="shared" si="63"/>
        <v/>
      </c>
      <c r="G397" s="206" t="s">
        <v>92</v>
      </c>
    </row>
    <row r="398" ht="24.95" customHeight="1" spans="1:7">
      <c r="A398" s="455" t="s">
        <v>334</v>
      </c>
      <c r="B398" s="456">
        <v>1413</v>
      </c>
      <c r="C398" s="456">
        <v>984</v>
      </c>
      <c r="D398" s="456">
        <v>1160</v>
      </c>
      <c r="E398" s="469">
        <f t="shared" si="65"/>
        <v>-0.179051663128096</v>
      </c>
      <c r="F398" s="458">
        <f t="shared" si="63"/>
        <v>0.178861788617886</v>
      </c>
      <c r="G398" s="206" t="s">
        <v>92</v>
      </c>
    </row>
    <row r="399" ht="24.95" customHeight="1" spans="1:7">
      <c r="A399" s="455" t="s">
        <v>335</v>
      </c>
      <c r="B399" s="456">
        <v>0</v>
      </c>
      <c r="C399" s="456">
        <v>0</v>
      </c>
      <c r="D399" s="456">
        <v>0</v>
      </c>
      <c r="E399" s="470" t="str">
        <f t="shared" si="65"/>
        <v/>
      </c>
      <c r="F399" s="458" t="str">
        <f t="shared" si="63"/>
        <v/>
      </c>
      <c r="G399" s="206" t="s">
        <v>92</v>
      </c>
    </row>
    <row r="400" ht="24.95" customHeight="1" spans="1:7">
      <c r="A400" s="455" t="s">
        <v>336</v>
      </c>
      <c r="B400" s="456">
        <v>0</v>
      </c>
      <c r="C400" s="456">
        <v>0</v>
      </c>
      <c r="D400" s="456">
        <v>0</v>
      </c>
      <c r="E400" s="470" t="str">
        <f t="shared" si="65"/>
        <v/>
      </c>
      <c r="F400" s="458" t="str">
        <f t="shared" si="63"/>
        <v/>
      </c>
      <c r="G400" s="206" t="s">
        <v>92</v>
      </c>
    </row>
    <row r="401" ht="24.95" customHeight="1" spans="1:7">
      <c r="A401" s="455" t="s">
        <v>337</v>
      </c>
      <c r="B401" s="456">
        <v>8480</v>
      </c>
      <c r="C401" s="456">
        <v>100</v>
      </c>
      <c r="D401" s="456">
        <v>100</v>
      </c>
      <c r="E401" s="470">
        <f t="shared" si="65"/>
        <v>-0.988207547169811</v>
      </c>
      <c r="F401" s="458">
        <f t="shared" si="63"/>
        <v>0</v>
      </c>
      <c r="G401" s="206" t="s">
        <v>92</v>
      </c>
    </row>
    <row r="402" ht="24.95" customHeight="1" spans="1:7">
      <c r="A402" s="451" t="s">
        <v>338</v>
      </c>
      <c r="B402" s="452">
        <f t="shared" ref="B402:D402" si="68">SUM(B403:B408)</f>
        <v>961</v>
      </c>
      <c r="C402" s="452">
        <f t="shared" si="68"/>
        <v>406</v>
      </c>
      <c r="D402" s="452">
        <f t="shared" si="68"/>
        <v>820</v>
      </c>
      <c r="E402" s="467">
        <f t="shared" si="65"/>
        <v>-0.146722164412071</v>
      </c>
      <c r="F402" s="454">
        <f t="shared" si="63"/>
        <v>1.01970443349754</v>
      </c>
      <c r="G402" s="206" t="s">
        <v>90</v>
      </c>
    </row>
    <row r="403" ht="24.95" customHeight="1" spans="1:7">
      <c r="A403" s="455" t="s">
        <v>339</v>
      </c>
      <c r="B403" s="456"/>
      <c r="C403" s="456">
        <v>0</v>
      </c>
      <c r="D403" s="456">
        <v>400</v>
      </c>
      <c r="E403" s="470" t="str">
        <f t="shared" si="65"/>
        <v/>
      </c>
      <c r="F403" s="458" t="str">
        <f t="shared" si="63"/>
        <v/>
      </c>
      <c r="G403" s="206" t="s">
        <v>92</v>
      </c>
    </row>
    <row r="404" ht="24.95" customHeight="1" spans="1:7">
      <c r="A404" s="455" t="s">
        <v>340</v>
      </c>
      <c r="B404" s="456"/>
      <c r="C404" s="456">
        <v>0</v>
      </c>
      <c r="D404" s="456">
        <v>0</v>
      </c>
      <c r="E404" s="470" t="str">
        <f t="shared" si="65"/>
        <v/>
      </c>
      <c r="F404" s="458" t="str">
        <f t="shared" si="63"/>
        <v/>
      </c>
      <c r="G404" s="206" t="s">
        <v>92</v>
      </c>
    </row>
    <row r="405" s="444" customFormat="1" ht="24.95" customHeight="1" spans="1:7">
      <c r="A405" s="455" t="s">
        <v>341</v>
      </c>
      <c r="B405" s="456"/>
      <c r="C405" s="456">
        <v>0</v>
      </c>
      <c r="D405" s="456">
        <v>20</v>
      </c>
      <c r="E405" s="470" t="str">
        <f t="shared" si="65"/>
        <v/>
      </c>
      <c r="F405" s="458" t="str">
        <f t="shared" si="63"/>
        <v/>
      </c>
      <c r="G405" s="444" t="s">
        <v>92</v>
      </c>
    </row>
    <row r="406" ht="24.95" customHeight="1" spans="1:7">
      <c r="A406" s="455" t="s">
        <v>342</v>
      </c>
      <c r="B406" s="456"/>
      <c r="C406" s="456">
        <v>0</v>
      </c>
      <c r="D406" s="456">
        <v>0</v>
      </c>
      <c r="E406" s="470" t="str">
        <f t="shared" si="65"/>
        <v/>
      </c>
      <c r="F406" s="458" t="str">
        <f t="shared" si="63"/>
        <v/>
      </c>
      <c r="G406" s="206" t="s">
        <v>92</v>
      </c>
    </row>
    <row r="407" ht="24.95" customHeight="1" spans="1:7">
      <c r="A407" s="455" t="s">
        <v>343</v>
      </c>
      <c r="B407" s="456"/>
      <c r="C407" s="456">
        <v>0</v>
      </c>
      <c r="D407" s="456">
        <v>0</v>
      </c>
      <c r="E407" s="469" t="str">
        <f t="shared" si="65"/>
        <v/>
      </c>
      <c r="F407" s="458" t="str">
        <f t="shared" si="63"/>
        <v/>
      </c>
      <c r="G407" s="206" t="s">
        <v>92</v>
      </c>
    </row>
    <row r="408" s="444" customFormat="1" ht="24.95" customHeight="1" spans="1:7">
      <c r="A408" s="455" t="s">
        <v>344</v>
      </c>
      <c r="B408" s="456">
        <v>961</v>
      </c>
      <c r="C408" s="456">
        <v>406</v>
      </c>
      <c r="D408" s="456">
        <v>400</v>
      </c>
      <c r="E408" s="470">
        <f t="shared" si="65"/>
        <v>-0.583766909469303</v>
      </c>
      <c r="F408" s="458">
        <f t="shared" si="63"/>
        <v>-0.0147783251231527</v>
      </c>
      <c r="G408" s="444" t="s">
        <v>92</v>
      </c>
    </row>
    <row r="409" ht="24.95" customHeight="1" spans="1:7">
      <c r="A409" s="451" t="s">
        <v>345</v>
      </c>
      <c r="B409" s="452">
        <f t="shared" ref="B409:D409" si="69">SUM(B410)</f>
        <v>916</v>
      </c>
      <c r="C409" s="452">
        <f t="shared" si="69"/>
        <v>7634</v>
      </c>
      <c r="D409" s="452">
        <f t="shared" si="69"/>
        <v>8560</v>
      </c>
      <c r="E409" s="467">
        <f t="shared" si="65"/>
        <v>8.34497816593886</v>
      </c>
      <c r="F409" s="454">
        <f t="shared" si="63"/>
        <v>0.121299449829709</v>
      </c>
      <c r="G409" s="206" t="s">
        <v>90</v>
      </c>
    </row>
    <row r="410" ht="24.95" customHeight="1" spans="1:7">
      <c r="A410" s="455" t="s">
        <v>346</v>
      </c>
      <c r="B410" s="456">
        <v>916</v>
      </c>
      <c r="C410" s="456">
        <v>7634</v>
      </c>
      <c r="D410" s="456">
        <f>560+8000</f>
        <v>8560</v>
      </c>
      <c r="E410" s="470">
        <f t="shared" si="65"/>
        <v>8.34497816593886</v>
      </c>
      <c r="F410" s="458">
        <f t="shared" si="63"/>
        <v>0.121299449829709</v>
      </c>
      <c r="G410" s="206" t="s">
        <v>92</v>
      </c>
    </row>
    <row r="411" ht="24.95" customHeight="1" spans="1:7">
      <c r="A411" s="451" t="s">
        <v>50</v>
      </c>
      <c r="B411" s="452">
        <f t="shared" ref="B411:D411" si="70">SUM(B412,B417,B425,B431,B435,B440,B445,B452,B456,B460)</f>
        <v>3297</v>
      </c>
      <c r="C411" s="452">
        <f t="shared" si="70"/>
        <v>3893</v>
      </c>
      <c r="D411" s="452">
        <f t="shared" si="70"/>
        <v>4851</v>
      </c>
      <c r="E411" s="467">
        <f t="shared" si="65"/>
        <v>0.471337579617834</v>
      </c>
      <c r="F411" s="454">
        <f t="shared" si="63"/>
        <v>0.246082712561007</v>
      </c>
      <c r="G411" s="206" t="s">
        <v>88</v>
      </c>
    </row>
    <row r="412" ht="24.95" customHeight="1" spans="1:7">
      <c r="A412" s="451" t="s">
        <v>347</v>
      </c>
      <c r="B412" s="452">
        <f t="shared" ref="B412:D412" si="71">SUM(B413:B416)</f>
        <v>437</v>
      </c>
      <c r="C412" s="452">
        <f t="shared" si="71"/>
        <v>497</v>
      </c>
      <c r="D412" s="452">
        <f t="shared" si="71"/>
        <v>368</v>
      </c>
      <c r="E412" s="467">
        <f t="shared" si="65"/>
        <v>-0.157894736842105</v>
      </c>
      <c r="F412" s="454">
        <f t="shared" si="63"/>
        <v>-0.259557344064386</v>
      </c>
      <c r="G412" s="206" t="s">
        <v>90</v>
      </c>
    </row>
    <row r="413" ht="24.95" customHeight="1" spans="1:7">
      <c r="A413" s="455" t="s">
        <v>91</v>
      </c>
      <c r="B413" s="456">
        <v>437</v>
      </c>
      <c r="C413" s="456">
        <v>397</v>
      </c>
      <c r="D413" s="456">
        <v>368</v>
      </c>
      <c r="E413" s="470">
        <f t="shared" si="65"/>
        <v>-0.157894736842105</v>
      </c>
      <c r="F413" s="458">
        <f t="shared" si="63"/>
        <v>-0.0730478589420654</v>
      </c>
      <c r="G413" s="206" t="s">
        <v>92</v>
      </c>
    </row>
    <row r="414" ht="24.95" customHeight="1" spans="1:7">
      <c r="A414" s="455" t="s">
        <v>93</v>
      </c>
      <c r="B414" s="456"/>
      <c r="C414" s="456">
        <v>0</v>
      </c>
      <c r="D414" s="456">
        <v>0</v>
      </c>
      <c r="E414" s="470" t="str">
        <f t="shared" si="65"/>
        <v/>
      </c>
      <c r="F414" s="458" t="str">
        <f t="shared" si="63"/>
        <v/>
      </c>
      <c r="G414" s="206" t="s">
        <v>92</v>
      </c>
    </row>
    <row r="415" ht="24.95" customHeight="1" spans="1:7">
      <c r="A415" s="455" t="s">
        <v>94</v>
      </c>
      <c r="B415" s="456"/>
      <c r="C415" s="456">
        <v>0</v>
      </c>
      <c r="D415" s="456">
        <v>0</v>
      </c>
      <c r="E415" s="469" t="str">
        <f t="shared" si="65"/>
        <v/>
      </c>
      <c r="F415" s="458" t="str">
        <f t="shared" si="63"/>
        <v/>
      </c>
      <c r="G415" s="206" t="s">
        <v>92</v>
      </c>
    </row>
    <row r="416" ht="24.95" customHeight="1" spans="1:7">
      <c r="A416" s="455" t="s">
        <v>348</v>
      </c>
      <c r="B416" s="456"/>
      <c r="C416" s="456">
        <v>100</v>
      </c>
      <c r="D416" s="456">
        <v>0</v>
      </c>
      <c r="E416" s="470" t="str">
        <f t="shared" si="65"/>
        <v/>
      </c>
      <c r="F416" s="458">
        <f t="shared" si="63"/>
        <v>-1</v>
      </c>
      <c r="G416" s="206" t="s">
        <v>92</v>
      </c>
    </row>
    <row r="417" ht="24.95" customHeight="1" spans="1:7">
      <c r="A417" s="451" t="s">
        <v>349</v>
      </c>
      <c r="B417" s="452">
        <f t="shared" ref="B417:D417" si="72">SUM(B418:B424)</f>
        <v>0</v>
      </c>
      <c r="C417" s="452">
        <f t="shared" si="72"/>
        <v>0</v>
      </c>
      <c r="D417" s="452">
        <f t="shared" si="72"/>
        <v>0</v>
      </c>
      <c r="E417" s="467" t="str">
        <f t="shared" si="65"/>
        <v/>
      </c>
      <c r="F417" s="454" t="str">
        <f t="shared" si="63"/>
        <v/>
      </c>
      <c r="G417" s="206" t="s">
        <v>90</v>
      </c>
    </row>
    <row r="418" ht="24.95" customHeight="1" spans="1:7">
      <c r="A418" s="455" t="s">
        <v>350</v>
      </c>
      <c r="B418" s="456"/>
      <c r="C418" s="456">
        <v>0</v>
      </c>
      <c r="D418" s="456">
        <v>0</v>
      </c>
      <c r="E418" s="470" t="str">
        <f t="shared" si="65"/>
        <v/>
      </c>
      <c r="F418" s="458" t="str">
        <f t="shared" si="63"/>
        <v/>
      </c>
      <c r="G418" s="206" t="s">
        <v>92</v>
      </c>
    </row>
    <row r="419" ht="24.95" customHeight="1" spans="1:7">
      <c r="A419" s="455" t="s">
        <v>351</v>
      </c>
      <c r="B419" s="456"/>
      <c r="C419" s="456">
        <v>0</v>
      </c>
      <c r="D419" s="456">
        <v>0</v>
      </c>
      <c r="E419" s="470" t="str">
        <f t="shared" si="65"/>
        <v/>
      </c>
      <c r="F419" s="458" t="str">
        <f t="shared" si="63"/>
        <v/>
      </c>
      <c r="G419" s="206" t="s">
        <v>92</v>
      </c>
    </row>
    <row r="420" ht="24.95" customHeight="1" spans="1:7">
      <c r="A420" s="455" t="s">
        <v>352</v>
      </c>
      <c r="B420" s="456"/>
      <c r="C420" s="456">
        <v>0</v>
      </c>
      <c r="D420" s="456">
        <v>0</v>
      </c>
      <c r="E420" s="469" t="str">
        <f t="shared" si="65"/>
        <v/>
      </c>
      <c r="F420" s="458" t="str">
        <f t="shared" si="63"/>
        <v/>
      </c>
      <c r="G420" s="206" t="s">
        <v>92</v>
      </c>
    </row>
    <row r="421" ht="24.95" customHeight="1" spans="1:7">
      <c r="A421" s="455" t="s">
        <v>353</v>
      </c>
      <c r="B421" s="456"/>
      <c r="C421" s="456">
        <v>0</v>
      </c>
      <c r="D421" s="456">
        <v>0</v>
      </c>
      <c r="E421" s="470" t="str">
        <f t="shared" si="65"/>
        <v/>
      </c>
      <c r="F421" s="458" t="str">
        <f t="shared" si="63"/>
        <v/>
      </c>
      <c r="G421" s="206" t="s">
        <v>92</v>
      </c>
    </row>
    <row r="422" ht="24.95" customHeight="1" spans="1:7">
      <c r="A422" s="455" t="s">
        <v>354</v>
      </c>
      <c r="B422" s="456"/>
      <c r="C422" s="456">
        <v>0</v>
      </c>
      <c r="D422" s="456">
        <v>0</v>
      </c>
      <c r="E422" s="470" t="str">
        <f t="shared" si="65"/>
        <v/>
      </c>
      <c r="F422" s="458" t="str">
        <f t="shared" si="63"/>
        <v/>
      </c>
      <c r="G422" s="206" t="s">
        <v>92</v>
      </c>
    </row>
    <row r="423" ht="24.95" customHeight="1" spans="1:7">
      <c r="A423" s="455" t="s">
        <v>355</v>
      </c>
      <c r="B423" s="456"/>
      <c r="C423" s="456">
        <v>0</v>
      </c>
      <c r="D423" s="456">
        <v>0</v>
      </c>
      <c r="E423" s="470" t="str">
        <f t="shared" si="65"/>
        <v/>
      </c>
      <c r="F423" s="458" t="str">
        <f t="shared" si="63"/>
        <v/>
      </c>
      <c r="G423" s="206" t="s">
        <v>92</v>
      </c>
    </row>
    <row r="424" ht="24.95" customHeight="1" spans="1:7">
      <c r="A424" s="455" t="s">
        <v>356</v>
      </c>
      <c r="B424" s="456"/>
      <c r="C424" s="456">
        <v>0</v>
      </c>
      <c r="D424" s="456">
        <v>0</v>
      </c>
      <c r="E424" s="469" t="str">
        <f t="shared" si="65"/>
        <v/>
      </c>
      <c r="F424" s="458" t="str">
        <f t="shared" si="63"/>
        <v/>
      </c>
      <c r="G424" s="206" t="s">
        <v>92</v>
      </c>
    </row>
    <row r="425" ht="24.95" customHeight="1" spans="1:7">
      <c r="A425" s="451" t="s">
        <v>357</v>
      </c>
      <c r="B425" s="452">
        <f t="shared" ref="B425:D425" si="73">SUM(B426:B430)</f>
        <v>543</v>
      </c>
      <c r="C425" s="452">
        <f t="shared" si="73"/>
        <v>517</v>
      </c>
      <c r="D425" s="452">
        <f t="shared" si="73"/>
        <v>461</v>
      </c>
      <c r="E425" s="467">
        <f t="shared" si="65"/>
        <v>-0.151012891344383</v>
      </c>
      <c r="F425" s="454">
        <f t="shared" si="63"/>
        <v>-0.108317214700193</v>
      </c>
      <c r="G425" s="206" t="s">
        <v>90</v>
      </c>
    </row>
    <row r="426" ht="24.95" customHeight="1" spans="1:7">
      <c r="A426" s="455" t="s">
        <v>350</v>
      </c>
      <c r="B426" s="456">
        <v>543</v>
      </c>
      <c r="C426" s="456">
        <v>517</v>
      </c>
      <c r="D426" s="456">
        <v>461</v>
      </c>
      <c r="E426" s="470">
        <f t="shared" si="65"/>
        <v>-0.151012891344383</v>
      </c>
      <c r="F426" s="458">
        <f t="shared" si="63"/>
        <v>-0.108317214700193</v>
      </c>
      <c r="G426" s="206" t="s">
        <v>92</v>
      </c>
    </row>
    <row r="427" ht="24.95" customHeight="1" spans="1:7">
      <c r="A427" s="455" t="s">
        <v>358</v>
      </c>
      <c r="B427" s="456"/>
      <c r="C427" s="456">
        <v>0</v>
      </c>
      <c r="D427" s="456">
        <v>0</v>
      </c>
      <c r="E427" s="470" t="str">
        <f t="shared" si="65"/>
        <v/>
      </c>
      <c r="F427" s="458" t="str">
        <f t="shared" si="63"/>
        <v/>
      </c>
      <c r="G427" s="206" t="s">
        <v>92</v>
      </c>
    </row>
    <row r="428" ht="24.95" customHeight="1" spans="1:7">
      <c r="A428" s="455" t="s">
        <v>359</v>
      </c>
      <c r="B428" s="456"/>
      <c r="C428" s="456">
        <v>0</v>
      </c>
      <c r="D428" s="456">
        <v>0</v>
      </c>
      <c r="E428" s="469" t="str">
        <f t="shared" si="65"/>
        <v/>
      </c>
      <c r="F428" s="458" t="str">
        <f t="shared" si="63"/>
        <v/>
      </c>
      <c r="G428" s="206" t="s">
        <v>92</v>
      </c>
    </row>
    <row r="429" ht="24.95" customHeight="1" spans="1:7">
      <c r="A429" s="455" t="s">
        <v>360</v>
      </c>
      <c r="B429" s="456"/>
      <c r="C429" s="456">
        <v>0</v>
      </c>
      <c r="D429" s="456">
        <v>0</v>
      </c>
      <c r="E429" s="470" t="str">
        <f t="shared" si="65"/>
        <v/>
      </c>
      <c r="F429" s="458" t="str">
        <f t="shared" si="63"/>
        <v/>
      </c>
      <c r="G429" s="206" t="s">
        <v>92</v>
      </c>
    </row>
    <row r="430" ht="24.95" customHeight="1" spans="1:7">
      <c r="A430" s="455" t="s">
        <v>361</v>
      </c>
      <c r="B430" s="456"/>
      <c r="C430" s="456">
        <v>0</v>
      </c>
      <c r="D430" s="456">
        <v>0</v>
      </c>
      <c r="E430" s="470" t="str">
        <f t="shared" si="65"/>
        <v/>
      </c>
      <c r="F430" s="458" t="str">
        <f t="shared" si="63"/>
        <v/>
      </c>
      <c r="G430" s="206" t="s">
        <v>92</v>
      </c>
    </row>
    <row r="431" ht="24.95" customHeight="1" spans="1:7">
      <c r="A431" s="451" t="s">
        <v>362</v>
      </c>
      <c r="B431" s="452">
        <f t="shared" ref="B431:D431" si="74">SUM(B432:B434)</f>
        <v>876</v>
      </c>
      <c r="C431" s="452">
        <f t="shared" si="74"/>
        <v>1853</v>
      </c>
      <c r="D431" s="452">
        <f t="shared" si="74"/>
        <v>2200</v>
      </c>
      <c r="E431" s="467">
        <f t="shared" si="65"/>
        <v>1.51141552511416</v>
      </c>
      <c r="F431" s="454">
        <f t="shared" si="63"/>
        <v>0.187263896384242</v>
      </c>
      <c r="G431" s="206" t="s">
        <v>90</v>
      </c>
    </row>
    <row r="432" ht="24.95" customHeight="1" spans="1:7">
      <c r="A432" s="455" t="s">
        <v>350</v>
      </c>
      <c r="B432" s="456"/>
      <c r="C432" s="456">
        <v>0</v>
      </c>
      <c r="D432" s="456">
        <v>0</v>
      </c>
      <c r="E432" s="469" t="str">
        <f t="shared" si="65"/>
        <v/>
      </c>
      <c r="F432" s="458" t="str">
        <f t="shared" si="63"/>
        <v/>
      </c>
      <c r="G432" s="206" t="s">
        <v>92</v>
      </c>
    </row>
    <row r="433" ht="24.95" customHeight="1" spans="1:7">
      <c r="A433" s="455" t="s">
        <v>363</v>
      </c>
      <c r="B433" s="456"/>
      <c r="C433" s="456">
        <v>0</v>
      </c>
      <c r="D433" s="456">
        <v>0</v>
      </c>
      <c r="E433" s="470" t="str">
        <f t="shared" si="65"/>
        <v/>
      </c>
      <c r="F433" s="458" t="str">
        <f t="shared" si="63"/>
        <v/>
      </c>
      <c r="G433" s="206" t="s">
        <v>92</v>
      </c>
    </row>
    <row r="434" ht="24.95" customHeight="1" spans="1:7">
      <c r="A434" s="455" t="s">
        <v>364</v>
      </c>
      <c r="B434" s="456">
        <v>876</v>
      </c>
      <c r="C434" s="456">
        <f>1588+265</f>
        <v>1853</v>
      </c>
      <c r="D434" s="456">
        <v>2200</v>
      </c>
      <c r="E434" s="470">
        <f t="shared" si="65"/>
        <v>1.51141552511416</v>
      </c>
      <c r="F434" s="458">
        <f t="shared" si="63"/>
        <v>0.187263896384242</v>
      </c>
      <c r="G434" s="206" t="s">
        <v>92</v>
      </c>
    </row>
    <row r="435" ht="24.95" customHeight="1" spans="1:7">
      <c r="A435" s="451" t="s">
        <v>365</v>
      </c>
      <c r="B435" s="452">
        <f t="shared" ref="B435:D435" si="75">SUM(B436:B439)</f>
        <v>84</v>
      </c>
      <c r="C435" s="452">
        <f t="shared" si="75"/>
        <v>6</v>
      </c>
      <c r="D435" s="452">
        <f t="shared" si="75"/>
        <v>147</v>
      </c>
      <c r="E435" s="467">
        <f t="shared" si="65"/>
        <v>0.75</v>
      </c>
      <c r="F435" s="454">
        <f t="shared" si="63"/>
        <v>23.5</v>
      </c>
      <c r="G435" s="206" t="s">
        <v>90</v>
      </c>
    </row>
    <row r="436" ht="24.95" customHeight="1" spans="1:7">
      <c r="A436" s="455" t="s">
        <v>350</v>
      </c>
      <c r="B436" s="456">
        <v>0</v>
      </c>
      <c r="C436" s="456">
        <v>0</v>
      </c>
      <c r="D436" s="456">
        <v>0</v>
      </c>
      <c r="E436" s="469" t="str">
        <f t="shared" si="65"/>
        <v/>
      </c>
      <c r="F436" s="458" t="str">
        <f t="shared" si="63"/>
        <v/>
      </c>
      <c r="G436" s="206" t="s">
        <v>92</v>
      </c>
    </row>
    <row r="437" ht="24.95" customHeight="1" spans="1:7">
      <c r="A437" s="455" t="s">
        <v>366</v>
      </c>
      <c r="B437" s="456">
        <v>0</v>
      </c>
      <c r="C437" s="456">
        <v>0</v>
      </c>
      <c r="D437" s="456">
        <v>147</v>
      </c>
      <c r="E437" s="470" t="str">
        <f t="shared" si="65"/>
        <v/>
      </c>
      <c r="F437" s="458" t="str">
        <f t="shared" si="63"/>
        <v/>
      </c>
      <c r="G437" s="206" t="s">
        <v>92</v>
      </c>
    </row>
    <row r="438" ht="24.95" customHeight="1" spans="1:7">
      <c r="A438" s="455" t="s">
        <v>367</v>
      </c>
      <c r="B438" s="456">
        <v>0</v>
      </c>
      <c r="C438" s="456">
        <v>0</v>
      </c>
      <c r="D438" s="456">
        <v>0</v>
      </c>
      <c r="E438" s="470" t="str">
        <f t="shared" si="65"/>
        <v/>
      </c>
      <c r="F438" s="458" t="str">
        <f t="shared" si="63"/>
        <v/>
      </c>
      <c r="G438" s="206" t="s">
        <v>92</v>
      </c>
    </row>
    <row r="439" ht="24.95" customHeight="1" spans="1:7">
      <c r="A439" s="455" t="s">
        <v>368</v>
      </c>
      <c r="B439" s="456">
        <v>84</v>
      </c>
      <c r="C439" s="456">
        <v>6</v>
      </c>
      <c r="D439" s="456">
        <v>0</v>
      </c>
      <c r="E439" s="470">
        <f t="shared" si="65"/>
        <v>-1</v>
      </c>
      <c r="F439" s="458">
        <f t="shared" si="63"/>
        <v>-1</v>
      </c>
      <c r="G439" s="206" t="s">
        <v>92</v>
      </c>
    </row>
    <row r="440" ht="24.95" customHeight="1" spans="1:7">
      <c r="A440" s="451" t="s">
        <v>369</v>
      </c>
      <c r="B440" s="452">
        <f t="shared" ref="B440:D440" si="76">SUM(B441:B444)</f>
        <v>0</v>
      </c>
      <c r="C440" s="452">
        <f t="shared" si="76"/>
        <v>0</v>
      </c>
      <c r="D440" s="452">
        <f t="shared" si="76"/>
        <v>0</v>
      </c>
      <c r="E440" s="467" t="str">
        <f t="shared" si="65"/>
        <v/>
      </c>
      <c r="F440" s="454" t="str">
        <f t="shared" si="63"/>
        <v/>
      </c>
      <c r="G440" s="206" t="s">
        <v>90</v>
      </c>
    </row>
    <row r="441" ht="24.95" customHeight="1" spans="1:7">
      <c r="A441" s="455" t="s">
        <v>370</v>
      </c>
      <c r="B441" s="456"/>
      <c r="C441" s="456">
        <v>0</v>
      </c>
      <c r="D441" s="456">
        <v>0</v>
      </c>
      <c r="E441" s="470" t="str">
        <f t="shared" si="65"/>
        <v/>
      </c>
      <c r="F441" s="458" t="str">
        <f t="shared" si="63"/>
        <v/>
      </c>
      <c r="G441" s="206" t="s">
        <v>92</v>
      </c>
    </row>
    <row r="442" ht="24.95" customHeight="1" spans="1:7">
      <c r="A442" s="455" t="s">
        <v>371</v>
      </c>
      <c r="B442" s="456"/>
      <c r="C442" s="456">
        <v>0</v>
      </c>
      <c r="D442" s="456">
        <v>0</v>
      </c>
      <c r="E442" s="470" t="str">
        <f t="shared" si="65"/>
        <v/>
      </c>
      <c r="F442" s="458" t="str">
        <f t="shared" si="63"/>
        <v/>
      </c>
      <c r="G442" s="206" t="s">
        <v>92</v>
      </c>
    </row>
    <row r="443" ht="24.95" customHeight="1" spans="1:7">
      <c r="A443" s="455" t="s">
        <v>372</v>
      </c>
      <c r="B443" s="456"/>
      <c r="C443" s="456">
        <v>0</v>
      </c>
      <c r="D443" s="456">
        <v>0</v>
      </c>
      <c r="E443" s="470" t="str">
        <f t="shared" si="65"/>
        <v/>
      </c>
      <c r="F443" s="458" t="str">
        <f t="shared" si="63"/>
        <v/>
      </c>
      <c r="G443" s="206" t="s">
        <v>92</v>
      </c>
    </row>
    <row r="444" ht="24.95" customHeight="1" spans="1:7">
      <c r="A444" s="455" t="s">
        <v>373</v>
      </c>
      <c r="B444" s="456"/>
      <c r="C444" s="456">
        <v>0</v>
      </c>
      <c r="D444" s="456">
        <v>0</v>
      </c>
      <c r="E444" s="469" t="str">
        <f t="shared" si="65"/>
        <v/>
      </c>
      <c r="F444" s="458" t="str">
        <f t="shared" si="63"/>
        <v/>
      </c>
      <c r="G444" s="206" t="s">
        <v>92</v>
      </c>
    </row>
    <row r="445" ht="24.95" customHeight="1" spans="1:7">
      <c r="A445" s="451" t="s">
        <v>374</v>
      </c>
      <c r="B445" s="452">
        <f t="shared" ref="B445:D445" si="77">SUM(B446:B451)</f>
        <v>936</v>
      </c>
      <c r="C445" s="452">
        <f t="shared" si="77"/>
        <v>660</v>
      </c>
      <c r="D445" s="452">
        <f t="shared" si="77"/>
        <v>690</v>
      </c>
      <c r="E445" s="468">
        <f t="shared" si="65"/>
        <v>-0.262820512820513</v>
      </c>
      <c r="F445" s="454">
        <f t="shared" si="63"/>
        <v>0.0454545454545454</v>
      </c>
      <c r="G445" s="206" t="s">
        <v>90</v>
      </c>
    </row>
    <row r="446" ht="24.95" customHeight="1" spans="1:7">
      <c r="A446" s="455" t="s">
        <v>350</v>
      </c>
      <c r="B446" s="456">
        <v>338</v>
      </c>
      <c r="C446" s="456">
        <v>333</v>
      </c>
      <c r="D446" s="456">
        <v>301</v>
      </c>
      <c r="E446" s="470">
        <f t="shared" si="65"/>
        <v>-0.109467455621302</v>
      </c>
      <c r="F446" s="458">
        <f t="shared" ref="F446:F508" si="78">IF(C446&lt;&gt;0,D446/C446-1,"")</f>
        <v>-0.0960960960960962</v>
      </c>
      <c r="G446" s="206" t="s">
        <v>92</v>
      </c>
    </row>
    <row r="447" ht="24.95" customHeight="1" spans="1:7">
      <c r="A447" s="455" t="s">
        <v>375</v>
      </c>
      <c r="B447" s="456">
        <v>505</v>
      </c>
      <c r="C447" s="456">
        <v>216</v>
      </c>
      <c r="D447" s="456">
        <v>383</v>
      </c>
      <c r="E447" s="470">
        <f t="shared" si="65"/>
        <v>-0.241584158415842</v>
      </c>
      <c r="F447" s="458">
        <f t="shared" si="78"/>
        <v>0.773148148148148</v>
      </c>
      <c r="G447" s="206" t="s">
        <v>92</v>
      </c>
    </row>
    <row r="448" ht="24.95" customHeight="1" spans="1:7">
      <c r="A448" s="455" t="s">
        <v>376</v>
      </c>
      <c r="B448" s="456">
        <v>0</v>
      </c>
      <c r="C448" s="456">
        <v>0</v>
      </c>
      <c r="D448" s="456">
        <v>0</v>
      </c>
      <c r="E448" s="470" t="str">
        <f t="shared" si="65"/>
        <v/>
      </c>
      <c r="F448" s="458" t="str">
        <f t="shared" si="78"/>
        <v/>
      </c>
      <c r="G448" s="206" t="s">
        <v>92</v>
      </c>
    </row>
    <row r="449" ht="24.95" customHeight="1" spans="1:7">
      <c r="A449" s="455" t="s">
        <v>377</v>
      </c>
      <c r="B449" s="456">
        <v>0</v>
      </c>
      <c r="C449" s="456">
        <v>0</v>
      </c>
      <c r="D449" s="456">
        <v>0</v>
      </c>
      <c r="E449" s="470" t="str">
        <f t="shared" si="65"/>
        <v/>
      </c>
      <c r="F449" s="458" t="str">
        <f t="shared" si="78"/>
        <v/>
      </c>
      <c r="G449" s="206" t="s">
        <v>92</v>
      </c>
    </row>
    <row r="450" ht="24.95" customHeight="1" spans="1:7">
      <c r="A450" s="455" t="s">
        <v>378</v>
      </c>
      <c r="B450" s="456">
        <v>11</v>
      </c>
      <c r="C450" s="456">
        <v>60</v>
      </c>
      <c r="D450" s="456">
        <v>0</v>
      </c>
      <c r="E450" s="469">
        <f t="shared" si="65"/>
        <v>-1</v>
      </c>
      <c r="F450" s="458">
        <f t="shared" si="78"/>
        <v>-1</v>
      </c>
      <c r="G450" s="206" t="s">
        <v>92</v>
      </c>
    </row>
    <row r="451" ht="24.95" customHeight="1" spans="1:7">
      <c r="A451" s="455" t="s">
        <v>379</v>
      </c>
      <c r="B451" s="456">
        <v>82</v>
      </c>
      <c r="C451" s="456">
        <v>51</v>
      </c>
      <c r="D451" s="456">
        <v>6</v>
      </c>
      <c r="E451" s="470">
        <f t="shared" si="65"/>
        <v>-0.926829268292683</v>
      </c>
      <c r="F451" s="458">
        <f t="shared" si="78"/>
        <v>-0.882352941176471</v>
      </c>
      <c r="G451" s="206" t="s">
        <v>92</v>
      </c>
    </row>
    <row r="452" ht="24.95" customHeight="1" spans="1:7">
      <c r="A452" s="451" t="s">
        <v>380</v>
      </c>
      <c r="B452" s="452">
        <f t="shared" ref="B452:D452" si="79">SUM(B453:B455)</f>
        <v>0</v>
      </c>
      <c r="C452" s="452">
        <f t="shared" si="79"/>
        <v>0</v>
      </c>
      <c r="D452" s="452">
        <f t="shared" si="79"/>
        <v>73</v>
      </c>
      <c r="E452" s="467" t="str">
        <f t="shared" si="65"/>
        <v/>
      </c>
      <c r="F452" s="454" t="str">
        <f t="shared" si="78"/>
        <v/>
      </c>
      <c r="G452" s="206" t="s">
        <v>90</v>
      </c>
    </row>
    <row r="453" ht="24.95" customHeight="1" spans="1:7">
      <c r="A453" s="455" t="s">
        <v>381</v>
      </c>
      <c r="B453" s="456"/>
      <c r="C453" s="456">
        <v>0</v>
      </c>
      <c r="D453" s="456">
        <v>0</v>
      </c>
      <c r="E453" s="470" t="str">
        <f t="shared" ref="E453:E516" si="80">IF(B453&lt;&gt;0,D453/B453-1,"")</f>
        <v/>
      </c>
      <c r="F453" s="458" t="str">
        <f t="shared" si="78"/>
        <v/>
      </c>
      <c r="G453" s="206" t="s">
        <v>92</v>
      </c>
    </row>
    <row r="454" ht="24.95" customHeight="1" spans="1:7">
      <c r="A454" s="455" t="s">
        <v>382</v>
      </c>
      <c r="B454" s="456"/>
      <c r="C454" s="456">
        <v>0</v>
      </c>
      <c r="D454" s="456">
        <v>73</v>
      </c>
      <c r="E454" s="470" t="str">
        <f t="shared" si="80"/>
        <v/>
      </c>
      <c r="F454" s="458" t="str">
        <f t="shared" si="78"/>
        <v/>
      </c>
      <c r="G454" s="206" t="s">
        <v>92</v>
      </c>
    </row>
    <row r="455" ht="24.95" customHeight="1" spans="1:7">
      <c r="A455" s="455" t="s">
        <v>383</v>
      </c>
      <c r="B455" s="456"/>
      <c r="C455" s="456">
        <v>0</v>
      </c>
      <c r="D455" s="456">
        <v>0</v>
      </c>
      <c r="E455" s="470" t="str">
        <f t="shared" si="80"/>
        <v/>
      </c>
      <c r="F455" s="458" t="str">
        <f t="shared" si="78"/>
        <v/>
      </c>
      <c r="G455" s="206" t="s">
        <v>92</v>
      </c>
    </row>
    <row r="456" ht="24.95" customHeight="1" spans="1:7">
      <c r="A456" s="451" t="s">
        <v>384</v>
      </c>
      <c r="B456" s="452">
        <f t="shared" ref="B456:D456" si="81">SUM(B457:B459)</f>
        <v>53</v>
      </c>
      <c r="C456" s="452">
        <f t="shared" si="81"/>
        <v>60</v>
      </c>
      <c r="D456" s="452">
        <f t="shared" si="81"/>
        <v>140</v>
      </c>
      <c r="E456" s="467">
        <f t="shared" si="80"/>
        <v>1.64150943396226</v>
      </c>
      <c r="F456" s="454">
        <f t="shared" si="78"/>
        <v>1.33333333333333</v>
      </c>
      <c r="G456" s="206" t="s">
        <v>90</v>
      </c>
    </row>
    <row r="457" ht="24.95" customHeight="1" spans="1:7">
      <c r="A457" s="455" t="s">
        <v>385</v>
      </c>
      <c r="B457" s="456">
        <v>53</v>
      </c>
      <c r="C457" s="456">
        <v>60</v>
      </c>
      <c r="D457" s="456">
        <v>140</v>
      </c>
      <c r="E457" s="470">
        <f t="shared" si="80"/>
        <v>1.64150943396226</v>
      </c>
      <c r="F457" s="458">
        <f t="shared" si="78"/>
        <v>1.33333333333333</v>
      </c>
      <c r="G457" s="206" t="s">
        <v>92</v>
      </c>
    </row>
    <row r="458" ht="24.95" customHeight="1" spans="1:7">
      <c r="A458" s="455" t="s">
        <v>386</v>
      </c>
      <c r="B458" s="456"/>
      <c r="C458" s="456">
        <v>0</v>
      </c>
      <c r="D458" s="456">
        <v>0</v>
      </c>
      <c r="E458" s="470" t="str">
        <f t="shared" si="80"/>
        <v/>
      </c>
      <c r="F458" s="458" t="str">
        <f t="shared" si="78"/>
        <v/>
      </c>
      <c r="G458" s="206" t="s">
        <v>92</v>
      </c>
    </row>
    <row r="459" ht="24.95" customHeight="1" spans="1:7">
      <c r="A459" s="455" t="s">
        <v>387</v>
      </c>
      <c r="B459" s="456"/>
      <c r="C459" s="456">
        <v>0</v>
      </c>
      <c r="D459" s="456">
        <v>0</v>
      </c>
      <c r="E459" s="470" t="str">
        <f t="shared" si="80"/>
        <v/>
      </c>
      <c r="F459" s="458" t="str">
        <f t="shared" si="78"/>
        <v/>
      </c>
      <c r="G459" s="206" t="s">
        <v>92</v>
      </c>
    </row>
    <row r="460" ht="24.95" customHeight="1" spans="1:7">
      <c r="A460" s="451" t="s">
        <v>388</v>
      </c>
      <c r="B460" s="452">
        <f t="shared" ref="B460:D460" si="82">SUM(B461:B464)</f>
        <v>368</v>
      </c>
      <c r="C460" s="452">
        <f t="shared" si="82"/>
        <v>300</v>
      </c>
      <c r="D460" s="452">
        <f t="shared" si="82"/>
        <v>772</v>
      </c>
      <c r="E460" s="468">
        <f t="shared" si="80"/>
        <v>1.09782608695652</v>
      </c>
      <c r="F460" s="454">
        <f t="shared" si="78"/>
        <v>1.57333333333333</v>
      </c>
      <c r="G460" s="206" t="s">
        <v>90</v>
      </c>
    </row>
    <row r="461" ht="24.95" customHeight="1" spans="1:7">
      <c r="A461" s="455" t="s">
        <v>389</v>
      </c>
      <c r="B461" s="456">
        <v>206</v>
      </c>
      <c r="C461" s="456">
        <v>150</v>
      </c>
      <c r="D461" s="456">
        <v>600</v>
      </c>
      <c r="E461" s="470">
        <f t="shared" si="80"/>
        <v>1.9126213592233</v>
      </c>
      <c r="F461" s="458">
        <f t="shared" si="78"/>
        <v>3</v>
      </c>
      <c r="G461" s="206" t="s">
        <v>92</v>
      </c>
    </row>
    <row r="462" ht="24.95" customHeight="1" spans="1:7">
      <c r="A462" s="455" t="s">
        <v>390</v>
      </c>
      <c r="B462" s="456"/>
      <c r="C462" s="456">
        <v>0</v>
      </c>
      <c r="D462" s="456">
        <v>0</v>
      </c>
      <c r="E462" s="470" t="str">
        <f t="shared" si="80"/>
        <v/>
      </c>
      <c r="F462" s="458" t="str">
        <f t="shared" si="78"/>
        <v/>
      </c>
      <c r="G462" s="206" t="s">
        <v>92</v>
      </c>
    </row>
    <row r="463" ht="24.95" customHeight="1" spans="1:7">
      <c r="A463" s="455" t="s">
        <v>391</v>
      </c>
      <c r="B463" s="456"/>
      <c r="C463" s="456">
        <v>0</v>
      </c>
      <c r="D463" s="456">
        <v>0</v>
      </c>
      <c r="E463" s="470" t="str">
        <f t="shared" si="80"/>
        <v/>
      </c>
      <c r="F463" s="458" t="str">
        <f t="shared" si="78"/>
        <v/>
      </c>
      <c r="G463" s="206" t="s">
        <v>92</v>
      </c>
    </row>
    <row r="464" ht="24.95" customHeight="1" spans="1:7">
      <c r="A464" s="455" t="s">
        <v>392</v>
      </c>
      <c r="B464" s="456">
        <v>162</v>
      </c>
      <c r="C464" s="456">
        <v>150</v>
      </c>
      <c r="D464" s="456">
        <v>172</v>
      </c>
      <c r="E464" s="470">
        <f t="shared" si="80"/>
        <v>0.0617283950617284</v>
      </c>
      <c r="F464" s="458">
        <f t="shared" si="78"/>
        <v>0.146666666666667</v>
      </c>
      <c r="G464" s="206" t="s">
        <v>92</v>
      </c>
    </row>
    <row r="465" ht="24.95" customHeight="1" spans="1:7">
      <c r="A465" s="451" t="s">
        <v>51</v>
      </c>
      <c r="B465" s="452">
        <f t="shared" ref="B465:D465" si="83">SUM(B466,B482,B490,B501,B510,B518)</f>
        <v>8974</v>
      </c>
      <c r="C465" s="452">
        <f t="shared" si="83"/>
        <v>1628</v>
      </c>
      <c r="D465" s="452">
        <f t="shared" si="83"/>
        <v>6383</v>
      </c>
      <c r="E465" s="467">
        <f t="shared" si="80"/>
        <v>-0.288722977490528</v>
      </c>
      <c r="F465" s="454">
        <f t="shared" si="78"/>
        <v>2.92076167076167</v>
      </c>
      <c r="G465" s="206" t="s">
        <v>88</v>
      </c>
    </row>
    <row r="466" ht="24.95" customHeight="1" spans="1:7">
      <c r="A466" s="451" t="s">
        <v>393</v>
      </c>
      <c r="B466" s="452">
        <f t="shared" ref="B466:D466" si="84">SUM(B467:B481)</f>
        <v>3889</v>
      </c>
      <c r="C466" s="452">
        <f t="shared" si="84"/>
        <v>603</v>
      </c>
      <c r="D466" s="452">
        <f t="shared" si="84"/>
        <v>1924</v>
      </c>
      <c r="E466" s="468">
        <f t="shared" si="80"/>
        <v>-0.505271277963487</v>
      </c>
      <c r="F466" s="454">
        <f t="shared" si="78"/>
        <v>2.19071310116086</v>
      </c>
      <c r="G466" s="206" t="s">
        <v>90</v>
      </c>
    </row>
    <row r="467" ht="24.95" customHeight="1" spans="1:7">
      <c r="A467" s="455" t="s">
        <v>91</v>
      </c>
      <c r="B467" s="456">
        <v>1478</v>
      </c>
      <c r="C467" s="456">
        <v>586</v>
      </c>
      <c r="D467" s="456">
        <v>758</v>
      </c>
      <c r="E467" s="470">
        <f t="shared" si="80"/>
        <v>-0.487144790257104</v>
      </c>
      <c r="F467" s="458">
        <f t="shared" si="78"/>
        <v>0.293515358361775</v>
      </c>
      <c r="G467" s="206" t="s">
        <v>92</v>
      </c>
    </row>
    <row r="468" ht="24.95" customHeight="1" spans="1:7">
      <c r="A468" s="455" t="s">
        <v>93</v>
      </c>
      <c r="B468" s="456"/>
      <c r="C468" s="456">
        <v>0</v>
      </c>
      <c r="D468" s="456">
        <v>0</v>
      </c>
      <c r="E468" s="470" t="str">
        <f t="shared" si="80"/>
        <v/>
      </c>
      <c r="F468" s="458" t="str">
        <f t="shared" si="78"/>
        <v/>
      </c>
      <c r="G468" s="206" t="s">
        <v>92</v>
      </c>
    </row>
    <row r="469" ht="24.95" customHeight="1" spans="1:7">
      <c r="A469" s="455" t="s">
        <v>94</v>
      </c>
      <c r="B469" s="456"/>
      <c r="C469" s="456">
        <v>0</v>
      </c>
      <c r="D469" s="456">
        <v>0</v>
      </c>
      <c r="E469" s="470" t="str">
        <f t="shared" si="80"/>
        <v/>
      </c>
      <c r="F469" s="458" t="str">
        <f t="shared" si="78"/>
        <v/>
      </c>
      <c r="G469" s="206" t="s">
        <v>92</v>
      </c>
    </row>
    <row r="470" ht="24.95" customHeight="1" spans="1:7">
      <c r="A470" s="455" t="s">
        <v>394</v>
      </c>
      <c r="B470" s="456">
        <v>335</v>
      </c>
      <c r="C470" s="456">
        <v>0</v>
      </c>
      <c r="D470" s="456">
        <v>367</v>
      </c>
      <c r="E470" s="470">
        <f t="shared" si="80"/>
        <v>0.0955223880597016</v>
      </c>
      <c r="F470" s="458" t="str">
        <f t="shared" si="78"/>
        <v/>
      </c>
      <c r="G470" s="206" t="s">
        <v>92</v>
      </c>
    </row>
    <row r="471" ht="24.95" customHeight="1" spans="1:7">
      <c r="A471" s="455" t="s">
        <v>395</v>
      </c>
      <c r="B471" s="456"/>
      <c r="C471" s="456">
        <v>0</v>
      </c>
      <c r="D471" s="456">
        <v>0</v>
      </c>
      <c r="E471" s="470" t="str">
        <f t="shared" si="80"/>
        <v/>
      </c>
      <c r="F471" s="458" t="str">
        <f t="shared" si="78"/>
        <v/>
      </c>
      <c r="G471" s="206" t="s">
        <v>92</v>
      </c>
    </row>
    <row r="472" ht="24.95" customHeight="1" spans="1:7">
      <c r="A472" s="455" t="s">
        <v>396</v>
      </c>
      <c r="B472" s="456"/>
      <c r="C472" s="456">
        <v>0</v>
      </c>
      <c r="D472" s="456">
        <v>0</v>
      </c>
      <c r="E472" s="469" t="str">
        <f t="shared" si="80"/>
        <v/>
      </c>
      <c r="F472" s="458" t="str">
        <f t="shared" si="78"/>
        <v/>
      </c>
      <c r="G472" s="206" t="s">
        <v>92</v>
      </c>
    </row>
    <row r="473" ht="24.95" customHeight="1" spans="1:7">
      <c r="A473" s="455" t="s">
        <v>397</v>
      </c>
      <c r="B473" s="456"/>
      <c r="C473" s="456">
        <v>0</v>
      </c>
      <c r="D473" s="456">
        <v>100</v>
      </c>
      <c r="E473" s="470" t="str">
        <f t="shared" si="80"/>
        <v/>
      </c>
      <c r="F473" s="458" t="str">
        <f t="shared" si="78"/>
        <v/>
      </c>
      <c r="G473" s="206" t="s">
        <v>92</v>
      </c>
    </row>
    <row r="474" ht="24.95" customHeight="1" spans="1:7">
      <c r="A474" s="455" t="s">
        <v>398</v>
      </c>
      <c r="B474" s="456"/>
      <c r="C474" s="456">
        <v>0</v>
      </c>
      <c r="D474" s="456">
        <v>0</v>
      </c>
      <c r="E474" s="470" t="str">
        <f t="shared" si="80"/>
        <v/>
      </c>
      <c r="F474" s="458" t="str">
        <f t="shared" si="78"/>
        <v/>
      </c>
      <c r="G474" s="206" t="s">
        <v>92</v>
      </c>
    </row>
    <row r="475" ht="24.95" customHeight="1" spans="1:7">
      <c r="A475" s="455" t="s">
        <v>399</v>
      </c>
      <c r="B475" s="456">
        <v>645</v>
      </c>
      <c r="C475" s="456">
        <v>0</v>
      </c>
      <c r="D475" s="456">
        <v>635</v>
      </c>
      <c r="E475" s="470">
        <f t="shared" si="80"/>
        <v>-0.0155038759689923</v>
      </c>
      <c r="F475" s="458" t="str">
        <f t="shared" si="78"/>
        <v/>
      </c>
      <c r="G475" s="206" t="s">
        <v>92</v>
      </c>
    </row>
    <row r="476" ht="24.95" customHeight="1" spans="1:7">
      <c r="A476" s="455" t="s">
        <v>400</v>
      </c>
      <c r="B476" s="456"/>
      <c r="C476" s="456">
        <v>0</v>
      </c>
      <c r="D476" s="456">
        <v>0</v>
      </c>
      <c r="E476" s="470" t="str">
        <f t="shared" si="80"/>
        <v/>
      </c>
      <c r="F476" s="458" t="str">
        <f t="shared" si="78"/>
        <v/>
      </c>
      <c r="G476" s="206" t="s">
        <v>92</v>
      </c>
    </row>
    <row r="477" ht="24.95" customHeight="1" spans="1:7">
      <c r="A477" s="455" t="s">
        <v>401</v>
      </c>
      <c r="B477" s="456">
        <v>20</v>
      </c>
      <c r="C477" s="456">
        <v>0</v>
      </c>
      <c r="D477" s="456">
        <v>13</v>
      </c>
      <c r="E477" s="469">
        <f t="shared" si="80"/>
        <v>-0.35</v>
      </c>
      <c r="F477" s="458" t="str">
        <f t="shared" si="78"/>
        <v/>
      </c>
      <c r="G477" s="206" t="s">
        <v>92</v>
      </c>
    </row>
    <row r="478" ht="24.95" customHeight="1" spans="1:7">
      <c r="A478" s="455" t="s">
        <v>402</v>
      </c>
      <c r="B478" s="456">
        <v>5</v>
      </c>
      <c r="C478" s="456">
        <v>17</v>
      </c>
      <c r="D478" s="456">
        <v>17</v>
      </c>
      <c r="E478" s="470">
        <f t="shared" si="80"/>
        <v>2.4</v>
      </c>
      <c r="F478" s="458">
        <f t="shared" si="78"/>
        <v>0</v>
      </c>
      <c r="G478" s="206" t="s">
        <v>92</v>
      </c>
    </row>
    <row r="479" ht="24.95" customHeight="1" spans="1:7">
      <c r="A479" s="455" t="s">
        <v>403</v>
      </c>
      <c r="B479" s="456"/>
      <c r="C479" s="456">
        <v>0</v>
      </c>
      <c r="D479" s="456">
        <v>0</v>
      </c>
      <c r="E479" s="470" t="str">
        <f t="shared" si="80"/>
        <v/>
      </c>
      <c r="F479" s="458" t="str">
        <f t="shared" si="78"/>
        <v/>
      </c>
      <c r="G479" s="206" t="s">
        <v>92</v>
      </c>
    </row>
    <row r="480" ht="24.95" customHeight="1" spans="1:7">
      <c r="A480" s="455" t="s">
        <v>404</v>
      </c>
      <c r="B480" s="456"/>
      <c r="C480" s="456">
        <v>0</v>
      </c>
      <c r="D480" s="456">
        <v>0</v>
      </c>
      <c r="E480" s="470" t="str">
        <f t="shared" si="80"/>
        <v/>
      </c>
      <c r="F480" s="458" t="str">
        <f t="shared" si="78"/>
        <v/>
      </c>
      <c r="G480" s="206" t="s">
        <v>92</v>
      </c>
    </row>
    <row r="481" ht="24.95" customHeight="1" spans="1:7">
      <c r="A481" s="455" t="s">
        <v>405</v>
      </c>
      <c r="B481" s="456">
        <v>1406</v>
      </c>
      <c r="C481" s="456">
        <v>0</v>
      </c>
      <c r="D481" s="456">
        <v>34</v>
      </c>
      <c r="E481" s="470">
        <f t="shared" si="80"/>
        <v>-0.975817923186344</v>
      </c>
      <c r="F481" s="458" t="str">
        <f t="shared" si="78"/>
        <v/>
      </c>
      <c r="G481" s="206" t="s">
        <v>92</v>
      </c>
    </row>
    <row r="482" ht="24.95" customHeight="1" spans="1:7">
      <c r="A482" s="451" t="s">
        <v>406</v>
      </c>
      <c r="B482" s="452">
        <f t="shared" ref="B482:D482" si="85">SUM(B483:B489)</f>
        <v>498</v>
      </c>
      <c r="C482" s="452">
        <f t="shared" si="85"/>
        <v>213</v>
      </c>
      <c r="D482" s="452">
        <f t="shared" si="85"/>
        <v>326</v>
      </c>
      <c r="E482" s="468">
        <f t="shared" si="80"/>
        <v>-0.345381526104418</v>
      </c>
      <c r="F482" s="454">
        <f t="shared" si="78"/>
        <v>0.530516431924883</v>
      </c>
      <c r="G482" s="206" t="s">
        <v>90</v>
      </c>
    </row>
    <row r="483" ht="24.95" customHeight="1" spans="1:7">
      <c r="A483" s="455" t="s">
        <v>91</v>
      </c>
      <c r="B483" s="456">
        <v>187</v>
      </c>
      <c r="C483" s="456">
        <v>193</v>
      </c>
      <c r="D483" s="456">
        <v>206</v>
      </c>
      <c r="E483" s="470">
        <f t="shared" si="80"/>
        <v>0.101604278074866</v>
      </c>
      <c r="F483" s="458">
        <f t="shared" si="78"/>
        <v>0.0673575129533679</v>
      </c>
      <c r="G483" s="206" t="s">
        <v>92</v>
      </c>
    </row>
    <row r="484" ht="24.95" customHeight="1" spans="1:7">
      <c r="A484" s="455" t="s">
        <v>93</v>
      </c>
      <c r="B484" s="456">
        <v>0</v>
      </c>
      <c r="C484" s="456">
        <v>0</v>
      </c>
      <c r="D484" s="456">
        <v>0</v>
      </c>
      <c r="E484" s="470" t="str">
        <f t="shared" si="80"/>
        <v/>
      </c>
      <c r="F484" s="458" t="str">
        <f t="shared" si="78"/>
        <v/>
      </c>
      <c r="G484" s="206" t="s">
        <v>92</v>
      </c>
    </row>
    <row r="485" ht="24.95" customHeight="1" spans="1:7">
      <c r="A485" s="455" t="s">
        <v>94</v>
      </c>
      <c r="B485" s="456">
        <v>0</v>
      </c>
      <c r="C485" s="456">
        <v>0</v>
      </c>
      <c r="D485" s="456">
        <v>0</v>
      </c>
      <c r="E485" s="470" t="str">
        <f t="shared" si="80"/>
        <v/>
      </c>
      <c r="F485" s="458" t="str">
        <f t="shared" si="78"/>
        <v/>
      </c>
      <c r="G485" s="206" t="s">
        <v>92</v>
      </c>
    </row>
    <row r="486" ht="24.95" customHeight="1" spans="1:7">
      <c r="A486" s="455" t="s">
        <v>407</v>
      </c>
      <c r="B486" s="456">
        <v>16</v>
      </c>
      <c r="C486" s="456">
        <v>20</v>
      </c>
      <c r="D486" s="456">
        <v>120</v>
      </c>
      <c r="E486" s="470">
        <f t="shared" si="80"/>
        <v>6.5</v>
      </c>
      <c r="F486" s="458">
        <f t="shared" si="78"/>
        <v>5</v>
      </c>
      <c r="G486" s="206" t="s">
        <v>92</v>
      </c>
    </row>
    <row r="487" ht="24.95" customHeight="1" spans="1:7">
      <c r="A487" s="455" t="s">
        <v>408</v>
      </c>
      <c r="B487" s="456">
        <v>221</v>
      </c>
      <c r="C487" s="456">
        <v>0</v>
      </c>
      <c r="D487" s="456">
        <v>0</v>
      </c>
      <c r="E487" s="470">
        <f t="shared" si="80"/>
        <v>-1</v>
      </c>
      <c r="F487" s="458" t="str">
        <f t="shared" si="78"/>
        <v/>
      </c>
      <c r="G487" s="206" t="s">
        <v>92</v>
      </c>
    </row>
    <row r="488" ht="24.95" customHeight="1" spans="1:7">
      <c r="A488" s="455" t="s">
        <v>409</v>
      </c>
      <c r="B488" s="456">
        <v>0</v>
      </c>
      <c r="C488" s="456">
        <v>0</v>
      </c>
      <c r="D488" s="456">
        <v>0</v>
      </c>
      <c r="E488" s="470" t="str">
        <f t="shared" si="80"/>
        <v/>
      </c>
      <c r="F488" s="458" t="str">
        <f t="shared" si="78"/>
        <v/>
      </c>
      <c r="G488" s="206" t="s">
        <v>92</v>
      </c>
    </row>
    <row r="489" ht="24.95" customHeight="1" spans="1:7">
      <c r="A489" s="455" t="s">
        <v>410</v>
      </c>
      <c r="B489" s="456">
        <v>74</v>
      </c>
      <c r="C489" s="456">
        <v>0</v>
      </c>
      <c r="D489" s="456">
        <v>0</v>
      </c>
      <c r="E489" s="469">
        <f t="shared" si="80"/>
        <v>-1</v>
      </c>
      <c r="F489" s="458" t="str">
        <f t="shared" si="78"/>
        <v/>
      </c>
      <c r="G489" s="206" t="s">
        <v>92</v>
      </c>
    </row>
    <row r="490" ht="24.95" customHeight="1" spans="1:7">
      <c r="A490" s="451" t="s">
        <v>411</v>
      </c>
      <c r="B490" s="452">
        <f t="shared" ref="B490:D490" si="86">SUM(B491:B500)</f>
        <v>922</v>
      </c>
      <c r="C490" s="452">
        <f t="shared" si="86"/>
        <v>105</v>
      </c>
      <c r="D490" s="452">
        <f t="shared" si="86"/>
        <v>153</v>
      </c>
      <c r="E490" s="467">
        <f t="shared" si="80"/>
        <v>-0.834056399132321</v>
      </c>
      <c r="F490" s="454">
        <f t="shared" si="78"/>
        <v>0.457142857142857</v>
      </c>
      <c r="G490" s="206" t="s">
        <v>90</v>
      </c>
    </row>
    <row r="491" ht="24.95" customHeight="1" spans="1:7">
      <c r="A491" s="455" t="s">
        <v>91</v>
      </c>
      <c r="B491" s="456">
        <v>0</v>
      </c>
      <c r="C491" s="456">
        <v>0</v>
      </c>
      <c r="D491" s="456">
        <v>0</v>
      </c>
      <c r="E491" s="470" t="str">
        <f t="shared" si="80"/>
        <v/>
      </c>
      <c r="F491" s="458" t="str">
        <f t="shared" si="78"/>
        <v/>
      </c>
      <c r="G491" s="206" t="s">
        <v>92</v>
      </c>
    </row>
    <row r="492" ht="24.95" customHeight="1" spans="1:7">
      <c r="A492" s="455" t="s">
        <v>93</v>
      </c>
      <c r="B492" s="456">
        <v>0</v>
      </c>
      <c r="C492" s="456">
        <v>0</v>
      </c>
      <c r="D492" s="456">
        <v>0</v>
      </c>
      <c r="E492" s="470" t="str">
        <f t="shared" si="80"/>
        <v/>
      </c>
      <c r="F492" s="458" t="str">
        <f t="shared" si="78"/>
        <v/>
      </c>
      <c r="G492" s="206" t="s">
        <v>92</v>
      </c>
    </row>
    <row r="493" ht="24.95" customHeight="1" spans="1:7">
      <c r="A493" s="455" t="s">
        <v>94</v>
      </c>
      <c r="B493" s="456">
        <v>0</v>
      </c>
      <c r="C493" s="456">
        <v>0</v>
      </c>
      <c r="D493" s="456">
        <v>0</v>
      </c>
      <c r="E493" s="469" t="str">
        <f t="shared" si="80"/>
        <v/>
      </c>
      <c r="F493" s="458" t="str">
        <f t="shared" si="78"/>
        <v/>
      </c>
      <c r="G493" s="206" t="s">
        <v>92</v>
      </c>
    </row>
    <row r="494" ht="24.95" customHeight="1" spans="1:7">
      <c r="A494" s="455" t="s">
        <v>412</v>
      </c>
      <c r="B494" s="456">
        <v>0</v>
      </c>
      <c r="C494" s="456">
        <v>0</v>
      </c>
      <c r="D494" s="456">
        <v>0</v>
      </c>
      <c r="E494" s="470" t="str">
        <f t="shared" si="80"/>
        <v/>
      </c>
      <c r="F494" s="458" t="str">
        <f t="shared" si="78"/>
        <v/>
      </c>
      <c r="G494" s="206" t="s">
        <v>92</v>
      </c>
    </row>
    <row r="495" ht="24.95" customHeight="1" spans="1:7">
      <c r="A495" s="455" t="s">
        <v>413</v>
      </c>
      <c r="B495" s="456">
        <v>30</v>
      </c>
      <c r="C495" s="456">
        <v>87</v>
      </c>
      <c r="D495" s="456">
        <v>0</v>
      </c>
      <c r="E495" s="470">
        <f t="shared" si="80"/>
        <v>-1</v>
      </c>
      <c r="F495" s="458">
        <f t="shared" si="78"/>
        <v>-1</v>
      </c>
      <c r="G495" s="206" t="s">
        <v>92</v>
      </c>
    </row>
    <row r="496" ht="24.95" customHeight="1" spans="1:7">
      <c r="A496" s="455" t="s">
        <v>414</v>
      </c>
      <c r="B496" s="456">
        <v>0</v>
      </c>
      <c r="C496" s="456">
        <v>0</v>
      </c>
      <c r="D496" s="456">
        <v>0</v>
      </c>
      <c r="E496" s="469" t="str">
        <f t="shared" si="80"/>
        <v/>
      </c>
      <c r="F496" s="458" t="str">
        <f t="shared" si="78"/>
        <v/>
      </c>
      <c r="G496" s="206" t="s">
        <v>92</v>
      </c>
    </row>
    <row r="497" ht="24.95" customHeight="1" spans="1:7">
      <c r="A497" s="455" t="s">
        <v>415</v>
      </c>
      <c r="B497" s="456">
        <v>100</v>
      </c>
      <c r="C497" s="456">
        <v>0</v>
      </c>
      <c r="D497" s="456">
        <v>100</v>
      </c>
      <c r="E497" s="470">
        <f t="shared" si="80"/>
        <v>0</v>
      </c>
      <c r="F497" s="458" t="str">
        <f t="shared" si="78"/>
        <v/>
      </c>
      <c r="G497" s="206" t="s">
        <v>92</v>
      </c>
    </row>
    <row r="498" ht="24.95" customHeight="1" spans="1:7">
      <c r="A498" s="455" t="s">
        <v>416</v>
      </c>
      <c r="B498" s="456">
        <v>44</v>
      </c>
      <c r="C498" s="456">
        <v>0</v>
      </c>
      <c r="D498" s="456">
        <v>53</v>
      </c>
      <c r="E498" s="470">
        <f t="shared" si="80"/>
        <v>0.204545454545455</v>
      </c>
      <c r="F498" s="458" t="str">
        <f t="shared" si="78"/>
        <v/>
      </c>
      <c r="G498" s="206" t="s">
        <v>92</v>
      </c>
    </row>
    <row r="499" ht="24.95" customHeight="1" spans="1:7">
      <c r="A499" s="455" t="s">
        <v>417</v>
      </c>
      <c r="B499" s="456">
        <v>0</v>
      </c>
      <c r="C499" s="456">
        <v>0</v>
      </c>
      <c r="D499" s="456">
        <v>0</v>
      </c>
      <c r="E499" s="470" t="str">
        <f t="shared" si="80"/>
        <v/>
      </c>
      <c r="F499" s="458" t="str">
        <f t="shared" si="78"/>
        <v/>
      </c>
      <c r="G499" s="206" t="s">
        <v>92</v>
      </c>
    </row>
    <row r="500" ht="24.95" customHeight="1" spans="1:7">
      <c r="A500" s="455" t="s">
        <v>418</v>
      </c>
      <c r="B500" s="456">
        <v>748</v>
      </c>
      <c r="C500" s="456">
        <v>18</v>
      </c>
      <c r="D500" s="456">
        <v>0</v>
      </c>
      <c r="E500" s="470">
        <f t="shared" si="80"/>
        <v>-1</v>
      </c>
      <c r="F500" s="458">
        <f t="shared" si="78"/>
        <v>-1</v>
      </c>
      <c r="G500" s="206" t="s">
        <v>92</v>
      </c>
    </row>
    <row r="501" ht="24.95" customHeight="1" spans="1:7">
      <c r="A501" s="451" t="s">
        <v>419</v>
      </c>
      <c r="B501" s="452">
        <f t="shared" ref="B501:D501" si="87">SUM(B502:B509)</f>
        <v>1890</v>
      </c>
      <c r="C501" s="452">
        <f t="shared" si="87"/>
        <v>218</v>
      </c>
      <c r="D501" s="452">
        <f t="shared" si="87"/>
        <v>310</v>
      </c>
      <c r="E501" s="468">
        <f t="shared" si="80"/>
        <v>-0.835978835978836</v>
      </c>
      <c r="F501" s="454">
        <f t="shared" si="78"/>
        <v>0.422018348623853</v>
      </c>
      <c r="G501" s="206" t="s">
        <v>90</v>
      </c>
    </row>
    <row r="502" ht="24.95" customHeight="1" spans="1:7">
      <c r="A502" s="455" t="s">
        <v>91</v>
      </c>
      <c r="B502" s="456">
        <v>930</v>
      </c>
      <c r="C502" s="456">
        <v>177</v>
      </c>
      <c r="D502" s="456">
        <v>200</v>
      </c>
      <c r="E502" s="469">
        <f t="shared" si="80"/>
        <v>-0.78494623655914</v>
      </c>
      <c r="F502" s="458">
        <f t="shared" si="78"/>
        <v>0.129943502824859</v>
      </c>
      <c r="G502" s="206" t="s">
        <v>92</v>
      </c>
    </row>
    <row r="503" ht="24.95" customHeight="1" spans="1:7">
      <c r="A503" s="455" t="s">
        <v>93</v>
      </c>
      <c r="B503" s="456">
        <v>0</v>
      </c>
      <c r="C503" s="456">
        <v>0</v>
      </c>
      <c r="D503" s="456">
        <v>0</v>
      </c>
      <c r="E503" s="470" t="str">
        <f t="shared" si="80"/>
        <v/>
      </c>
      <c r="F503" s="458" t="str">
        <f t="shared" si="78"/>
        <v/>
      </c>
      <c r="G503" s="206" t="s">
        <v>92</v>
      </c>
    </row>
    <row r="504" ht="24.95" customHeight="1" spans="1:7">
      <c r="A504" s="455" t="s">
        <v>94</v>
      </c>
      <c r="B504" s="456">
        <v>0</v>
      </c>
      <c r="C504" s="456">
        <v>0</v>
      </c>
      <c r="D504" s="456">
        <v>0</v>
      </c>
      <c r="E504" s="470" t="str">
        <f t="shared" si="80"/>
        <v/>
      </c>
      <c r="F504" s="458" t="str">
        <f t="shared" si="78"/>
        <v/>
      </c>
      <c r="G504" s="206" t="s">
        <v>92</v>
      </c>
    </row>
    <row r="505" ht="24.95" customHeight="1" spans="1:7">
      <c r="A505" s="455" t="s">
        <v>420</v>
      </c>
      <c r="B505" s="456">
        <v>0</v>
      </c>
      <c r="C505" s="456">
        <v>0</v>
      </c>
      <c r="D505" s="456">
        <v>0</v>
      </c>
      <c r="E505" s="470" t="str">
        <f t="shared" si="80"/>
        <v/>
      </c>
      <c r="F505" s="458" t="str">
        <f t="shared" si="78"/>
        <v/>
      </c>
      <c r="G505" s="206" t="s">
        <v>92</v>
      </c>
    </row>
    <row r="506" ht="24.95" customHeight="1" spans="1:7">
      <c r="A506" s="455" t="s">
        <v>421</v>
      </c>
      <c r="B506" s="456">
        <v>687</v>
      </c>
      <c r="C506" s="456">
        <v>0</v>
      </c>
      <c r="D506" s="456">
        <v>110</v>
      </c>
      <c r="E506" s="470">
        <f t="shared" si="80"/>
        <v>-0.839883551673945</v>
      </c>
      <c r="F506" s="458" t="str">
        <f t="shared" si="78"/>
        <v/>
      </c>
      <c r="G506" s="206" t="s">
        <v>92</v>
      </c>
    </row>
    <row r="507" ht="24.95" customHeight="1" spans="1:7">
      <c r="A507" s="455" t="s">
        <v>422</v>
      </c>
      <c r="B507" s="456">
        <v>0</v>
      </c>
      <c r="C507" s="456">
        <v>0</v>
      </c>
      <c r="D507" s="456">
        <v>0</v>
      </c>
      <c r="E507" s="470" t="str">
        <f t="shared" si="80"/>
        <v/>
      </c>
      <c r="F507" s="458" t="str">
        <f t="shared" si="78"/>
        <v/>
      </c>
      <c r="G507" s="206" t="s">
        <v>92</v>
      </c>
    </row>
    <row r="508" ht="24.95" customHeight="1" spans="1:7">
      <c r="A508" s="455" t="s">
        <v>423</v>
      </c>
      <c r="B508" s="456">
        <v>214</v>
      </c>
      <c r="C508" s="456">
        <v>21</v>
      </c>
      <c r="D508" s="456">
        <v>0</v>
      </c>
      <c r="E508" s="470">
        <f t="shared" si="80"/>
        <v>-1</v>
      </c>
      <c r="F508" s="458">
        <f t="shared" si="78"/>
        <v>-1</v>
      </c>
      <c r="G508" s="206" t="s">
        <v>92</v>
      </c>
    </row>
    <row r="509" ht="24.95" customHeight="1" spans="1:7">
      <c r="A509" s="455" t="s">
        <v>424</v>
      </c>
      <c r="B509" s="456">
        <v>59</v>
      </c>
      <c r="C509" s="456">
        <v>20</v>
      </c>
      <c r="D509" s="456">
        <v>0</v>
      </c>
      <c r="E509" s="470">
        <f t="shared" si="80"/>
        <v>-1</v>
      </c>
      <c r="F509" s="458">
        <f t="shared" ref="F509:F571" si="88">IF(C509&lt;&gt;0,D509/C509-1,"")</f>
        <v>-1</v>
      </c>
      <c r="G509" s="206" t="s">
        <v>92</v>
      </c>
    </row>
    <row r="510" ht="24.95" customHeight="1" spans="1:7">
      <c r="A510" s="451" t="s">
        <v>425</v>
      </c>
      <c r="B510" s="452">
        <f t="shared" ref="B510:D510" si="89">SUM(B511:B517)</f>
        <v>411</v>
      </c>
      <c r="C510" s="452">
        <f t="shared" si="89"/>
        <v>24</v>
      </c>
      <c r="D510" s="452">
        <f t="shared" si="89"/>
        <v>2155</v>
      </c>
      <c r="E510" s="467">
        <f t="shared" si="80"/>
        <v>4.24330900243309</v>
      </c>
      <c r="F510" s="454">
        <f t="shared" si="88"/>
        <v>88.7916666666667</v>
      </c>
      <c r="G510" s="206" t="s">
        <v>90</v>
      </c>
    </row>
    <row r="511" ht="24.95" customHeight="1" spans="1:7">
      <c r="A511" s="455" t="s">
        <v>91</v>
      </c>
      <c r="B511" s="456">
        <v>0</v>
      </c>
      <c r="C511" s="456">
        <v>0</v>
      </c>
      <c r="D511" s="456">
        <v>1785</v>
      </c>
      <c r="E511" s="470" t="str">
        <f t="shared" si="80"/>
        <v/>
      </c>
      <c r="F511" s="458" t="str">
        <f t="shared" si="88"/>
        <v/>
      </c>
      <c r="G511" s="206" t="s">
        <v>92</v>
      </c>
    </row>
    <row r="512" ht="24.95" customHeight="1" spans="1:7">
      <c r="A512" s="455" t="s">
        <v>93</v>
      </c>
      <c r="B512" s="456">
        <v>0</v>
      </c>
      <c r="C512" s="456">
        <v>0</v>
      </c>
      <c r="D512" s="456">
        <v>0</v>
      </c>
      <c r="E512" s="470" t="str">
        <f t="shared" si="80"/>
        <v/>
      </c>
      <c r="F512" s="458" t="str">
        <f t="shared" si="88"/>
        <v/>
      </c>
      <c r="G512" s="206" t="s">
        <v>92</v>
      </c>
    </row>
    <row r="513" ht="24.95" customHeight="1" spans="1:7">
      <c r="A513" s="455" t="s">
        <v>94</v>
      </c>
      <c r="B513" s="456">
        <v>0</v>
      </c>
      <c r="C513" s="456">
        <v>0</v>
      </c>
      <c r="D513" s="456">
        <v>0</v>
      </c>
      <c r="E513" s="470" t="str">
        <f t="shared" si="80"/>
        <v/>
      </c>
      <c r="F513" s="458" t="str">
        <f t="shared" si="88"/>
        <v/>
      </c>
      <c r="G513" s="206" t="s">
        <v>92</v>
      </c>
    </row>
    <row r="514" ht="24.95" customHeight="1" spans="1:7">
      <c r="A514" s="455" t="s">
        <v>426</v>
      </c>
      <c r="B514" s="456">
        <v>87</v>
      </c>
      <c r="C514" s="456">
        <v>24</v>
      </c>
      <c r="D514" s="456">
        <v>20</v>
      </c>
      <c r="E514" s="470">
        <f t="shared" si="80"/>
        <v>-0.770114942528736</v>
      </c>
      <c r="F514" s="458">
        <f t="shared" si="88"/>
        <v>-0.166666666666667</v>
      </c>
      <c r="G514" s="206" t="s">
        <v>92</v>
      </c>
    </row>
    <row r="515" ht="24.95" customHeight="1" spans="1:7">
      <c r="A515" s="455" t="s">
        <v>427</v>
      </c>
      <c r="B515" s="456">
        <v>324</v>
      </c>
      <c r="C515" s="456">
        <v>0</v>
      </c>
      <c r="D515" s="456">
        <v>350</v>
      </c>
      <c r="E515" s="470">
        <f t="shared" si="80"/>
        <v>0.0802469135802468</v>
      </c>
      <c r="F515" s="458" t="str">
        <f t="shared" si="88"/>
        <v/>
      </c>
      <c r="G515" s="206" t="s">
        <v>92</v>
      </c>
    </row>
    <row r="516" ht="24.95" customHeight="1" spans="1:7">
      <c r="A516" s="455" t="s">
        <v>428</v>
      </c>
      <c r="B516" s="456">
        <v>0</v>
      </c>
      <c r="C516" s="456">
        <v>0</v>
      </c>
      <c r="D516" s="456">
        <v>0</v>
      </c>
      <c r="E516" s="470" t="str">
        <f t="shared" si="80"/>
        <v/>
      </c>
      <c r="F516" s="458" t="str">
        <f t="shared" si="88"/>
        <v/>
      </c>
      <c r="G516" s="206" t="s">
        <v>92</v>
      </c>
    </row>
    <row r="517" ht="24.95" customHeight="1" spans="1:7">
      <c r="A517" s="455" t="s">
        <v>429</v>
      </c>
      <c r="B517" s="456"/>
      <c r="C517" s="456">
        <v>0</v>
      </c>
      <c r="D517" s="456">
        <v>0</v>
      </c>
      <c r="E517" s="469" t="str">
        <f t="shared" ref="E517:E580" si="90">IF(B517&lt;&gt;0,D517/B517-1,"")</f>
        <v/>
      </c>
      <c r="F517" s="458" t="str">
        <f t="shared" si="88"/>
        <v/>
      </c>
      <c r="G517" s="206" t="s">
        <v>92</v>
      </c>
    </row>
    <row r="518" ht="24.95" customHeight="1" spans="1:7">
      <c r="A518" s="451" t="s">
        <v>430</v>
      </c>
      <c r="B518" s="452">
        <f t="shared" ref="B518:D518" si="91">SUM(B519:B521)</f>
        <v>1364</v>
      </c>
      <c r="C518" s="452">
        <f t="shared" si="91"/>
        <v>465</v>
      </c>
      <c r="D518" s="452">
        <f t="shared" si="91"/>
        <v>1515</v>
      </c>
      <c r="E518" s="467">
        <f t="shared" si="90"/>
        <v>0.110703812316715</v>
      </c>
      <c r="F518" s="454">
        <f t="shared" si="88"/>
        <v>2.25806451612903</v>
      </c>
      <c r="G518" s="206" t="s">
        <v>90</v>
      </c>
    </row>
    <row r="519" ht="24.95" customHeight="1" spans="1:7">
      <c r="A519" s="455" t="s">
        <v>431</v>
      </c>
      <c r="B519" s="456">
        <v>158</v>
      </c>
      <c r="C519" s="456">
        <v>315</v>
      </c>
      <c r="D519" s="456">
        <v>0</v>
      </c>
      <c r="E519" s="470">
        <f t="shared" si="90"/>
        <v>-1</v>
      </c>
      <c r="F519" s="458">
        <f t="shared" si="88"/>
        <v>-1</v>
      </c>
      <c r="G519" s="206" t="s">
        <v>92</v>
      </c>
    </row>
    <row r="520" ht="24.95" customHeight="1" spans="1:7">
      <c r="A520" s="455" t="s">
        <v>432</v>
      </c>
      <c r="B520" s="456">
        <v>76</v>
      </c>
      <c r="C520" s="456">
        <v>150</v>
      </c>
      <c r="D520" s="456">
        <v>0</v>
      </c>
      <c r="E520" s="470">
        <f t="shared" si="90"/>
        <v>-1</v>
      </c>
      <c r="F520" s="458">
        <f t="shared" si="88"/>
        <v>-1</v>
      </c>
      <c r="G520" s="206" t="s">
        <v>92</v>
      </c>
    </row>
    <row r="521" ht="24.95" customHeight="1" spans="1:7">
      <c r="A521" s="455" t="s">
        <v>433</v>
      </c>
      <c r="B521" s="456">
        <v>1130</v>
      </c>
      <c r="C521" s="456">
        <v>0</v>
      </c>
      <c r="D521" s="456">
        <v>1515</v>
      </c>
      <c r="E521" s="470">
        <f t="shared" si="90"/>
        <v>0.34070796460177</v>
      </c>
      <c r="F521" s="458" t="str">
        <f t="shared" si="88"/>
        <v/>
      </c>
      <c r="G521" s="206" t="s">
        <v>92</v>
      </c>
    </row>
    <row r="522" ht="24.95" customHeight="1" spans="1:7">
      <c r="A522" s="451" t="s">
        <v>52</v>
      </c>
      <c r="B522" s="452">
        <f t="shared" ref="B522:D522" si="92">SUM(B523,B537,B545,B547,B555,B559,B569,B577,B584,B592,B601,B606,B609,B612,B615,B618,B621,B625,B630,B638,B641)</f>
        <v>33736</v>
      </c>
      <c r="C522" s="452">
        <f t="shared" si="92"/>
        <v>34680</v>
      </c>
      <c r="D522" s="452">
        <f t="shared" si="92"/>
        <v>36057</v>
      </c>
      <c r="E522" s="467">
        <f t="shared" si="90"/>
        <v>0.0687989091771402</v>
      </c>
      <c r="F522" s="454">
        <f t="shared" si="88"/>
        <v>0.0397058823529413</v>
      </c>
      <c r="G522" s="206" t="s">
        <v>88</v>
      </c>
    </row>
    <row r="523" ht="24.95" customHeight="1" spans="1:7">
      <c r="A523" s="451" t="s">
        <v>434</v>
      </c>
      <c r="B523" s="452">
        <f t="shared" ref="B523:D523" si="93">SUM(B524:B536)</f>
        <v>2314</v>
      </c>
      <c r="C523" s="452">
        <f t="shared" si="93"/>
        <v>1993</v>
      </c>
      <c r="D523" s="452">
        <f t="shared" si="93"/>
        <v>1923</v>
      </c>
      <c r="E523" s="467">
        <f t="shared" si="90"/>
        <v>-0.168971477960242</v>
      </c>
      <c r="F523" s="454">
        <f t="shared" si="88"/>
        <v>-0.0351229302558956</v>
      </c>
      <c r="G523" s="206" t="s">
        <v>90</v>
      </c>
    </row>
    <row r="524" ht="24.95" customHeight="1" spans="1:7">
      <c r="A524" s="455" t="s">
        <v>91</v>
      </c>
      <c r="B524" s="456">
        <v>1195</v>
      </c>
      <c r="C524" s="456">
        <v>916</v>
      </c>
      <c r="D524" s="456">
        <v>772</v>
      </c>
      <c r="E524" s="470">
        <f t="shared" si="90"/>
        <v>-0.353974895397489</v>
      </c>
      <c r="F524" s="458">
        <f t="shared" si="88"/>
        <v>-0.157205240174673</v>
      </c>
      <c r="G524" s="206" t="s">
        <v>92</v>
      </c>
    </row>
    <row r="525" ht="24.95" customHeight="1" spans="1:7">
      <c r="A525" s="455" t="s">
        <v>93</v>
      </c>
      <c r="B525" s="456">
        <v>3</v>
      </c>
      <c r="C525" s="456">
        <v>0</v>
      </c>
      <c r="D525" s="456">
        <v>0</v>
      </c>
      <c r="E525" s="469">
        <f t="shared" si="90"/>
        <v>-1</v>
      </c>
      <c r="F525" s="458" t="str">
        <f t="shared" si="88"/>
        <v/>
      </c>
      <c r="G525" s="206" t="s">
        <v>92</v>
      </c>
    </row>
    <row r="526" ht="24.95" customHeight="1" spans="1:7">
      <c r="A526" s="455" t="s">
        <v>94</v>
      </c>
      <c r="B526" s="456">
        <v>0</v>
      </c>
      <c r="C526" s="456">
        <v>0</v>
      </c>
      <c r="D526" s="456">
        <v>0</v>
      </c>
      <c r="E526" s="470" t="str">
        <f t="shared" si="90"/>
        <v/>
      </c>
      <c r="F526" s="458" t="str">
        <f t="shared" si="88"/>
        <v/>
      </c>
      <c r="G526" s="206" t="s">
        <v>92</v>
      </c>
    </row>
    <row r="527" ht="24.95" customHeight="1" spans="1:7">
      <c r="A527" s="455" t="s">
        <v>435</v>
      </c>
      <c r="B527" s="456">
        <v>53</v>
      </c>
      <c r="C527" s="456">
        <v>0</v>
      </c>
      <c r="D527" s="456">
        <v>0</v>
      </c>
      <c r="E527" s="470">
        <f t="shared" si="90"/>
        <v>-1</v>
      </c>
      <c r="F527" s="458" t="str">
        <f t="shared" si="88"/>
        <v/>
      </c>
      <c r="G527" s="206" t="s">
        <v>92</v>
      </c>
    </row>
    <row r="528" ht="24.95" customHeight="1" spans="1:7">
      <c r="A528" s="455" t="s">
        <v>436</v>
      </c>
      <c r="B528" s="456">
        <v>0</v>
      </c>
      <c r="C528" s="456">
        <v>0</v>
      </c>
      <c r="D528" s="456">
        <v>0</v>
      </c>
      <c r="E528" s="470" t="str">
        <f t="shared" si="90"/>
        <v/>
      </c>
      <c r="F528" s="458" t="str">
        <f t="shared" si="88"/>
        <v/>
      </c>
      <c r="G528" s="206" t="s">
        <v>92</v>
      </c>
    </row>
    <row r="529" ht="24.95" customHeight="1" spans="1:7">
      <c r="A529" s="455" t="s">
        <v>437</v>
      </c>
      <c r="B529" s="456">
        <v>0</v>
      </c>
      <c r="C529" s="456">
        <v>0</v>
      </c>
      <c r="D529" s="456">
        <v>10</v>
      </c>
      <c r="E529" s="470" t="str">
        <f t="shared" si="90"/>
        <v/>
      </c>
      <c r="F529" s="458" t="str">
        <f t="shared" si="88"/>
        <v/>
      </c>
      <c r="G529" s="206" t="s">
        <v>92</v>
      </c>
    </row>
    <row r="530" ht="24.95" customHeight="1" spans="1:7">
      <c r="A530" s="455" t="s">
        <v>438</v>
      </c>
      <c r="B530" s="456">
        <v>0</v>
      </c>
      <c r="C530" s="456">
        <v>5</v>
      </c>
      <c r="D530" s="456">
        <v>0</v>
      </c>
      <c r="E530" s="470" t="str">
        <f t="shared" si="90"/>
        <v/>
      </c>
      <c r="F530" s="458">
        <f t="shared" si="88"/>
        <v>-1</v>
      </c>
      <c r="G530" s="206" t="s">
        <v>92</v>
      </c>
    </row>
    <row r="531" ht="24.95" customHeight="1" spans="1:7">
      <c r="A531" s="455" t="s">
        <v>133</v>
      </c>
      <c r="B531" s="456">
        <v>74</v>
      </c>
      <c r="C531" s="456">
        <v>60</v>
      </c>
      <c r="D531" s="456">
        <v>35</v>
      </c>
      <c r="E531" s="470">
        <f t="shared" si="90"/>
        <v>-0.527027027027027</v>
      </c>
      <c r="F531" s="458">
        <f t="shared" si="88"/>
        <v>-0.416666666666667</v>
      </c>
      <c r="G531" s="206" t="s">
        <v>92</v>
      </c>
    </row>
    <row r="532" ht="24.95" customHeight="1" spans="1:7">
      <c r="A532" s="455" t="s">
        <v>439</v>
      </c>
      <c r="B532" s="456">
        <v>987</v>
      </c>
      <c r="C532" s="456">
        <v>992</v>
      </c>
      <c r="D532" s="456">
        <v>996</v>
      </c>
      <c r="E532" s="470">
        <f t="shared" si="90"/>
        <v>0.00911854103343468</v>
      </c>
      <c r="F532" s="458">
        <f t="shared" si="88"/>
        <v>0.00403225806451624</v>
      </c>
      <c r="G532" s="206" t="s">
        <v>92</v>
      </c>
    </row>
    <row r="533" ht="24.95" customHeight="1" spans="1:7">
      <c r="A533" s="455" t="s">
        <v>440</v>
      </c>
      <c r="B533" s="456">
        <v>0</v>
      </c>
      <c r="C533" s="456">
        <v>0</v>
      </c>
      <c r="D533" s="456">
        <v>0</v>
      </c>
      <c r="E533" s="470" t="str">
        <f t="shared" si="90"/>
        <v/>
      </c>
      <c r="F533" s="458" t="str">
        <f t="shared" si="88"/>
        <v/>
      </c>
      <c r="G533" s="206" t="s">
        <v>92</v>
      </c>
    </row>
    <row r="534" ht="39" customHeight="1" spans="1:7">
      <c r="A534" s="455" t="s">
        <v>441</v>
      </c>
      <c r="B534" s="456">
        <v>0</v>
      </c>
      <c r="C534" s="456">
        <v>0</v>
      </c>
      <c r="D534" s="456">
        <v>0</v>
      </c>
      <c r="E534" s="470" t="str">
        <f t="shared" si="90"/>
        <v/>
      </c>
      <c r="F534" s="458" t="str">
        <f t="shared" si="88"/>
        <v/>
      </c>
      <c r="G534" s="206" t="s">
        <v>92</v>
      </c>
    </row>
    <row r="535" ht="24.95" customHeight="1" spans="1:7">
      <c r="A535" s="455" t="s">
        <v>442</v>
      </c>
      <c r="B535" s="456">
        <v>0</v>
      </c>
      <c r="C535" s="456">
        <v>0</v>
      </c>
      <c r="D535" s="456">
        <v>0</v>
      </c>
      <c r="E535" s="470" t="str">
        <f t="shared" si="90"/>
        <v/>
      </c>
      <c r="F535" s="458" t="str">
        <f t="shared" si="88"/>
        <v/>
      </c>
      <c r="G535" s="206" t="s">
        <v>92</v>
      </c>
    </row>
    <row r="536" ht="45.95" customHeight="1" spans="1:7">
      <c r="A536" s="455" t="s">
        <v>443</v>
      </c>
      <c r="B536" s="456">
        <v>2</v>
      </c>
      <c r="C536" s="456">
        <v>20</v>
      </c>
      <c r="D536" s="456">
        <v>110</v>
      </c>
      <c r="E536" s="469">
        <f t="shared" si="90"/>
        <v>54</v>
      </c>
      <c r="F536" s="458">
        <f t="shared" si="88"/>
        <v>4.5</v>
      </c>
      <c r="G536" s="206" t="s">
        <v>92</v>
      </c>
    </row>
    <row r="537" ht="24.95" customHeight="1" spans="1:7">
      <c r="A537" s="451" t="s">
        <v>444</v>
      </c>
      <c r="B537" s="452">
        <f t="shared" ref="B537:D537" si="94">SUM(B538:B544)</f>
        <v>799</v>
      </c>
      <c r="C537" s="452">
        <f t="shared" si="94"/>
        <v>521</v>
      </c>
      <c r="D537" s="452">
        <f t="shared" si="94"/>
        <v>473</v>
      </c>
      <c r="E537" s="467">
        <f t="shared" si="90"/>
        <v>-0.408010012515645</v>
      </c>
      <c r="F537" s="454">
        <f t="shared" si="88"/>
        <v>-0.0921305182341651</v>
      </c>
      <c r="G537" s="206" t="s">
        <v>90</v>
      </c>
    </row>
    <row r="538" ht="24.95" customHeight="1" spans="1:7">
      <c r="A538" s="455" t="s">
        <v>91</v>
      </c>
      <c r="B538" s="456">
        <v>596</v>
      </c>
      <c r="C538" s="456">
        <v>465</v>
      </c>
      <c r="D538" s="456">
        <v>393</v>
      </c>
      <c r="E538" s="470">
        <f t="shared" si="90"/>
        <v>-0.340604026845638</v>
      </c>
      <c r="F538" s="458">
        <f t="shared" si="88"/>
        <v>-0.154838709677419</v>
      </c>
      <c r="G538" s="206" t="s">
        <v>92</v>
      </c>
    </row>
    <row r="539" ht="24.95" customHeight="1" spans="1:7">
      <c r="A539" s="455" t="s">
        <v>93</v>
      </c>
      <c r="B539" s="456">
        <v>0</v>
      </c>
      <c r="C539" s="456">
        <v>0</v>
      </c>
      <c r="D539" s="456">
        <v>0</v>
      </c>
      <c r="E539" s="470" t="str">
        <f t="shared" si="90"/>
        <v/>
      </c>
      <c r="F539" s="458" t="str">
        <f t="shared" si="88"/>
        <v/>
      </c>
      <c r="G539" s="206" t="s">
        <v>92</v>
      </c>
    </row>
    <row r="540" ht="24.95" customHeight="1" spans="1:7">
      <c r="A540" s="455" t="s">
        <v>94</v>
      </c>
      <c r="B540" s="456">
        <v>0</v>
      </c>
      <c r="C540" s="456">
        <v>0</v>
      </c>
      <c r="D540" s="456">
        <v>0</v>
      </c>
      <c r="E540" s="470" t="str">
        <f t="shared" si="90"/>
        <v/>
      </c>
      <c r="F540" s="458" t="str">
        <f t="shared" si="88"/>
        <v/>
      </c>
      <c r="G540" s="206" t="s">
        <v>92</v>
      </c>
    </row>
    <row r="541" ht="24.95" customHeight="1" spans="1:7">
      <c r="A541" s="455" t="s">
        <v>445</v>
      </c>
      <c r="B541" s="456">
        <v>0</v>
      </c>
      <c r="C541" s="456">
        <v>0</v>
      </c>
      <c r="D541" s="456">
        <v>0</v>
      </c>
      <c r="E541" s="470" t="str">
        <f t="shared" si="90"/>
        <v/>
      </c>
      <c r="F541" s="458" t="str">
        <f t="shared" si="88"/>
        <v/>
      </c>
      <c r="G541" s="206" t="s">
        <v>92</v>
      </c>
    </row>
    <row r="542" ht="24.95" customHeight="1" spans="1:7">
      <c r="A542" s="455" t="s">
        <v>446</v>
      </c>
      <c r="B542" s="456">
        <v>22</v>
      </c>
      <c r="C542" s="456">
        <v>0</v>
      </c>
      <c r="D542" s="456">
        <v>0</v>
      </c>
      <c r="E542" s="470">
        <f t="shared" si="90"/>
        <v>-1</v>
      </c>
      <c r="F542" s="458" t="str">
        <f t="shared" si="88"/>
        <v/>
      </c>
      <c r="G542" s="206" t="s">
        <v>92</v>
      </c>
    </row>
    <row r="543" ht="24.95" customHeight="1" spans="1:7">
      <c r="A543" s="455" t="s">
        <v>447</v>
      </c>
      <c r="B543" s="456">
        <v>0</v>
      </c>
      <c r="C543" s="456">
        <v>0</v>
      </c>
      <c r="D543" s="456">
        <v>0</v>
      </c>
      <c r="E543" s="470" t="str">
        <f t="shared" si="90"/>
        <v/>
      </c>
      <c r="F543" s="458" t="str">
        <f t="shared" si="88"/>
        <v/>
      </c>
      <c r="G543" s="206" t="s">
        <v>92</v>
      </c>
    </row>
    <row r="544" ht="24.95" customHeight="1" spans="1:7">
      <c r="A544" s="455" t="s">
        <v>448</v>
      </c>
      <c r="B544" s="456">
        <v>181</v>
      </c>
      <c r="C544" s="456">
        <v>56</v>
      </c>
      <c r="D544" s="456">
        <v>80</v>
      </c>
      <c r="E544" s="470">
        <f t="shared" si="90"/>
        <v>-0.558011049723757</v>
      </c>
      <c r="F544" s="458">
        <f t="shared" si="88"/>
        <v>0.428571428571429</v>
      </c>
      <c r="G544" s="206" t="s">
        <v>92</v>
      </c>
    </row>
    <row r="545" ht="24.95" customHeight="1" spans="1:7">
      <c r="A545" s="451" t="s">
        <v>449</v>
      </c>
      <c r="B545" s="452">
        <f t="shared" ref="B545:D545" si="95">SUM(B546:B546)</f>
        <v>0</v>
      </c>
      <c r="C545" s="452">
        <f t="shared" si="95"/>
        <v>0</v>
      </c>
      <c r="D545" s="452">
        <f t="shared" si="95"/>
        <v>0</v>
      </c>
      <c r="E545" s="467" t="str">
        <f t="shared" si="90"/>
        <v/>
      </c>
      <c r="F545" s="454" t="str">
        <f t="shared" si="88"/>
        <v/>
      </c>
      <c r="G545" s="206" t="s">
        <v>90</v>
      </c>
    </row>
    <row r="546" ht="24.95" customHeight="1" spans="1:7">
      <c r="A546" s="455" t="s">
        <v>450</v>
      </c>
      <c r="B546" s="456"/>
      <c r="C546" s="456">
        <v>0</v>
      </c>
      <c r="D546" s="456">
        <v>0</v>
      </c>
      <c r="E546" s="470" t="str">
        <f t="shared" si="90"/>
        <v/>
      </c>
      <c r="F546" s="458" t="str">
        <f t="shared" si="88"/>
        <v/>
      </c>
      <c r="G546" s="206" t="s">
        <v>92</v>
      </c>
    </row>
    <row r="547" ht="24.95" customHeight="1" spans="1:7">
      <c r="A547" s="451" t="s">
        <v>451</v>
      </c>
      <c r="B547" s="452">
        <f t="shared" ref="B547:D547" si="96">SUM(B548:B554)</f>
        <v>21307</v>
      </c>
      <c r="C547" s="452">
        <f t="shared" si="96"/>
        <v>19240</v>
      </c>
      <c r="D547" s="452">
        <f t="shared" si="96"/>
        <v>19674</v>
      </c>
      <c r="E547" s="468">
        <f t="shared" si="90"/>
        <v>-0.076641479326043</v>
      </c>
      <c r="F547" s="454">
        <f t="shared" si="88"/>
        <v>0.0225571725571725</v>
      </c>
      <c r="G547" s="206" t="s">
        <v>90</v>
      </c>
    </row>
    <row r="548" ht="24.95" customHeight="1" spans="1:7">
      <c r="A548" s="455" t="s">
        <v>452</v>
      </c>
      <c r="B548" s="456">
        <v>3369</v>
      </c>
      <c r="C548" s="456">
        <v>3614</v>
      </c>
      <c r="D548" s="456">
        <v>3921</v>
      </c>
      <c r="E548" s="470">
        <f t="shared" si="90"/>
        <v>0.163846838824577</v>
      </c>
      <c r="F548" s="458">
        <f t="shared" si="88"/>
        <v>0.0849474266740453</v>
      </c>
      <c r="G548" s="206" t="s">
        <v>92</v>
      </c>
    </row>
    <row r="549" ht="24.95" customHeight="1" spans="1:7">
      <c r="A549" s="455" t="s">
        <v>453</v>
      </c>
      <c r="B549" s="456">
        <v>3517</v>
      </c>
      <c r="C549" s="456">
        <v>3482</v>
      </c>
      <c r="D549" s="456">
        <v>3627</v>
      </c>
      <c r="E549" s="470">
        <f t="shared" si="90"/>
        <v>0.0312766562411146</v>
      </c>
      <c r="F549" s="458">
        <f t="shared" si="88"/>
        <v>0.0416427340608845</v>
      </c>
      <c r="G549" s="206" t="s">
        <v>92</v>
      </c>
    </row>
    <row r="550" ht="24.95" customHeight="1" spans="1:7">
      <c r="A550" s="455" t="s">
        <v>454</v>
      </c>
      <c r="B550" s="456">
        <v>522</v>
      </c>
      <c r="C550" s="456">
        <v>406</v>
      </c>
      <c r="D550" s="456">
        <v>426</v>
      </c>
      <c r="E550" s="470">
        <f t="shared" si="90"/>
        <v>-0.183908045977011</v>
      </c>
      <c r="F550" s="458">
        <f t="shared" si="88"/>
        <v>0.0492610837438423</v>
      </c>
      <c r="G550" s="206" t="s">
        <v>92</v>
      </c>
    </row>
    <row r="551" ht="39" customHeight="1" spans="1:7">
      <c r="A551" s="455" t="s">
        <v>455</v>
      </c>
      <c r="B551" s="456">
        <v>11742</v>
      </c>
      <c r="C551" s="456">
        <v>9908</v>
      </c>
      <c r="D551" s="456">
        <v>10000</v>
      </c>
      <c r="E551" s="469">
        <f t="shared" si="90"/>
        <v>-0.148356327712485</v>
      </c>
      <c r="F551" s="458">
        <f t="shared" si="88"/>
        <v>0.00928542591844983</v>
      </c>
      <c r="G551" s="206" t="s">
        <v>92</v>
      </c>
    </row>
    <row r="552" ht="24.95" customHeight="1" spans="1:7">
      <c r="A552" s="455" t="s">
        <v>456</v>
      </c>
      <c r="B552" s="456">
        <v>1379</v>
      </c>
      <c r="C552" s="456">
        <v>845</v>
      </c>
      <c r="D552" s="456">
        <v>700</v>
      </c>
      <c r="E552" s="470">
        <f t="shared" si="90"/>
        <v>-0.49238578680203</v>
      </c>
      <c r="F552" s="458">
        <f t="shared" si="88"/>
        <v>-0.171597633136095</v>
      </c>
      <c r="G552" s="206" t="s">
        <v>92</v>
      </c>
    </row>
    <row r="553" ht="41.1" customHeight="1" spans="1:7">
      <c r="A553" s="455" t="s">
        <v>457</v>
      </c>
      <c r="B553" s="456">
        <v>778</v>
      </c>
      <c r="C553" s="456">
        <v>979</v>
      </c>
      <c r="D553" s="456">
        <v>1000</v>
      </c>
      <c r="E553" s="470">
        <f t="shared" si="90"/>
        <v>0.2853470437018</v>
      </c>
      <c r="F553" s="458">
        <f t="shared" si="88"/>
        <v>0.0214504596527068</v>
      </c>
      <c r="G553" s="206" t="s">
        <v>92</v>
      </c>
    </row>
    <row r="554" ht="24.95" customHeight="1" spans="1:7">
      <c r="A554" s="455" t="s">
        <v>458</v>
      </c>
      <c r="B554" s="456"/>
      <c r="C554" s="456">
        <v>6</v>
      </c>
      <c r="D554" s="456">
        <v>0</v>
      </c>
      <c r="E554" s="470" t="str">
        <f t="shared" si="90"/>
        <v/>
      </c>
      <c r="F554" s="458">
        <f t="shared" si="88"/>
        <v>-1</v>
      </c>
      <c r="G554" s="206" t="s">
        <v>92</v>
      </c>
    </row>
    <row r="555" ht="24.95" customHeight="1" spans="1:7">
      <c r="A555" s="451" t="s">
        <v>459</v>
      </c>
      <c r="B555" s="452">
        <f t="shared" ref="B555:D555" si="97">SUM(B556:B558)</f>
        <v>0</v>
      </c>
      <c r="C555" s="452">
        <f t="shared" si="97"/>
        <v>0</v>
      </c>
      <c r="D555" s="452">
        <f t="shared" si="97"/>
        <v>0</v>
      </c>
      <c r="E555" s="467" t="str">
        <f t="shared" si="90"/>
        <v/>
      </c>
      <c r="F555" s="454" t="str">
        <f t="shared" si="88"/>
        <v/>
      </c>
      <c r="G555" s="206" t="s">
        <v>90</v>
      </c>
    </row>
    <row r="556" ht="24.95" customHeight="1" spans="1:7">
      <c r="A556" s="455" t="s">
        <v>460</v>
      </c>
      <c r="B556" s="456"/>
      <c r="C556" s="456">
        <v>0</v>
      </c>
      <c r="D556" s="456">
        <v>0</v>
      </c>
      <c r="E556" s="470" t="str">
        <f t="shared" si="90"/>
        <v/>
      </c>
      <c r="F556" s="458" t="str">
        <f t="shared" si="88"/>
        <v/>
      </c>
      <c r="G556" s="206" t="s">
        <v>92</v>
      </c>
    </row>
    <row r="557" ht="24.95" customHeight="1" spans="1:7">
      <c r="A557" s="455" t="s">
        <v>461</v>
      </c>
      <c r="B557" s="456"/>
      <c r="C557" s="456">
        <v>0</v>
      </c>
      <c r="D557" s="456">
        <v>0</v>
      </c>
      <c r="E557" s="470" t="str">
        <f t="shared" si="90"/>
        <v/>
      </c>
      <c r="F557" s="458" t="str">
        <f t="shared" si="88"/>
        <v/>
      </c>
      <c r="G557" s="206" t="s">
        <v>92</v>
      </c>
    </row>
    <row r="558" ht="24.95" customHeight="1" spans="1:7">
      <c r="A558" s="455" t="s">
        <v>462</v>
      </c>
      <c r="B558" s="456"/>
      <c r="C558" s="456">
        <v>0</v>
      </c>
      <c r="D558" s="456">
        <v>0</v>
      </c>
      <c r="E558" s="470" t="str">
        <f t="shared" si="90"/>
        <v/>
      </c>
      <c r="F558" s="458" t="str">
        <f t="shared" si="88"/>
        <v/>
      </c>
      <c r="G558" s="206" t="s">
        <v>92</v>
      </c>
    </row>
    <row r="559" ht="24.95" customHeight="1" spans="1:7">
      <c r="A559" s="451" t="s">
        <v>463</v>
      </c>
      <c r="B559" s="452">
        <f t="shared" ref="B559:D559" si="98">SUM(B560:B568)</f>
        <v>421</v>
      </c>
      <c r="C559" s="452">
        <f t="shared" si="98"/>
        <v>783</v>
      </c>
      <c r="D559" s="452">
        <f t="shared" si="98"/>
        <v>780</v>
      </c>
      <c r="E559" s="467">
        <f t="shared" si="90"/>
        <v>0.852731591448931</v>
      </c>
      <c r="F559" s="454">
        <f t="shared" si="88"/>
        <v>-0.00383141762452111</v>
      </c>
      <c r="G559" s="206" t="s">
        <v>90</v>
      </c>
    </row>
    <row r="560" ht="24.95" customHeight="1" spans="1:7">
      <c r="A560" s="455" t="s">
        <v>464</v>
      </c>
      <c r="B560" s="456">
        <v>0</v>
      </c>
      <c r="C560" s="456">
        <v>0</v>
      </c>
      <c r="D560" s="456">
        <v>0</v>
      </c>
      <c r="E560" s="470" t="str">
        <f t="shared" si="90"/>
        <v/>
      </c>
      <c r="F560" s="458" t="str">
        <f t="shared" si="88"/>
        <v/>
      </c>
      <c r="G560" s="206" t="s">
        <v>92</v>
      </c>
    </row>
    <row r="561" ht="24.95" customHeight="1" spans="1:7">
      <c r="A561" s="455" t="s">
        <v>465</v>
      </c>
      <c r="B561" s="456">
        <v>0</v>
      </c>
      <c r="C561" s="456">
        <v>7</v>
      </c>
      <c r="D561" s="456">
        <v>0</v>
      </c>
      <c r="E561" s="470" t="str">
        <f t="shared" si="90"/>
        <v/>
      </c>
      <c r="F561" s="458">
        <f t="shared" si="88"/>
        <v>-1</v>
      </c>
      <c r="G561" s="206" t="s">
        <v>92</v>
      </c>
    </row>
    <row r="562" ht="24.95" customHeight="1" spans="1:7">
      <c r="A562" s="455" t="s">
        <v>466</v>
      </c>
      <c r="B562" s="456">
        <v>21</v>
      </c>
      <c r="C562" s="456">
        <v>158</v>
      </c>
      <c r="D562" s="456">
        <v>160</v>
      </c>
      <c r="E562" s="470">
        <f t="shared" si="90"/>
        <v>6.61904761904762</v>
      </c>
      <c r="F562" s="458">
        <f t="shared" si="88"/>
        <v>0.0126582278481013</v>
      </c>
      <c r="G562" s="206" t="s">
        <v>92</v>
      </c>
    </row>
    <row r="563" ht="24.95" customHeight="1" spans="1:7">
      <c r="A563" s="455" t="s">
        <v>467</v>
      </c>
      <c r="B563" s="456">
        <v>32</v>
      </c>
      <c r="C563" s="456">
        <v>212</v>
      </c>
      <c r="D563" s="456">
        <v>200</v>
      </c>
      <c r="E563" s="470">
        <f t="shared" si="90"/>
        <v>5.25</v>
      </c>
      <c r="F563" s="458">
        <f t="shared" si="88"/>
        <v>-0.0566037735849056</v>
      </c>
      <c r="G563" s="206" t="s">
        <v>92</v>
      </c>
    </row>
    <row r="564" ht="24.95" customHeight="1" spans="1:7">
      <c r="A564" s="455" t="s">
        <v>468</v>
      </c>
      <c r="B564" s="456">
        <v>0</v>
      </c>
      <c r="C564" s="456">
        <v>4</v>
      </c>
      <c r="D564" s="456">
        <v>0</v>
      </c>
      <c r="E564" s="470" t="str">
        <f t="shared" si="90"/>
        <v/>
      </c>
      <c r="F564" s="458">
        <f t="shared" si="88"/>
        <v>-1</v>
      </c>
      <c r="G564" s="206" t="s">
        <v>92</v>
      </c>
    </row>
    <row r="565" ht="24.95" customHeight="1" spans="1:7">
      <c r="A565" s="455" t="s">
        <v>469</v>
      </c>
      <c r="B565" s="456">
        <v>0</v>
      </c>
      <c r="C565" s="456">
        <v>0</v>
      </c>
      <c r="D565" s="456">
        <v>0</v>
      </c>
      <c r="E565" s="469" t="str">
        <f t="shared" si="90"/>
        <v/>
      </c>
      <c r="F565" s="458" t="str">
        <f t="shared" si="88"/>
        <v/>
      </c>
      <c r="G565" s="206" t="s">
        <v>92</v>
      </c>
    </row>
    <row r="566" ht="24.95" customHeight="1" spans="1:7">
      <c r="A566" s="455" t="s">
        <v>470</v>
      </c>
      <c r="B566" s="456">
        <v>43</v>
      </c>
      <c r="C566" s="456">
        <v>83</v>
      </c>
      <c r="D566" s="456">
        <v>100</v>
      </c>
      <c r="E566" s="470">
        <f t="shared" si="90"/>
        <v>1.32558139534884</v>
      </c>
      <c r="F566" s="458">
        <f t="shared" si="88"/>
        <v>0.204819277108434</v>
      </c>
      <c r="G566" s="206" t="s">
        <v>92</v>
      </c>
    </row>
    <row r="567" ht="24.95" customHeight="1" spans="1:7">
      <c r="A567" s="455" t="s">
        <v>471</v>
      </c>
      <c r="B567" s="456">
        <v>0</v>
      </c>
      <c r="C567" s="456">
        <v>303</v>
      </c>
      <c r="D567" s="456">
        <v>300</v>
      </c>
      <c r="E567" s="470" t="str">
        <f t="shared" si="90"/>
        <v/>
      </c>
      <c r="F567" s="458">
        <f t="shared" si="88"/>
        <v>-0.00990099009900991</v>
      </c>
      <c r="G567" s="206" t="s">
        <v>92</v>
      </c>
    </row>
    <row r="568" ht="24.95" customHeight="1" spans="1:7">
      <c r="A568" s="455" t="s">
        <v>472</v>
      </c>
      <c r="B568" s="456">
        <v>325</v>
      </c>
      <c r="C568" s="456">
        <v>16</v>
      </c>
      <c r="D568" s="456">
        <v>20</v>
      </c>
      <c r="E568" s="470">
        <f t="shared" si="90"/>
        <v>-0.938461538461538</v>
      </c>
      <c r="F568" s="458">
        <f t="shared" si="88"/>
        <v>0.25</v>
      </c>
      <c r="G568" s="206" t="s">
        <v>92</v>
      </c>
    </row>
    <row r="569" ht="24.95" customHeight="1" spans="1:7">
      <c r="A569" s="451" t="s">
        <v>473</v>
      </c>
      <c r="B569" s="452">
        <f t="shared" ref="B569:D569" si="99">SUM(B570:B576)</f>
        <v>681</v>
      </c>
      <c r="C569" s="452">
        <f t="shared" si="99"/>
        <v>968</v>
      </c>
      <c r="D569" s="452">
        <f t="shared" si="99"/>
        <v>670</v>
      </c>
      <c r="E569" s="467">
        <f t="shared" si="90"/>
        <v>-0.0161527165932452</v>
      </c>
      <c r="F569" s="454">
        <f t="shared" si="88"/>
        <v>-0.307851239669422</v>
      </c>
      <c r="G569" s="206" t="s">
        <v>90</v>
      </c>
    </row>
    <row r="570" ht="24.95" customHeight="1" spans="1:7">
      <c r="A570" s="455" t="s">
        <v>474</v>
      </c>
      <c r="B570" s="456">
        <v>678</v>
      </c>
      <c r="C570" s="456">
        <v>914</v>
      </c>
      <c r="D570" s="456">
        <v>600</v>
      </c>
      <c r="E570" s="470">
        <f t="shared" si="90"/>
        <v>-0.115044247787611</v>
      </c>
      <c r="F570" s="458">
        <f t="shared" si="88"/>
        <v>-0.343544857768053</v>
      </c>
      <c r="G570" s="206" t="s">
        <v>92</v>
      </c>
    </row>
    <row r="571" ht="24.95" customHeight="1" spans="1:7">
      <c r="A571" s="455" t="s">
        <v>475</v>
      </c>
      <c r="B571" s="456">
        <v>3</v>
      </c>
      <c r="C571" s="456">
        <v>4</v>
      </c>
      <c r="D571" s="456">
        <v>5</v>
      </c>
      <c r="E571" s="470">
        <f t="shared" si="90"/>
        <v>0.666666666666667</v>
      </c>
      <c r="F571" s="458">
        <f t="shared" si="88"/>
        <v>0.25</v>
      </c>
      <c r="G571" s="206" t="s">
        <v>92</v>
      </c>
    </row>
    <row r="572" ht="24.95" customHeight="1" spans="1:7">
      <c r="A572" s="455" t="s">
        <v>476</v>
      </c>
      <c r="B572" s="456"/>
      <c r="C572" s="456">
        <v>0</v>
      </c>
      <c r="D572" s="456">
        <v>0</v>
      </c>
      <c r="E572" s="470" t="str">
        <f t="shared" si="90"/>
        <v/>
      </c>
      <c r="F572" s="458" t="str">
        <f t="shared" ref="F572:F635" si="100">IF(C572&lt;&gt;0,D572/C572-1,"")</f>
        <v/>
      </c>
      <c r="G572" s="206" t="s">
        <v>92</v>
      </c>
    </row>
    <row r="573" ht="24.95" customHeight="1" spans="1:7">
      <c r="A573" s="455" t="s">
        <v>477</v>
      </c>
      <c r="B573" s="456"/>
      <c r="C573" s="456">
        <v>50</v>
      </c>
      <c r="D573" s="456">
        <v>50</v>
      </c>
      <c r="E573" s="470" t="str">
        <f t="shared" si="90"/>
        <v/>
      </c>
      <c r="F573" s="458">
        <f t="shared" si="100"/>
        <v>0</v>
      </c>
      <c r="G573" s="206" t="s">
        <v>92</v>
      </c>
    </row>
    <row r="574" ht="24.95" customHeight="1" spans="1:7">
      <c r="A574" s="455" t="s">
        <v>478</v>
      </c>
      <c r="B574" s="456"/>
      <c r="C574" s="456">
        <v>0</v>
      </c>
      <c r="D574" s="456">
        <v>0</v>
      </c>
      <c r="E574" s="470" t="str">
        <f t="shared" si="90"/>
        <v/>
      </c>
      <c r="F574" s="458" t="str">
        <f t="shared" si="100"/>
        <v/>
      </c>
      <c r="G574" s="206" t="s">
        <v>92</v>
      </c>
    </row>
    <row r="575" ht="24.95" customHeight="1" spans="1:7">
      <c r="A575" s="455" t="s">
        <v>479</v>
      </c>
      <c r="B575" s="456"/>
      <c r="C575" s="456">
        <v>0</v>
      </c>
      <c r="D575" s="456">
        <v>0</v>
      </c>
      <c r="E575" s="470" t="str">
        <f t="shared" si="90"/>
        <v/>
      </c>
      <c r="F575" s="458" t="str">
        <f t="shared" si="100"/>
        <v/>
      </c>
      <c r="G575" s="206" t="s">
        <v>92</v>
      </c>
    </row>
    <row r="576" ht="24.95" customHeight="1" spans="1:7">
      <c r="A576" s="455" t="s">
        <v>480</v>
      </c>
      <c r="B576" s="456"/>
      <c r="C576" s="456">
        <v>0</v>
      </c>
      <c r="D576" s="456">
        <v>15</v>
      </c>
      <c r="E576" s="471" t="str">
        <f t="shared" si="90"/>
        <v/>
      </c>
      <c r="F576" s="458" t="str">
        <f t="shared" si="100"/>
        <v/>
      </c>
      <c r="G576" s="206" t="s">
        <v>92</v>
      </c>
    </row>
    <row r="577" ht="24.95" customHeight="1" spans="1:7">
      <c r="A577" s="472" t="s">
        <v>481</v>
      </c>
      <c r="B577" s="452">
        <f t="shared" ref="B577:D577" si="101">SUM(B578:B583)</f>
        <v>1272</v>
      </c>
      <c r="C577" s="452">
        <f t="shared" si="101"/>
        <v>1448</v>
      </c>
      <c r="D577" s="452">
        <f t="shared" si="101"/>
        <v>1489</v>
      </c>
      <c r="E577" s="467">
        <f t="shared" si="90"/>
        <v>0.170597484276729</v>
      </c>
      <c r="F577" s="454">
        <f t="shared" si="100"/>
        <v>0.0283149171270718</v>
      </c>
      <c r="G577" s="206" t="s">
        <v>90</v>
      </c>
    </row>
    <row r="578" ht="24.95" customHeight="1" spans="1:7">
      <c r="A578" s="473" t="s">
        <v>482</v>
      </c>
      <c r="B578" s="456">
        <v>0</v>
      </c>
      <c r="C578" s="456">
        <v>0</v>
      </c>
      <c r="D578" s="456">
        <v>170</v>
      </c>
      <c r="E578" s="469" t="str">
        <f t="shared" si="90"/>
        <v/>
      </c>
      <c r="F578" s="458" t="str">
        <f t="shared" si="100"/>
        <v/>
      </c>
      <c r="G578" s="206" t="s">
        <v>92</v>
      </c>
    </row>
    <row r="579" ht="24.95" customHeight="1" spans="1:7">
      <c r="A579" s="473" t="s">
        <v>483</v>
      </c>
      <c r="B579" s="456">
        <v>673</v>
      </c>
      <c r="C579" s="456">
        <v>716</v>
      </c>
      <c r="D579" s="456">
        <v>722</v>
      </c>
      <c r="E579" s="470">
        <f t="shared" si="90"/>
        <v>0.0728083209509658</v>
      </c>
      <c r="F579" s="458">
        <f t="shared" si="100"/>
        <v>0.0083798882681565</v>
      </c>
      <c r="G579" s="206" t="s">
        <v>92</v>
      </c>
    </row>
    <row r="580" ht="39.95" customHeight="1" spans="1:7">
      <c r="A580" s="473" t="s">
        <v>484</v>
      </c>
      <c r="B580" s="456">
        <v>497</v>
      </c>
      <c r="C580" s="456">
        <v>471</v>
      </c>
      <c r="D580" s="456">
        <v>307</v>
      </c>
      <c r="E580" s="470">
        <f t="shared" si="90"/>
        <v>-0.382293762575453</v>
      </c>
      <c r="F580" s="458">
        <f t="shared" si="100"/>
        <v>-0.348195329087049</v>
      </c>
      <c r="G580" s="206" t="s">
        <v>92</v>
      </c>
    </row>
    <row r="581" s="421" customFormat="1" ht="24.95" customHeight="1" spans="1:7">
      <c r="A581" s="473" t="s">
        <v>485</v>
      </c>
      <c r="B581" s="456">
        <v>101</v>
      </c>
      <c r="C581" s="456">
        <v>208</v>
      </c>
      <c r="D581" s="456">
        <v>240</v>
      </c>
      <c r="E581" s="470">
        <f t="shared" ref="E581:E644" si="102">IF(B581&lt;&gt;0,D581/B581-1,"")</f>
        <v>1.37623762376238</v>
      </c>
      <c r="F581" s="458">
        <f t="shared" si="100"/>
        <v>0.153846153846154</v>
      </c>
      <c r="G581" s="421" t="s">
        <v>92</v>
      </c>
    </row>
    <row r="582" ht="24.95" customHeight="1" spans="1:7">
      <c r="A582" s="473" t="s">
        <v>486</v>
      </c>
      <c r="B582" s="456">
        <v>1</v>
      </c>
      <c r="C582" s="456">
        <v>4</v>
      </c>
      <c r="D582" s="456">
        <v>0</v>
      </c>
      <c r="E582" s="470">
        <f t="shared" si="102"/>
        <v>-1</v>
      </c>
      <c r="F582" s="458">
        <f t="shared" si="100"/>
        <v>-1</v>
      </c>
      <c r="G582" s="206" t="s">
        <v>92</v>
      </c>
    </row>
    <row r="583" ht="24.95" customHeight="1" spans="1:7">
      <c r="A583" s="473" t="s">
        <v>487</v>
      </c>
      <c r="B583" s="456">
        <v>0</v>
      </c>
      <c r="C583" s="456">
        <v>49</v>
      </c>
      <c r="D583" s="456">
        <v>50</v>
      </c>
      <c r="E583" s="470" t="str">
        <f t="shared" si="102"/>
        <v/>
      </c>
      <c r="F583" s="458">
        <f t="shared" si="100"/>
        <v>0.0204081632653061</v>
      </c>
      <c r="G583" s="206" t="s">
        <v>92</v>
      </c>
    </row>
    <row r="584" ht="24.95" customHeight="1" spans="1:7">
      <c r="A584" s="472" t="s">
        <v>488</v>
      </c>
      <c r="B584" s="452">
        <f t="shared" ref="B584:D584" si="103">SUM(B585:B591)</f>
        <v>325</v>
      </c>
      <c r="C584" s="452">
        <f t="shared" si="103"/>
        <v>331</v>
      </c>
      <c r="D584" s="452">
        <f t="shared" si="103"/>
        <v>337</v>
      </c>
      <c r="E584" s="467">
        <f t="shared" si="102"/>
        <v>0.0369230769230768</v>
      </c>
      <c r="F584" s="454">
        <f t="shared" si="100"/>
        <v>0.0181268882175227</v>
      </c>
      <c r="G584" s="206" t="s">
        <v>90</v>
      </c>
    </row>
    <row r="585" ht="24.95" customHeight="1" spans="1:7">
      <c r="A585" s="473" t="s">
        <v>489</v>
      </c>
      <c r="B585" s="456">
        <v>209</v>
      </c>
      <c r="C585" s="456">
        <v>193</v>
      </c>
      <c r="D585" s="456">
        <v>196</v>
      </c>
      <c r="E585" s="470">
        <f t="shared" si="102"/>
        <v>-0.062200956937799</v>
      </c>
      <c r="F585" s="458">
        <f t="shared" si="100"/>
        <v>0.0155440414507773</v>
      </c>
      <c r="G585" s="206" t="s">
        <v>92</v>
      </c>
    </row>
    <row r="586" s="421" customFormat="1" ht="24.95" customHeight="1" spans="1:7">
      <c r="A586" s="473" t="s">
        <v>490</v>
      </c>
      <c r="B586" s="456">
        <v>63</v>
      </c>
      <c r="C586" s="456">
        <v>58</v>
      </c>
      <c r="D586" s="456">
        <v>58</v>
      </c>
      <c r="E586" s="470">
        <f t="shared" si="102"/>
        <v>-0.0793650793650794</v>
      </c>
      <c r="F586" s="458">
        <f t="shared" si="100"/>
        <v>0</v>
      </c>
      <c r="G586" s="421" t="s">
        <v>92</v>
      </c>
    </row>
    <row r="587" ht="24.95" customHeight="1" spans="1:7">
      <c r="A587" s="473" t="s">
        <v>491</v>
      </c>
      <c r="B587" s="456">
        <v>0</v>
      </c>
      <c r="C587" s="456">
        <v>0</v>
      </c>
      <c r="D587" s="456">
        <v>0</v>
      </c>
      <c r="E587" s="469" t="str">
        <f t="shared" si="102"/>
        <v/>
      </c>
      <c r="F587" s="458" t="str">
        <f t="shared" si="100"/>
        <v/>
      </c>
      <c r="G587" s="206" t="s">
        <v>92</v>
      </c>
    </row>
    <row r="588" ht="24.95" customHeight="1" spans="1:7">
      <c r="A588" s="473" t="s">
        <v>492</v>
      </c>
      <c r="B588" s="456">
        <v>0</v>
      </c>
      <c r="C588" s="456">
        <v>0</v>
      </c>
      <c r="D588" s="456">
        <v>0</v>
      </c>
      <c r="E588" s="470" t="str">
        <f t="shared" si="102"/>
        <v/>
      </c>
      <c r="F588" s="458" t="str">
        <f t="shared" si="100"/>
        <v/>
      </c>
      <c r="G588" s="206" t="s">
        <v>92</v>
      </c>
    </row>
    <row r="589" ht="24.95" customHeight="1" spans="1:7">
      <c r="A589" s="473" t="s">
        <v>493</v>
      </c>
      <c r="B589" s="456">
        <v>53</v>
      </c>
      <c r="C589" s="456">
        <v>80</v>
      </c>
      <c r="D589" s="456">
        <v>83</v>
      </c>
      <c r="E589" s="470">
        <f t="shared" si="102"/>
        <v>0.566037735849057</v>
      </c>
      <c r="F589" s="458">
        <f t="shared" si="100"/>
        <v>0.0375000000000001</v>
      </c>
      <c r="G589" s="206" t="s">
        <v>92</v>
      </c>
    </row>
    <row r="590" ht="24.95" customHeight="1" spans="1:7">
      <c r="A590" s="473" t="s">
        <v>494</v>
      </c>
      <c r="B590" s="456">
        <v>0</v>
      </c>
      <c r="C590" s="456">
        <v>0</v>
      </c>
      <c r="D590" s="456">
        <v>0</v>
      </c>
      <c r="E590" s="470" t="str">
        <f t="shared" si="102"/>
        <v/>
      </c>
      <c r="F590" s="458" t="str">
        <f t="shared" si="100"/>
        <v/>
      </c>
      <c r="G590" s="206" t="s">
        <v>92</v>
      </c>
    </row>
    <row r="591" ht="24.95" customHeight="1" spans="1:7">
      <c r="A591" s="473" t="s">
        <v>495</v>
      </c>
      <c r="B591" s="456"/>
      <c r="C591" s="456">
        <v>0</v>
      </c>
      <c r="D591" s="456">
        <v>0</v>
      </c>
      <c r="E591" s="470" t="str">
        <f t="shared" si="102"/>
        <v/>
      </c>
      <c r="F591" s="458" t="str">
        <f t="shared" si="100"/>
        <v/>
      </c>
      <c r="G591" s="206" t="s">
        <v>92</v>
      </c>
    </row>
    <row r="592" ht="24.95" customHeight="1" spans="1:7">
      <c r="A592" s="472" t="s">
        <v>496</v>
      </c>
      <c r="B592" s="452">
        <f t="shared" ref="B592:D592" si="104">SUM(B593:B600)</f>
        <v>1155</v>
      </c>
      <c r="C592" s="452">
        <f t="shared" si="104"/>
        <v>345</v>
      </c>
      <c r="D592" s="452">
        <f t="shared" si="104"/>
        <v>430</v>
      </c>
      <c r="E592" s="468">
        <f t="shared" si="102"/>
        <v>-0.627705627705628</v>
      </c>
      <c r="F592" s="454">
        <f t="shared" si="100"/>
        <v>0.246376811594203</v>
      </c>
      <c r="G592" s="206" t="s">
        <v>90</v>
      </c>
    </row>
    <row r="593" ht="24.95" customHeight="1" spans="1:7">
      <c r="A593" s="473" t="s">
        <v>91</v>
      </c>
      <c r="B593" s="456">
        <v>307</v>
      </c>
      <c r="C593" s="456">
        <v>280</v>
      </c>
      <c r="D593" s="456">
        <v>271</v>
      </c>
      <c r="E593" s="470">
        <f t="shared" si="102"/>
        <v>-0.117263843648209</v>
      </c>
      <c r="F593" s="458">
        <f t="shared" si="100"/>
        <v>-0.0321428571428571</v>
      </c>
      <c r="G593" s="206" t="s">
        <v>92</v>
      </c>
    </row>
    <row r="594" ht="24.95" customHeight="1" spans="1:7">
      <c r="A594" s="473" t="s">
        <v>93</v>
      </c>
      <c r="B594" s="456">
        <v>10</v>
      </c>
      <c r="C594" s="456">
        <v>0</v>
      </c>
      <c r="D594" s="456">
        <v>0</v>
      </c>
      <c r="E594" s="470">
        <f t="shared" si="102"/>
        <v>-1</v>
      </c>
      <c r="F594" s="458" t="str">
        <f t="shared" si="100"/>
        <v/>
      </c>
      <c r="G594" s="206" t="s">
        <v>92</v>
      </c>
    </row>
    <row r="595" ht="24.95" customHeight="1" spans="1:7">
      <c r="A595" s="473" t="s">
        <v>94</v>
      </c>
      <c r="B595" s="456">
        <v>0</v>
      </c>
      <c r="C595" s="456">
        <v>0</v>
      </c>
      <c r="D595" s="456">
        <v>0</v>
      </c>
      <c r="E595" s="470" t="str">
        <f t="shared" si="102"/>
        <v/>
      </c>
      <c r="F595" s="458" t="str">
        <f t="shared" si="100"/>
        <v/>
      </c>
      <c r="G595" s="206" t="s">
        <v>92</v>
      </c>
    </row>
    <row r="596" ht="24.95" customHeight="1" spans="1:7">
      <c r="A596" s="455" t="s">
        <v>497</v>
      </c>
      <c r="B596" s="456">
        <v>3</v>
      </c>
      <c r="C596" s="456">
        <v>0</v>
      </c>
      <c r="D596" s="456">
        <v>0</v>
      </c>
      <c r="E596" s="470">
        <f t="shared" si="102"/>
        <v>-1</v>
      </c>
      <c r="F596" s="458" t="str">
        <f t="shared" si="100"/>
        <v/>
      </c>
      <c r="G596" s="206" t="s">
        <v>92</v>
      </c>
    </row>
    <row r="597" ht="24.95" customHeight="1" spans="1:7">
      <c r="A597" s="455" t="s">
        <v>498</v>
      </c>
      <c r="B597" s="456">
        <v>22</v>
      </c>
      <c r="C597" s="456">
        <v>18</v>
      </c>
      <c r="D597" s="456">
        <v>107</v>
      </c>
      <c r="E597" s="470">
        <f t="shared" si="102"/>
        <v>3.86363636363636</v>
      </c>
      <c r="F597" s="458">
        <f t="shared" si="100"/>
        <v>4.94444444444444</v>
      </c>
      <c r="G597" s="206" t="s">
        <v>92</v>
      </c>
    </row>
    <row r="598" ht="24.95" customHeight="1" spans="1:7">
      <c r="A598" s="455" t="s">
        <v>499</v>
      </c>
      <c r="B598" s="456">
        <v>530</v>
      </c>
      <c r="C598" s="456">
        <v>0</v>
      </c>
      <c r="D598" s="456">
        <v>0</v>
      </c>
      <c r="E598" s="470">
        <f t="shared" si="102"/>
        <v>-1</v>
      </c>
      <c r="F598" s="458" t="str">
        <f t="shared" si="100"/>
        <v/>
      </c>
      <c r="G598" s="206" t="s">
        <v>92</v>
      </c>
    </row>
    <row r="599" ht="24.95" customHeight="1" spans="1:7">
      <c r="A599" s="455" t="s">
        <v>500</v>
      </c>
      <c r="B599" s="456">
        <v>0</v>
      </c>
      <c r="C599" s="456">
        <v>0</v>
      </c>
      <c r="D599" s="456">
        <v>0</v>
      </c>
      <c r="E599" s="470" t="str">
        <f t="shared" si="102"/>
        <v/>
      </c>
      <c r="F599" s="458" t="str">
        <f t="shared" si="100"/>
        <v/>
      </c>
      <c r="G599" s="206" t="s">
        <v>92</v>
      </c>
    </row>
    <row r="600" ht="24.95" customHeight="1" spans="1:7">
      <c r="A600" s="455" t="s">
        <v>501</v>
      </c>
      <c r="B600" s="456">
        <v>283</v>
      </c>
      <c r="C600" s="456">
        <v>47</v>
      </c>
      <c r="D600" s="456">
        <v>52</v>
      </c>
      <c r="E600" s="470">
        <f t="shared" si="102"/>
        <v>-0.816254416961131</v>
      </c>
      <c r="F600" s="458">
        <f t="shared" si="100"/>
        <v>0.106382978723404</v>
      </c>
      <c r="G600" s="206" t="s">
        <v>92</v>
      </c>
    </row>
    <row r="601" ht="24.95" customHeight="1" spans="1:7">
      <c r="A601" s="451" t="s">
        <v>502</v>
      </c>
      <c r="B601" s="452">
        <f t="shared" ref="B601:D601" si="105">SUM(B602:B605)</f>
        <v>239</v>
      </c>
      <c r="C601" s="452">
        <f t="shared" si="105"/>
        <v>212</v>
      </c>
      <c r="D601" s="452">
        <f t="shared" si="105"/>
        <v>195</v>
      </c>
      <c r="E601" s="467">
        <f t="shared" si="102"/>
        <v>-0.184100418410042</v>
      </c>
      <c r="F601" s="454">
        <f t="shared" si="100"/>
        <v>-0.0801886792452831</v>
      </c>
      <c r="G601" s="206" t="s">
        <v>90</v>
      </c>
    </row>
    <row r="602" ht="24.95" customHeight="1" spans="1:7">
      <c r="A602" s="455" t="s">
        <v>91</v>
      </c>
      <c r="B602" s="456">
        <v>196</v>
      </c>
      <c r="C602" s="456">
        <v>188</v>
      </c>
      <c r="D602" s="456">
        <v>171</v>
      </c>
      <c r="E602" s="469">
        <f t="shared" si="102"/>
        <v>-0.127551020408163</v>
      </c>
      <c r="F602" s="458">
        <f t="shared" si="100"/>
        <v>-0.0904255319148937</v>
      </c>
      <c r="G602" s="206" t="s">
        <v>92</v>
      </c>
    </row>
    <row r="603" ht="24.95" customHeight="1" spans="1:7">
      <c r="A603" s="455" t="s">
        <v>93</v>
      </c>
      <c r="B603" s="456">
        <v>1</v>
      </c>
      <c r="C603" s="456">
        <v>0</v>
      </c>
      <c r="D603" s="456">
        <v>0</v>
      </c>
      <c r="E603" s="470">
        <f t="shared" si="102"/>
        <v>-1</v>
      </c>
      <c r="F603" s="458" t="str">
        <f t="shared" si="100"/>
        <v/>
      </c>
      <c r="G603" s="206" t="s">
        <v>92</v>
      </c>
    </row>
    <row r="604" ht="24.95" customHeight="1" spans="1:7">
      <c r="A604" s="455" t="s">
        <v>94</v>
      </c>
      <c r="B604" s="456">
        <v>0</v>
      </c>
      <c r="C604" s="456">
        <v>0</v>
      </c>
      <c r="D604" s="456">
        <v>0</v>
      </c>
      <c r="E604" s="470" t="str">
        <f t="shared" si="102"/>
        <v/>
      </c>
      <c r="F604" s="458" t="str">
        <f t="shared" si="100"/>
        <v/>
      </c>
      <c r="G604" s="206" t="s">
        <v>92</v>
      </c>
    </row>
    <row r="605" ht="24.95" customHeight="1" spans="1:7">
      <c r="A605" s="455" t="s">
        <v>503</v>
      </c>
      <c r="B605" s="456">
        <v>42</v>
      </c>
      <c r="C605" s="456">
        <v>24</v>
      </c>
      <c r="D605" s="456">
        <v>24</v>
      </c>
      <c r="E605" s="470">
        <f t="shared" si="102"/>
        <v>-0.428571428571429</v>
      </c>
      <c r="F605" s="458">
        <f t="shared" si="100"/>
        <v>0</v>
      </c>
      <c r="G605" s="206" t="s">
        <v>92</v>
      </c>
    </row>
    <row r="606" ht="24.95" customHeight="1" spans="1:7">
      <c r="A606" s="451" t="s">
        <v>504</v>
      </c>
      <c r="B606" s="452">
        <f t="shared" ref="B606:D606" si="106">SUM(B607:B608)</f>
        <v>0</v>
      </c>
      <c r="C606" s="452">
        <f t="shared" si="106"/>
        <v>0</v>
      </c>
      <c r="D606" s="452">
        <f t="shared" si="106"/>
        <v>400</v>
      </c>
      <c r="E606" s="467" t="str">
        <f t="shared" si="102"/>
        <v/>
      </c>
      <c r="F606" s="454" t="str">
        <f t="shared" si="100"/>
        <v/>
      </c>
      <c r="G606" s="206" t="s">
        <v>90</v>
      </c>
    </row>
    <row r="607" ht="24.95" customHeight="1" spans="1:7">
      <c r="A607" s="455" t="s">
        <v>505</v>
      </c>
      <c r="B607" s="456"/>
      <c r="C607" s="456">
        <v>0</v>
      </c>
      <c r="D607" s="456">
        <v>400</v>
      </c>
      <c r="E607" s="470" t="str">
        <f t="shared" si="102"/>
        <v/>
      </c>
      <c r="F607" s="458" t="str">
        <f t="shared" si="100"/>
        <v/>
      </c>
      <c r="G607" s="206" t="s">
        <v>92</v>
      </c>
    </row>
    <row r="608" ht="24.95" customHeight="1" spans="1:7">
      <c r="A608" s="455" t="s">
        <v>506</v>
      </c>
      <c r="B608" s="456"/>
      <c r="C608" s="456">
        <v>0</v>
      </c>
      <c r="D608" s="456">
        <v>0</v>
      </c>
      <c r="E608" s="470" t="str">
        <f t="shared" si="102"/>
        <v/>
      </c>
      <c r="F608" s="458" t="str">
        <f t="shared" si="100"/>
        <v/>
      </c>
      <c r="G608" s="206" t="s">
        <v>92</v>
      </c>
    </row>
    <row r="609" ht="24.95" customHeight="1" spans="1:7">
      <c r="A609" s="451" t="s">
        <v>507</v>
      </c>
      <c r="B609" s="452">
        <f t="shared" ref="B609:D609" si="107">SUM(B610:B611)</f>
        <v>125</v>
      </c>
      <c r="C609" s="452">
        <f t="shared" si="107"/>
        <v>158</v>
      </c>
      <c r="D609" s="452">
        <f t="shared" si="107"/>
        <v>100</v>
      </c>
      <c r="E609" s="467">
        <f t="shared" si="102"/>
        <v>-0.2</v>
      </c>
      <c r="F609" s="454">
        <f t="shared" si="100"/>
        <v>-0.367088607594937</v>
      </c>
      <c r="G609" s="206" t="s">
        <v>90</v>
      </c>
    </row>
    <row r="610" ht="24.95" customHeight="1" spans="1:7">
      <c r="A610" s="455" t="s">
        <v>508</v>
      </c>
      <c r="B610" s="456"/>
      <c r="C610" s="456">
        <v>0</v>
      </c>
      <c r="D610" s="456">
        <v>0</v>
      </c>
      <c r="E610" s="469" t="str">
        <f t="shared" si="102"/>
        <v/>
      </c>
      <c r="F610" s="458" t="str">
        <f t="shared" si="100"/>
        <v/>
      </c>
      <c r="G610" s="206" t="s">
        <v>92</v>
      </c>
    </row>
    <row r="611" ht="24.95" customHeight="1" spans="1:7">
      <c r="A611" s="455" t="s">
        <v>509</v>
      </c>
      <c r="B611" s="456">
        <v>125</v>
      </c>
      <c r="C611" s="456">
        <v>158</v>
      </c>
      <c r="D611" s="456">
        <v>100</v>
      </c>
      <c r="E611" s="470">
        <f t="shared" si="102"/>
        <v>-0.2</v>
      </c>
      <c r="F611" s="458">
        <f t="shared" si="100"/>
        <v>-0.367088607594937</v>
      </c>
      <c r="G611" s="206" t="s">
        <v>92</v>
      </c>
    </row>
    <row r="612" ht="24.95" customHeight="1" spans="1:7">
      <c r="A612" s="451" t="s">
        <v>510</v>
      </c>
      <c r="B612" s="452">
        <f t="shared" ref="B612:D612" si="108">SUM(B613:B614)</f>
        <v>0</v>
      </c>
      <c r="C612" s="452">
        <f t="shared" si="108"/>
        <v>0</v>
      </c>
      <c r="D612" s="452">
        <f t="shared" si="108"/>
        <v>0</v>
      </c>
      <c r="E612" s="467" t="str">
        <f t="shared" si="102"/>
        <v/>
      </c>
      <c r="F612" s="454" t="str">
        <f t="shared" si="100"/>
        <v/>
      </c>
      <c r="G612" s="206" t="s">
        <v>90</v>
      </c>
    </row>
    <row r="613" ht="24.95" customHeight="1" spans="1:7">
      <c r="A613" s="455" t="s">
        <v>511</v>
      </c>
      <c r="B613" s="456"/>
      <c r="C613" s="456">
        <v>0</v>
      </c>
      <c r="D613" s="456">
        <v>0</v>
      </c>
      <c r="E613" s="470" t="str">
        <f t="shared" si="102"/>
        <v/>
      </c>
      <c r="F613" s="458" t="str">
        <f t="shared" si="100"/>
        <v/>
      </c>
      <c r="G613" s="206" t="s">
        <v>92</v>
      </c>
    </row>
    <row r="614" ht="24.95" customHeight="1" spans="1:7">
      <c r="A614" s="455" t="s">
        <v>512</v>
      </c>
      <c r="B614" s="456"/>
      <c r="C614" s="456">
        <v>0</v>
      </c>
      <c r="D614" s="456">
        <v>0</v>
      </c>
      <c r="E614" s="470" t="str">
        <f t="shared" si="102"/>
        <v/>
      </c>
      <c r="F614" s="458" t="str">
        <f t="shared" si="100"/>
        <v/>
      </c>
      <c r="G614" s="206" t="s">
        <v>92</v>
      </c>
    </row>
    <row r="615" ht="24.95" customHeight="1" spans="1:7">
      <c r="A615" s="451" t="s">
        <v>513</v>
      </c>
      <c r="B615" s="452">
        <f t="shared" ref="B615:D615" si="109">SUM(B616:B617)</f>
        <v>0</v>
      </c>
      <c r="C615" s="452">
        <f t="shared" si="109"/>
        <v>0</v>
      </c>
      <c r="D615" s="452">
        <f t="shared" si="109"/>
        <v>0</v>
      </c>
      <c r="E615" s="467" t="str">
        <f t="shared" si="102"/>
        <v/>
      </c>
      <c r="F615" s="454" t="str">
        <f t="shared" si="100"/>
        <v/>
      </c>
      <c r="G615" s="206" t="s">
        <v>90</v>
      </c>
    </row>
    <row r="616" ht="24.95" customHeight="1" spans="1:7">
      <c r="A616" s="455" t="s">
        <v>514</v>
      </c>
      <c r="B616" s="456"/>
      <c r="C616" s="456">
        <v>0</v>
      </c>
      <c r="D616" s="456">
        <v>0</v>
      </c>
      <c r="E616" s="469" t="str">
        <f t="shared" si="102"/>
        <v/>
      </c>
      <c r="F616" s="458" t="str">
        <f t="shared" si="100"/>
        <v/>
      </c>
      <c r="G616" s="206" t="s">
        <v>92</v>
      </c>
    </row>
    <row r="617" ht="24.95" customHeight="1" spans="1:7">
      <c r="A617" s="455" t="s">
        <v>515</v>
      </c>
      <c r="B617" s="456"/>
      <c r="C617" s="456">
        <v>0</v>
      </c>
      <c r="D617" s="456">
        <v>0</v>
      </c>
      <c r="E617" s="470" t="str">
        <f t="shared" si="102"/>
        <v/>
      </c>
      <c r="F617" s="458" t="str">
        <f t="shared" si="100"/>
        <v/>
      </c>
      <c r="G617" s="206" t="s">
        <v>92</v>
      </c>
    </row>
    <row r="618" ht="24.95" customHeight="1" spans="1:7">
      <c r="A618" s="451" t="s">
        <v>516</v>
      </c>
      <c r="B618" s="452">
        <f t="shared" ref="B618:D618" si="110">SUM(B619:B620)</f>
        <v>5</v>
      </c>
      <c r="C618" s="452">
        <f t="shared" si="110"/>
        <v>5</v>
      </c>
      <c r="D618" s="452">
        <f t="shared" si="110"/>
        <v>74</v>
      </c>
      <c r="E618" s="467">
        <f t="shared" si="102"/>
        <v>13.8</v>
      </c>
      <c r="F618" s="454">
        <f t="shared" si="100"/>
        <v>13.8</v>
      </c>
      <c r="G618" s="206" t="s">
        <v>90</v>
      </c>
    </row>
    <row r="619" ht="24.95" customHeight="1" spans="1:7">
      <c r="A619" s="455" t="s">
        <v>517</v>
      </c>
      <c r="B619" s="456"/>
      <c r="C619" s="456">
        <v>0</v>
      </c>
      <c r="D619" s="456">
        <v>0</v>
      </c>
      <c r="E619" s="470" t="str">
        <f t="shared" si="102"/>
        <v/>
      </c>
      <c r="F619" s="458" t="str">
        <f t="shared" si="100"/>
        <v/>
      </c>
      <c r="G619" s="206" t="s">
        <v>92</v>
      </c>
    </row>
    <row r="620" ht="24.95" customHeight="1" spans="1:7">
      <c r="A620" s="455" t="s">
        <v>518</v>
      </c>
      <c r="B620" s="456">
        <v>5</v>
      </c>
      <c r="C620" s="456">
        <v>5</v>
      </c>
      <c r="D620" s="456">
        <v>74</v>
      </c>
      <c r="E620" s="470">
        <f t="shared" si="102"/>
        <v>13.8</v>
      </c>
      <c r="F620" s="458">
        <f t="shared" si="100"/>
        <v>13.8</v>
      </c>
      <c r="G620" s="206" t="s">
        <v>92</v>
      </c>
    </row>
    <row r="621" ht="24.95" customHeight="1" spans="1:7">
      <c r="A621" s="451" t="s">
        <v>519</v>
      </c>
      <c r="B621" s="452">
        <f t="shared" ref="B621:D621" si="111">SUM(B622:B624)</f>
        <v>4342</v>
      </c>
      <c r="C621" s="452">
        <f t="shared" si="111"/>
        <v>2174</v>
      </c>
      <c r="D621" s="452">
        <f t="shared" si="111"/>
        <v>2500</v>
      </c>
      <c r="E621" s="467">
        <f t="shared" si="102"/>
        <v>-0.424228466144634</v>
      </c>
      <c r="F621" s="454">
        <f t="shared" si="100"/>
        <v>0.149954001839926</v>
      </c>
      <c r="G621" s="206" t="s">
        <v>90</v>
      </c>
    </row>
    <row r="622" ht="36.95" customHeight="1" spans="1:7">
      <c r="A622" s="455" t="s">
        <v>520</v>
      </c>
      <c r="B622" s="456">
        <v>4342</v>
      </c>
      <c r="C622" s="456">
        <v>2174</v>
      </c>
      <c r="D622" s="456">
        <v>2500</v>
      </c>
      <c r="E622" s="470">
        <f t="shared" si="102"/>
        <v>-0.424228466144634</v>
      </c>
      <c r="F622" s="458">
        <f t="shared" si="100"/>
        <v>0.149954001839926</v>
      </c>
      <c r="G622" s="206" t="s">
        <v>92</v>
      </c>
    </row>
    <row r="623" ht="39.95" customHeight="1" spans="1:7">
      <c r="A623" s="455" t="s">
        <v>521</v>
      </c>
      <c r="B623" s="456"/>
      <c r="C623" s="456">
        <v>0</v>
      </c>
      <c r="D623" s="456">
        <v>0</v>
      </c>
      <c r="E623" s="469" t="str">
        <f t="shared" si="102"/>
        <v/>
      </c>
      <c r="F623" s="458" t="str">
        <f t="shared" si="100"/>
        <v/>
      </c>
      <c r="G623" s="206" t="s">
        <v>92</v>
      </c>
    </row>
    <row r="624" ht="42" customHeight="1" spans="1:7">
      <c r="A624" s="455" t="s">
        <v>522</v>
      </c>
      <c r="B624" s="456"/>
      <c r="C624" s="456">
        <v>0</v>
      </c>
      <c r="D624" s="456">
        <v>0</v>
      </c>
      <c r="E624" s="470" t="str">
        <f t="shared" si="102"/>
        <v/>
      </c>
      <c r="F624" s="458" t="str">
        <f t="shared" si="100"/>
        <v/>
      </c>
      <c r="G624" s="206" t="s">
        <v>92</v>
      </c>
    </row>
    <row r="625" ht="24.95" customHeight="1" spans="1:7">
      <c r="A625" s="451" t="s">
        <v>523</v>
      </c>
      <c r="B625" s="452">
        <f t="shared" ref="B625:D625" si="112">SUM(B626:B629)</f>
        <v>0</v>
      </c>
      <c r="C625" s="452">
        <f t="shared" si="112"/>
        <v>0</v>
      </c>
      <c r="D625" s="452">
        <f t="shared" si="112"/>
        <v>0</v>
      </c>
      <c r="E625" s="467" t="str">
        <f t="shared" si="102"/>
        <v/>
      </c>
      <c r="F625" s="454" t="str">
        <f t="shared" si="100"/>
        <v/>
      </c>
      <c r="G625" s="206" t="s">
        <v>90</v>
      </c>
    </row>
    <row r="626" ht="24.95" customHeight="1" spans="1:7">
      <c r="A626" s="455" t="s">
        <v>524</v>
      </c>
      <c r="B626" s="456"/>
      <c r="C626" s="456">
        <v>0</v>
      </c>
      <c r="D626" s="456">
        <v>0</v>
      </c>
      <c r="E626" s="470" t="str">
        <f t="shared" si="102"/>
        <v/>
      </c>
      <c r="F626" s="458" t="str">
        <f t="shared" si="100"/>
        <v/>
      </c>
      <c r="G626" s="206" t="s">
        <v>92</v>
      </c>
    </row>
    <row r="627" ht="24.95" customHeight="1" spans="1:7">
      <c r="A627" s="455" t="s">
        <v>525</v>
      </c>
      <c r="B627" s="456"/>
      <c r="C627" s="456">
        <v>0</v>
      </c>
      <c r="D627" s="456">
        <v>0</v>
      </c>
      <c r="E627" s="470" t="str">
        <f t="shared" si="102"/>
        <v/>
      </c>
      <c r="F627" s="458" t="str">
        <f t="shared" si="100"/>
        <v/>
      </c>
      <c r="G627" s="206" t="s">
        <v>92</v>
      </c>
    </row>
    <row r="628" ht="24.95" customHeight="1" spans="1:7">
      <c r="A628" s="455" t="s">
        <v>526</v>
      </c>
      <c r="B628" s="456"/>
      <c r="C628" s="456">
        <v>0</v>
      </c>
      <c r="D628" s="456">
        <v>0</v>
      </c>
      <c r="E628" s="470" t="str">
        <f t="shared" si="102"/>
        <v/>
      </c>
      <c r="F628" s="458" t="str">
        <f t="shared" si="100"/>
        <v/>
      </c>
      <c r="G628" s="206" t="s">
        <v>92</v>
      </c>
    </row>
    <row r="629" ht="24.95" customHeight="1" spans="1:7">
      <c r="A629" s="455" t="s">
        <v>527</v>
      </c>
      <c r="B629" s="456"/>
      <c r="C629" s="456">
        <v>0</v>
      </c>
      <c r="D629" s="456">
        <v>0</v>
      </c>
      <c r="E629" s="470" t="str">
        <f t="shared" si="102"/>
        <v/>
      </c>
      <c r="F629" s="458" t="str">
        <f t="shared" si="100"/>
        <v/>
      </c>
      <c r="G629" s="206" t="s">
        <v>92</v>
      </c>
    </row>
    <row r="630" ht="24.95" customHeight="1" spans="1:7">
      <c r="A630" s="472" t="s">
        <v>528</v>
      </c>
      <c r="B630" s="452">
        <f t="shared" ref="B630:D630" si="113">SUM(B631:B637)</f>
        <v>138</v>
      </c>
      <c r="C630" s="452">
        <f t="shared" si="113"/>
        <v>268</v>
      </c>
      <c r="D630" s="452">
        <f t="shared" si="113"/>
        <v>412</v>
      </c>
      <c r="E630" s="467">
        <f t="shared" si="102"/>
        <v>1.98550724637681</v>
      </c>
      <c r="F630" s="454">
        <f t="shared" si="100"/>
        <v>0.537313432835821</v>
      </c>
      <c r="G630" s="206" t="s">
        <v>90</v>
      </c>
    </row>
    <row r="631" ht="24.95" customHeight="1" spans="1:7">
      <c r="A631" s="455" t="s">
        <v>91</v>
      </c>
      <c r="B631" s="456"/>
      <c r="C631" s="456">
        <v>149</v>
      </c>
      <c r="D631" s="456">
        <v>213</v>
      </c>
      <c r="E631" s="470" t="str">
        <f t="shared" si="102"/>
        <v/>
      </c>
      <c r="F631" s="458">
        <f t="shared" si="100"/>
        <v>0.429530201342282</v>
      </c>
      <c r="G631" s="206" t="s">
        <v>92</v>
      </c>
    </row>
    <row r="632" ht="24.95" customHeight="1" spans="1:7">
      <c r="A632" s="455" t="s">
        <v>93</v>
      </c>
      <c r="B632" s="456"/>
      <c r="C632" s="456">
        <v>0</v>
      </c>
      <c r="D632" s="456">
        <v>0</v>
      </c>
      <c r="E632" s="469" t="str">
        <f t="shared" si="102"/>
        <v/>
      </c>
      <c r="F632" s="458" t="str">
        <f t="shared" si="100"/>
        <v/>
      </c>
      <c r="G632" s="206" t="s">
        <v>92</v>
      </c>
    </row>
    <row r="633" ht="24.95" customHeight="1" spans="1:7">
      <c r="A633" s="455" t="s">
        <v>94</v>
      </c>
      <c r="B633" s="456"/>
      <c r="C633" s="456">
        <v>0</v>
      </c>
      <c r="D633" s="456">
        <v>0</v>
      </c>
      <c r="E633" s="470" t="str">
        <f t="shared" si="102"/>
        <v/>
      </c>
      <c r="F633" s="458" t="str">
        <f t="shared" si="100"/>
        <v/>
      </c>
      <c r="G633" s="206" t="s">
        <v>92</v>
      </c>
    </row>
    <row r="634" ht="24.95" customHeight="1" spans="1:7">
      <c r="A634" s="455" t="s">
        <v>529</v>
      </c>
      <c r="B634" s="456">
        <v>104</v>
      </c>
      <c r="C634" s="456">
        <v>58</v>
      </c>
      <c r="D634" s="456">
        <v>123</v>
      </c>
      <c r="E634" s="470">
        <f t="shared" si="102"/>
        <v>0.182692307692308</v>
      </c>
      <c r="F634" s="458">
        <f t="shared" si="100"/>
        <v>1.12068965517241</v>
      </c>
      <c r="G634" s="206" t="s">
        <v>92</v>
      </c>
    </row>
    <row r="635" ht="24.95" customHeight="1" spans="1:7">
      <c r="A635" s="455" t="s">
        <v>530</v>
      </c>
      <c r="B635" s="456">
        <v>34</v>
      </c>
      <c r="C635" s="456">
        <v>31</v>
      </c>
      <c r="D635" s="456">
        <v>31</v>
      </c>
      <c r="E635" s="470">
        <f t="shared" si="102"/>
        <v>-0.0882352941176471</v>
      </c>
      <c r="F635" s="458">
        <f t="shared" si="100"/>
        <v>0</v>
      </c>
      <c r="G635" s="206" t="s">
        <v>92</v>
      </c>
    </row>
    <row r="636" ht="24.95" customHeight="1" spans="1:7">
      <c r="A636" s="455" t="s">
        <v>101</v>
      </c>
      <c r="B636" s="456"/>
      <c r="C636" s="456">
        <v>0</v>
      </c>
      <c r="D636" s="456">
        <v>0</v>
      </c>
      <c r="E636" s="470" t="str">
        <f t="shared" si="102"/>
        <v/>
      </c>
      <c r="F636" s="458" t="str">
        <f t="shared" ref="F636:F697" si="114">IF(C636&lt;&gt;0,D636/C636-1,"")</f>
        <v/>
      </c>
      <c r="G636" s="206" t="s">
        <v>92</v>
      </c>
    </row>
    <row r="637" ht="24.95" customHeight="1" spans="1:7">
      <c r="A637" s="455" t="s">
        <v>531</v>
      </c>
      <c r="B637" s="456"/>
      <c r="C637" s="456">
        <v>30</v>
      </c>
      <c r="D637" s="456">
        <v>45</v>
      </c>
      <c r="E637" s="469" t="str">
        <f t="shared" si="102"/>
        <v/>
      </c>
      <c r="F637" s="458">
        <f t="shared" si="114"/>
        <v>0.5</v>
      </c>
      <c r="G637" s="206" t="s">
        <v>92</v>
      </c>
    </row>
    <row r="638" ht="24.95" customHeight="1" spans="1:7">
      <c r="A638" s="451" t="s">
        <v>532</v>
      </c>
      <c r="B638" s="452">
        <f t="shared" ref="B638:D638" si="115">SUM(B639:B640)</f>
        <v>0</v>
      </c>
      <c r="C638" s="452">
        <f t="shared" si="115"/>
        <v>0</v>
      </c>
      <c r="D638" s="452">
        <f t="shared" si="115"/>
        <v>0</v>
      </c>
      <c r="E638" s="468" t="str">
        <f t="shared" si="102"/>
        <v/>
      </c>
      <c r="F638" s="454" t="str">
        <f t="shared" si="114"/>
        <v/>
      </c>
      <c r="G638" s="206" t="s">
        <v>90</v>
      </c>
    </row>
    <row r="639" ht="39.95" customHeight="1" spans="1:7">
      <c r="A639" s="455" t="s">
        <v>533</v>
      </c>
      <c r="B639" s="456"/>
      <c r="C639" s="456">
        <v>0</v>
      </c>
      <c r="D639" s="456">
        <v>0</v>
      </c>
      <c r="E639" s="469" t="str">
        <f t="shared" si="102"/>
        <v/>
      </c>
      <c r="F639" s="458" t="str">
        <f t="shared" si="114"/>
        <v/>
      </c>
      <c r="G639" s="206" t="s">
        <v>92</v>
      </c>
    </row>
    <row r="640" ht="24.95" customHeight="1" spans="1:7">
      <c r="A640" s="455" t="s">
        <v>534</v>
      </c>
      <c r="B640" s="456"/>
      <c r="C640" s="456">
        <v>0</v>
      </c>
      <c r="D640" s="456">
        <v>0</v>
      </c>
      <c r="E640" s="469" t="str">
        <f t="shared" si="102"/>
        <v/>
      </c>
      <c r="F640" s="458" t="str">
        <f t="shared" si="114"/>
        <v/>
      </c>
      <c r="G640" s="206" t="s">
        <v>92</v>
      </c>
    </row>
    <row r="641" ht="24.95" customHeight="1" spans="1:7">
      <c r="A641" s="451" t="s">
        <v>535</v>
      </c>
      <c r="B641" s="452">
        <f t="shared" ref="B641:D641" si="116">SUM(B642)</f>
        <v>613</v>
      </c>
      <c r="C641" s="452">
        <f t="shared" si="116"/>
        <v>6234</v>
      </c>
      <c r="D641" s="452">
        <f t="shared" si="116"/>
        <v>6600</v>
      </c>
      <c r="E641" s="467">
        <f t="shared" si="102"/>
        <v>9.76672104404568</v>
      </c>
      <c r="F641" s="454">
        <f t="shared" si="114"/>
        <v>0.0587102983638113</v>
      </c>
      <c r="G641" s="206" t="s">
        <v>90</v>
      </c>
    </row>
    <row r="642" ht="24.95" customHeight="1" spans="1:7">
      <c r="A642" s="455" t="s">
        <v>536</v>
      </c>
      <c r="B642" s="456">
        <v>613</v>
      </c>
      <c r="C642" s="456">
        <v>6234</v>
      </c>
      <c r="D642" s="456">
        <v>6600</v>
      </c>
      <c r="E642" s="470">
        <f t="shared" si="102"/>
        <v>9.76672104404568</v>
      </c>
      <c r="F642" s="458">
        <f t="shared" si="114"/>
        <v>0.0587102983638113</v>
      </c>
      <c r="G642" s="206" t="s">
        <v>92</v>
      </c>
    </row>
    <row r="643" ht="24.95" customHeight="1" spans="1:7">
      <c r="A643" s="451" t="s">
        <v>53</v>
      </c>
      <c r="B643" s="452">
        <f t="shared" ref="B643:D643" si="117">SUM(B644,B649,B663,B667,B679,B682,B686,B691,B695,B699,B702,B711,B713)</f>
        <v>128841</v>
      </c>
      <c r="C643" s="452">
        <f t="shared" si="117"/>
        <v>132350</v>
      </c>
      <c r="D643" s="452">
        <f t="shared" si="117"/>
        <v>111094</v>
      </c>
      <c r="E643" s="467">
        <f t="shared" si="102"/>
        <v>-0.137743420184569</v>
      </c>
      <c r="F643" s="454">
        <f t="shared" si="114"/>
        <v>-0.160604457876842</v>
      </c>
      <c r="G643" s="206" t="s">
        <v>88</v>
      </c>
    </row>
    <row r="644" ht="24.95" customHeight="1" spans="1:7">
      <c r="A644" s="451" t="s">
        <v>537</v>
      </c>
      <c r="B644" s="452">
        <f t="shared" ref="B644:D644" si="118">SUM(B645:B648)</f>
        <v>1023</v>
      </c>
      <c r="C644" s="452">
        <f t="shared" si="118"/>
        <v>949</v>
      </c>
      <c r="D644" s="452">
        <f t="shared" si="118"/>
        <v>760</v>
      </c>
      <c r="E644" s="467">
        <f t="shared" si="102"/>
        <v>-0.257086999022483</v>
      </c>
      <c r="F644" s="454">
        <f t="shared" si="114"/>
        <v>-0.199157007376185</v>
      </c>
      <c r="G644" s="206" t="s">
        <v>90</v>
      </c>
    </row>
    <row r="645" ht="24.95" customHeight="1" spans="1:7">
      <c r="A645" s="455" t="s">
        <v>91</v>
      </c>
      <c r="B645" s="456">
        <v>748</v>
      </c>
      <c r="C645" s="456">
        <v>715</v>
      </c>
      <c r="D645" s="456">
        <v>667</v>
      </c>
      <c r="E645" s="470">
        <f t="shared" ref="E645:E708" si="119">IF(B645&lt;&gt;0,D645/B645-1,"")</f>
        <v>-0.108288770053476</v>
      </c>
      <c r="F645" s="458">
        <f t="shared" si="114"/>
        <v>-0.0671328671328671</v>
      </c>
      <c r="G645" s="206" t="s">
        <v>92</v>
      </c>
    </row>
    <row r="646" ht="24.95" customHeight="1" spans="1:7">
      <c r="A646" s="455" t="s">
        <v>93</v>
      </c>
      <c r="B646" s="456">
        <v>12</v>
      </c>
      <c r="C646" s="456">
        <v>0</v>
      </c>
      <c r="D646" s="456">
        <v>0</v>
      </c>
      <c r="E646" s="469">
        <f t="shared" si="119"/>
        <v>-1</v>
      </c>
      <c r="F646" s="458" t="str">
        <f t="shared" si="114"/>
        <v/>
      </c>
      <c r="G646" s="206" t="s">
        <v>92</v>
      </c>
    </row>
    <row r="647" ht="24.95" customHeight="1" spans="1:7">
      <c r="A647" s="455" t="s">
        <v>94</v>
      </c>
      <c r="B647" s="456">
        <v>0</v>
      </c>
      <c r="C647" s="456">
        <v>0</v>
      </c>
      <c r="D647" s="456">
        <v>0</v>
      </c>
      <c r="E647" s="470" t="str">
        <f t="shared" si="119"/>
        <v/>
      </c>
      <c r="F647" s="458" t="str">
        <f t="shared" si="114"/>
        <v/>
      </c>
      <c r="G647" s="206" t="s">
        <v>92</v>
      </c>
    </row>
    <row r="648" ht="24.95" customHeight="1" spans="1:7">
      <c r="A648" s="455" t="s">
        <v>538</v>
      </c>
      <c r="B648" s="456">
        <v>263</v>
      </c>
      <c r="C648" s="456">
        <v>234</v>
      </c>
      <c r="D648" s="456">
        <v>93</v>
      </c>
      <c r="E648" s="470">
        <f t="shared" si="119"/>
        <v>-0.64638783269962</v>
      </c>
      <c r="F648" s="458">
        <f t="shared" si="114"/>
        <v>-0.602564102564103</v>
      </c>
      <c r="G648" s="206" t="s">
        <v>92</v>
      </c>
    </row>
    <row r="649" ht="24.95" customHeight="1" spans="1:7">
      <c r="A649" s="451" t="s">
        <v>539</v>
      </c>
      <c r="B649" s="452">
        <f t="shared" ref="B649:D649" si="120">SUM(B650:B662)</f>
        <v>5848</v>
      </c>
      <c r="C649" s="452">
        <f t="shared" si="120"/>
        <v>6978</v>
      </c>
      <c r="D649" s="452">
        <f t="shared" si="120"/>
        <v>8752</v>
      </c>
      <c r="E649" s="468">
        <f t="shared" si="119"/>
        <v>0.496580027359781</v>
      </c>
      <c r="F649" s="454">
        <f t="shared" si="114"/>
        <v>0.254227572370307</v>
      </c>
      <c r="G649" s="206" t="s">
        <v>90</v>
      </c>
    </row>
    <row r="650" ht="24.95" customHeight="1" spans="1:7">
      <c r="A650" s="455" t="s">
        <v>540</v>
      </c>
      <c r="B650" s="456">
        <v>4944</v>
      </c>
      <c r="C650" s="456">
        <v>4732</v>
      </c>
      <c r="D650" s="456">
        <f>3000+2000</f>
        <v>5000</v>
      </c>
      <c r="E650" s="470">
        <f t="shared" si="119"/>
        <v>0.0113268608414239</v>
      </c>
      <c r="F650" s="458">
        <f t="shared" si="114"/>
        <v>0.0566356720202874</v>
      </c>
      <c r="G650" s="206" t="s">
        <v>92</v>
      </c>
    </row>
    <row r="651" ht="24.95" customHeight="1" spans="1:7">
      <c r="A651" s="455" t="s">
        <v>541</v>
      </c>
      <c r="B651" s="456">
        <v>4</v>
      </c>
      <c r="C651" s="456">
        <v>608</v>
      </c>
      <c r="D651" s="456">
        <v>2000</v>
      </c>
      <c r="E651" s="470">
        <f t="shared" si="119"/>
        <v>499</v>
      </c>
      <c r="F651" s="458">
        <f t="shared" si="114"/>
        <v>2.28947368421053</v>
      </c>
      <c r="G651" s="206" t="s">
        <v>92</v>
      </c>
    </row>
    <row r="652" ht="24.95" customHeight="1" spans="1:7">
      <c r="A652" s="455" t="s">
        <v>542</v>
      </c>
      <c r="B652" s="456">
        <v>0</v>
      </c>
      <c r="C652" s="456">
        <v>0</v>
      </c>
      <c r="D652" s="456">
        <v>0</v>
      </c>
      <c r="E652" s="469" t="str">
        <f t="shared" si="119"/>
        <v/>
      </c>
      <c r="F652" s="458" t="str">
        <f t="shared" si="114"/>
        <v/>
      </c>
      <c r="G652" s="206" t="s">
        <v>92</v>
      </c>
    </row>
    <row r="653" ht="24.95" customHeight="1" spans="1:7">
      <c r="A653" s="455" t="s">
        <v>543</v>
      </c>
      <c r="B653" s="456">
        <v>0</v>
      </c>
      <c r="C653" s="456">
        <v>0</v>
      </c>
      <c r="D653" s="456">
        <v>0</v>
      </c>
      <c r="E653" s="470" t="str">
        <f t="shared" si="119"/>
        <v/>
      </c>
      <c r="F653" s="458" t="str">
        <f t="shared" si="114"/>
        <v/>
      </c>
      <c r="G653" s="206" t="s">
        <v>92</v>
      </c>
    </row>
    <row r="654" ht="24.95" customHeight="1" spans="1:7">
      <c r="A654" s="455" t="s">
        <v>544</v>
      </c>
      <c r="B654" s="456">
        <v>865</v>
      </c>
      <c r="C654" s="456">
        <v>905</v>
      </c>
      <c r="D654" s="456">
        <v>952</v>
      </c>
      <c r="E654" s="470">
        <f t="shared" si="119"/>
        <v>0.100578034682081</v>
      </c>
      <c r="F654" s="458">
        <f t="shared" si="114"/>
        <v>0.0519337016574586</v>
      </c>
      <c r="G654" s="206" t="s">
        <v>92</v>
      </c>
    </row>
    <row r="655" ht="24.95" customHeight="1" spans="1:7">
      <c r="A655" s="455" t="s">
        <v>545</v>
      </c>
      <c r="B655" s="456">
        <v>0</v>
      </c>
      <c r="C655" s="456">
        <v>0</v>
      </c>
      <c r="D655" s="456">
        <v>0</v>
      </c>
      <c r="E655" s="469" t="str">
        <f t="shared" si="119"/>
        <v/>
      </c>
      <c r="F655" s="458" t="str">
        <f t="shared" si="114"/>
        <v/>
      </c>
      <c r="G655" s="206" t="s">
        <v>92</v>
      </c>
    </row>
    <row r="656" ht="24.95" customHeight="1" spans="1:7">
      <c r="A656" s="455" t="s">
        <v>546</v>
      </c>
      <c r="B656" s="456">
        <v>0</v>
      </c>
      <c r="C656" s="456">
        <v>0</v>
      </c>
      <c r="D656" s="456">
        <v>0</v>
      </c>
      <c r="E656" s="470" t="str">
        <f t="shared" si="119"/>
        <v/>
      </c>
      <c r="F656" s="458" t="str">
        <f t="shared" si="114"/>
        <v/>
      </c>
      <c r="G656" s="206" t="s">
        <v>92</v>
      </c>
    </row>
    <row r="657" ht="24.95" customHeight="1" spans="1:7">
      <c r="A657" s="455" t="s">
        <v>547</v>
      </c>
      <c r="B657" s="456">
        <v>0</v>
      </c>
      <c r="C657" s="456">
        <v>0</v>
      </c>
      <c r="D657" s="456">
        <v>0</v>
      </c>
      <c r="E657" s="470" t="str">
        <f t="shared" si="119"/>
        <v/>
      </c>
      <c r="F657" s="458" t="str">
        <f t="shared" si="114"/>
        <v/>
      </c>
      <c r="G657" s="206" t="s">
        <v>92</v>
      </c>
    </row>
    <row r="658" ht="24.95" customHeight="1" spans="1:7">
      <c r="A658" s="455" t="s">
        <v>548</v>
      </c>
      <c r="B658" s="456">
        <v>0</v>
      </c>
      <c r="C658" s="456">
        <v>0</v>
      </c>
      <c r="D658" s="456">
        <v>0</v>
      </c>
      <c r="E658" s="469" t="str">
        <f t="shared" si="119"/>
        <v/>
      </c>
      <c r="F658" s="458" t="str">
        <f t="shared" si="114"/>
        <v/>
      </c>
      <c r="G658" s="206" t="s">
        <v>92</v>
      </c>
    </row>
    <row r="659" ht="24.95" customHeight="1" spans="1:7">
      <c r="A659" s="455" t="s">
        <v>549</v>
      </c>
      <c r="B659" s="456">
        <v>0</v>
      </c>
      <c r="C659" s="456">
        <v>0</v>
      </c>
      <c r="D659" s="456">
        <v>0</v>
      </c>
      <c r="E659" s="470" t="str">
        <f t="shared" si="119"/>
        <v/>
      </c>
      <c r="F659" s="458" t="str">
        <f t="shared" si="114"/>
        <v/>
      </c>
      <c r="G659" s="206" t="s">
        <v>92</v>
      </c>
    </row>
    <row r="660" ht="24.95" customHeight="1" spans="1:7">
      <c r="A660" s="455" t="s">
        <v>550</v>
      </c>
      <c r="B660" s="456">
        <v>0</v>
      </c>
      <c r="C660" s="456">
        <v>0</v>
      </c>
      <c r="D660" s="456">
        <v>0</v>
      </c>
      <c r="E660" s="470" t="str">
        <f t="shared" si="119"/>
        <v/>
      </c>
      <c r="F660" s="458" t="str">
        <f t="shared" si="114"/>
        <v/>
      </c>
      <c r="G660" s="206" t="s">
        <v>92</v>
      </c>
    </row>
    <row r="661" ht="24.95" customHeight="1" spans="1:7">
      <c r="A661" s="455" t="s">
        <v>551</v>
      </c>
      <c r="B661" s="456"/>
      <c r="C661" s="456">
        <v>0</v>
      </c>
      <c r="D661" s="456">
        <v>0</v>
      </c>
      <c r="E661" s="470" t="str">
        <f t="shared" si="119"/>
        <v/>
      </c>
      <c r="F661" s="458" t="str">
        <f t="shared" si="114"/>
        <v/>
      </c>
      <c r="G661" s="206" t="s">
        <v>92</v>
      </c>
    </row>
    <row r="662" ht="24.95" customHeight="1" spans="1:7">
      <c r="A662" s="455" t="s">
        <v>552</v>
      </c>
      <c r="B662" s="456">
        <v>35</v>
      </c>
      <c r="C662" s="456">
        <v>733</v>
      </c>
      <c r="D662" s="456">
        <v>800</v>
      </c>
      <c r="E662" s="469">
        <f t="shared" si="119"/>
        <v>21.8571428571429</v>
      </c>
      <c r="F662" s="458">
        <f t="shared" si="114"/>
        <v>0.0914051841746248</v>
      </c>
      <c r="G662" s="206" t="s">
        <v>92</v>
      </c>
    </row>
    <row r="663" ht="24.95" customHeight="1" spans="1:7">
      <c r="A663" s="451" t="s">
        <v>553</v>
      </c>
      <c r="B663" s="452">
        <f t="shared" ref="B663:D663" si="121">SUM(B664:B666)</f>
        <v>85</v>
      </c>
      <c r="C663" s="452">
        <f t="shared" si="121"/>
        <v>50</v>
      </c>
      <c r="D663" s="452">
        <f t="shared" si="121"/>
        <v>0</v>
      </c>
      <c r="E663" s="467">
        <f t="shared" si="119"/>
        <v>-1</v>
      </c>
      <c r="F663" s="454">
        <f t="shared" si="114"/>
        <v>-1</v>
      </c>
      <c r="G663" s="206" t="s">
        <v>90</v>
      </c>
    </row>
    <row r="664" ht="24.95" customHeight="1" spans="1:7">
      <c r="A664" s="455" t="s">
        <v>554</v>
      </c>
      <c r="B664" s="456"/>
      <c r="C664" s="456">
        <v>0</v>
      </c>
      <c r="D664" s="456">
        <v>0</v>
      </c>
      <c r="E664" s="470" t="str">
        <f t="shared" si="119"/>
        <v/>
      </c>
      <c r="F664" s="458" t="str">
        <f t="shared" si="114"/>
        <v/>
      </c>
      <c r="G664" s="206" t="s">
        <v>92</v>
      </c>
    </row>
    <row r="665" ht="24.95" customHeight="1" spans="1:7">
      <c r="A665" s="455" t="s">
        <v>555</v>
      </c>
      <c r="B665" s="456">
        <v>85</v>
      </c>
      <c r="C665" s="456">
        <v>50</v>
      </c>
      <c r="D665" s="456">
        <v>0</v>
      </c>
      <c r="E665" s="470">
        <f t="shared" si="119"/>
        <v>-1</v>
      </c>
      <c r="F665" s="458">
        <f t="shared" si="114"/>
        <v>-1</v>
      </c>
      <c r="G665" s="206" t="s">
        <v>92</v>
      </c>
    </row>
    <row r="666" ht="24.95" customHeight="1" spans="1:7">
      <c r="A666" s="455" t="s">
        <v>556</v>
      </c>
      <c r="B666" s="456"/>
      <c r="C666" s="456">
        <v>0</v>
      </c>
      <c r="D666" s="456">
        <v>0</v>
      </c>
      <c r="E666" s="469" t="str">
        <f t="shared" si="119"/>
        <v/>
      </c>
      <c r="F666" s="458" t="str">
        <f t="shared" si="114"/>
        <v/>
      </c>
      <c r="G666" s="206" t="s">
        <v>92</v>
      </c>
    </row>
    <row r="667" ht="24.95" customHeight="1" spans="1:7">
      <c r="A667" s="451" t="s">
        <v>557</v>
      </c>
      <c r="B667" s="452">
        <f t="shared" ref="B667:D667" si="122">SUM(B668:B678)</f>
        <v>5847</v>
      </c>
      <c r="C667" s="452">
        <f t="shared" si="122"/>
        <v>6747</v>
      </c>
      <c r="D667" s="452">
        <f t="shared" si="122"/>
        <v>6827</v>
      </c>
      <c r="E667" s="467">
        <f t="shared" si="119"/>
        <v>0.167607319993159</v>
      </c>
      <c r="F667" s="454">
        <f t="shared" si="114"/>
        <v>0.0118571216837113</v>
      </c>
      <c r="G667" s="206" t="s">
        <v>90</v>
      </c>
    </row>
    <row r="668" ht="24.95" customHeight="1" spans="1:7">
      <c r="A668" s="455" t="s">
        <v>558</v>
      </c>
      <c r="B668" s="456">
        <v>1120</v>
      </c>
      <c r="C668" s="456">
        <v>1040</v>
      </c>
      <c r="D668" s="456">
        <v>1025</v>
      </c>
      <c r="E668" s="470">
        <f t="shared" si="119"/>
        <v>-0.0848214285714286</v>
      </c>
      <c r="F668" s="458">
        <f t="shared" si="114"/>
        <v>-0.0144230769230769</v>
      </c>
      <c r="G668" s="206" t="s">
        <v>92</v>
      </c>
    </row>
    <row r="669" ht="24.95" customHeight="1" spans="1:7">
      <c r="A669" s="455" t="s">
        <v>559</v>
      </c>
      <c r="B669" s="456">
        <v>213</v>
      </c>
      <c r="C669" s="456">
        <v>174</v>
      </c>
      <c r="D669" s="456">
        <v>163</v>
      </c>
      <c r="E669" s="470">
        <f t="shared" si="119"/>
        <v>-0.234741784037559</v>
      </c>
      <c r="F669" s="458">
        <f t="shared" si="114"/>
        <v>-0.0632183908045977</v>
      </c>
      <c r="G669" s="206" t="s">
        <v>92</v>
      </c>
    </row>
    <row r="670" ht="24.95" customHeight="1" spans="1:7">
      <c r="A670" s="455" t="s">
        <v>560</v>
      </c>
      <c r="B670" s="456">
        <v>920</v>
      </c>
      <c r="C670" s="456">
        <v>895</v>
      </c>
      <c r="D670" s="456">
        <v>942</v>
      </c>
      <c r="E670" s="470">
        <f t="shared" si="119"/>
        <v>0.0239130434782608</v>
      </c>
      <c r="F670" s="458">
        <f t="shared" si="114"/>
        <v>0.0525139664804468</v>
      </c>
      <c r="G670" s="206" t="s">
        <v>92</v>
      </c>
    </row>
    <row r="671" ht="24.95" customHeight="1" spans="1:7">
      <c r="A671" s="455" t="s">
        <v>561</v>
      </c>
      <c r="B671" s="456">
        <v>0</v>
      </c>
      <c r="C671" s="456">
        <v>0</v>
      </c>
      <c r="D671" s="456">
        <v>0</v>
      </c>
      <c r="E671" s="469" t="str">
        <f t="shared" si="119"/>
        <v/>
      </c>
      <c r="F671" s="458" t="str">
        <f t="shared" si="114"/>
        <v/>
      </c>
      <c r="G671" s="206" t="s">
        <v>92</v>
      </c>
    </row>
    <row r="672" ht="24.95" customHeight="1" spans="1:7">
      <c r="A672" s="455" t="s">
        <v>562</v>
      </c>
      <c r="B672" s="456">
        <v>0</v>
      </c>
      <c r="C672" s="456">
        <v>40</v>
      </c>
      <c r="D672" s="456">
        <v>50</v>
      </c>
      <c r="E672" s="470" t="str">
        <f t="shared" si="119"/>
        <v/>
      </c>
      <c r="F672" s="458">
        <f t="shared" si="114"/>
        <v>0.25</v>
      </c>
      <c r="G672" s="206" t="s">
        <v>92</v>
      </c>
    </row>
    <row r="673" ht="24.95" customHeight="1" spans="1:7">
      <c r="A673" s="455" t="s">
        <v>563</v>
      </c>
      <c r="B673" s="456">
        <v>1394</v>
      </c>
      <c r="C673" s="456">
        <v>1343</v>
      </c>
      <c r="D673" s="456">
        <v>1277</v>
      </c>
      <c r="E673" s="469">
        <f t="shared" si="119"/>
        <v>-0.0839311334289814</v>
      </c>
      <c r="F673" s="458">
        <f t="shared" si="114"/>
        <v>-0.0491437081161579</v>
      </c>
      <c r="G673" s="206" t="s">
        <v>92</v>
      </c>
    </row>
    <row r="674" ht="24.95" customHeight="1" spans="1:7">
      <c r="A674" s="455" t="s">
        <v>564</v>
      </c>
      <c r="B674" s="456">
        <v>0</v>
      </c>
      <c r="C674" s="456">
        <v>0</v>
      </c>
      <c r="D674" s="456">
        <v>0</v>
      </c>
      <c r="E674" s="469" t="str">
        <f t="shared" si="119"/>
        <v/>
      </c>
      <c r="F674" s="458" t="str">
        <f t="shared" si="114"/>
        <v/>
      </c>
      <c r="G674" s="206" t="s">
        <v>92</v>
      </c>
    </row>
    <row r="675" ht="24.95" customHeight="1" spans="1:7">
      <c r="A675" s="455" t="s">
        <v>565</v>
      </c>
      <c r="B675" s="456">
        <v>50</v>
      </c>
      <c r="C675" s="456">
        <v>1111</v>
      </c>
      <c r="D675" s="456">
        <v>1150</v>
      </c>
      <c r="E675" s="470">
        <f t="shared" si="119"/>
        <v>22</v>
      </c>
      <c r="F675" s="458">
        <f t="shared" si="114"/>
        <v>0.0351035103510351</v>
      </c>
      <c r="G675" s="206" t="s">
        <v>92</v>
      </c>
    </row>
    <row r="676" ht="24.95" customHeight="1" spans="1:7">
      <c r="A676" s="455" t="s">
        <v>566</v>
      </c>
      <c r="B676" s="456">
        <v>2137</v>
      </c>
      <c r="C676" s="456">
        <v>2108</v>
      </c>
      <c r="D676" s="456">
        <v>2200</v>
      </c>
      <c r="E676" s="470">
        <f t="shared" si="119"/>
        <v>0.0294805802526907</v>
      </c>
      <c r="F676" s="458">
        <f t="shared" si="114"/>
        <v>0.0436432637571158</v>
      </c>
      <c r="G676" s="206" t="s">
        <v>92</v>
      </c>
    </row>
    <row r="677" ht="24.95" customHeight="1" spans="1:7">
      <c r="A677" s="455" t="s">
        <v>567</v>
      </c>
      <c r="B677" s="456">
        <v>13</v>
      </c>
      <c r="C677" s="456">
        <v>20</v>
      </c>
      <c r="D677" s="456">
        <v>15</v>
      </c>
      <c r="E677" s="470">
        <f t="shared" si="119"/>
        <v>0.153846153846154</v>
      </c>
      <c r="F677" s="458">
        <f t="shared" si="114"/>
        <v>-0.25</v>
      </c>
      <c r="G677" s="206" t="s">
        <v>92</v>
      </c>
    </row>
    <row r="678" ht="24.95" customHeight="1" spans="1:7">
      <c r="A678" s="455" t="s">
        <v>568</v>
      </c>
      <c r="B678" s="456">
        <v>0</v>
      </c>
      <c r="C678" s="456">
        <v>16</v>
      </c>
      <c r="D678" s="456">
        <v>5</v>
      </c>
      <c r="E678" s="470" t="str">
        <f t="shared" si="119"/>
        <v/>
      </c>
      <c r="F678" s="458">
        <f t="shared" si="114"/>
        <v>-0.6875</v>
      </c>
      <c r="G678" s="206" t="s">
        <v>92</v>
      </c>
    </row>
    <row r="679" ht="24.95" customHeight="1" spans="1:7">
      <c r="A679" s="451" t="s">
        <v>569</v>
      </c>
      <c r="B679" s="452">
        <f t="shared" ref="B679:D679" si="123">SUM(B680:B681)</f>
        <v>14</v>
      </c>
      <c r="C679" s="452">
        <f t="shared" si="123"/>
        <v>3</v>
      </c>
      <c r="D679" s="452">
        <f t="shared" si="123"/>
        <v>0</v>
      </c>
      <c r="E679" s="468">
        <f t="shared" si="119"/>
        <v>-1</v>
      </c>
      <c r="F679" s="454">
        <f t="shared" si="114"/>
        <v>-1</v>
      </c>
      <c r="G679" s="206" t="s">
        <v>90</v>
      </c>
    </row>
    <row r="680" ht="24.95" customHeight="1" spans="1:7">
      <c r="A680" s="455" t="s">
        <v>570</v>
      </c>
      <c r="B680" s="456">
        <v>14</v>
      </c>
      <c r="C680" s="456">
        <v>3</v>
      </c>
      <c r="D680" s="456">
        <v>0</v>
      </c>
      <c r="E680" s="470">
        <f t="shared" si="119"/>
        <v>-1</v>
      </c>
      <c r="F680" s="458">
        <f t="shared" si="114"/>
        <v>-1</v>
      </c>
      <c r="G680" s="206" t="s">
        <v>92</v>
      </c>
    </row>
    <row r="681" ht="24.95" customHeight="1" spans="1:7">
      <c r="A681" s="455" t="s">
        <v>571</v>
      </c>
      <c r="B681" s="456"/>
      <c r="C681" s="456">
        <v>0</v>
      </c>
      <c r="D681" s="456">
        <v>0</v>
      </c>
      <c r="E681" s="470" t="str">
        <f t="shared" si="119"/>
        <v/>
      </c>
      <c r="F681" s="458" t="str">
        <f t="shared" si="114"/>
        <v/>
      </c>
      <c r="G681" s="206" t="s">
        <v>92</v>
      </c>
    </row>
    <row r="682" ht="24.95" customHeight="1" spans="1:7">
      <c r="A682" s="451" t="s">
        <v>572</v>
      </c>
      <c r="B682" s="452">
        <f t="shared" ref="B682:D682" si="124">SUM(B683:B685)</f>
        <v>3</v>
      </c>
      <c r="C682" s="452">
        <f t="shared" si="124"/>
        <v>0</v>
      </c>
      <c r="D682" s="452">
        <f t="shared" si="124"/>
        <v>0</v>
      </c>
      <c r="E682" s="467">
        <f t="shared" si="119"/>
        <v>-1</v>
      </c>
      <c r="F682" s="454" t="str">
        <f t="shared" si="114"/>
        <v/>
      </c>
      <c r="G682" s="206" t="s">
        <v>90</v>
      </c>
    </row>
    <row r="683" ht="24.95" customHeight="1" spans="1:7">
      <c r="A683" s="455" t="s">
        <v>573</v>
      </c>
      <c r="B683" s="456"/>
      <c r="C683" s="456">
        <v>0</v>
      </c>
      <c r="D683" s="456">
        <v>0</v>
      </c>
      <c r="E683" s="470" t="str">
        <f t="shared" si="119"/>
        <v/>
      </c>
      <c r="F683" s="458" t="str">
        <f t="shared" si="114"/>
        <v/>
      </c>
      <c r="G683" s="206" t="s">
        <v>92</v>
      </c>
    </row>
    <row r="684" ht="24.95" customHeight="1" spans="1:7">
      <c r="A684" s="455" t="s">
        <v>574</v>
      </c>
      <c r="B684" s="456"/>
      <c r="C684" s="456">
        <v>0</v>
      </c>
      <c r="D684" s="456">
        <v>0</v>
      </c>
      <c r="E684" s="470" t="str">
        <f t="shared" si="119"/>
        <v/>
      </c>
      <c r="F684" s="458" t="str">
        <f t="shared" si="114"/>
        <v/>
      </c>
      <c r="G684" s="206" t="s">
        <v>92</v>
      </c>
    </row>
    <row r="685" ht="24.95" customHeight="1" spans="1:7">
      <c r="A685" s="455" t="s">
        <v>575</v>
      </c>
      <c r="B685" s="456">
        <v>3</v>
      </c>
      <c r="C685" s="456">
        <v>0</v>
      </c>
      <c r="D685" s="456">
        <v>0</v>
      </c>
      <c r="E685" s="470">
        <f t="shared" si="119"/>
        <v>-1</v>
      </c>
      <c r="F685" s="458" t="str">
        <f t="shared" si="114"/>
        <v/>
      </c>
      <c r="G685" s="206" t="s">
        <v>92</v>
      </c>
    </row>
    <row r="686" ht="24.95" customHeight="1" spans="1:7">
      <c r="A686" s="451" t="s">
        <v>576</v>
      </c>
      <c r="B686" s="452">
        <f t="shared" ref="B686:D686" si="125">SUM(B687:B690)</f>
        <v>5467</v>
      </c>
      <c r="C686" s="452">
        <f t="shared" si="125"/>
        <v>8574</v>
      </c>
      <c r="D686" s="452">
        <f t="shared" si="125"/>
        <v>8598</v>
      </c>
      <c r="E686" s="467">
        <f t="shared" si="119"/>
        <v>0.572708981159685</v>
      </c>
      <c r="F686" s="454">
        <f t="shared" si="114"/>
        <v>0.00279916025192439</v>
      </c>
      <c r="G686" s="206" t="s">
        <v>90</v>
      </c>
    </row>
    <row r="687" ht="24.95" customHeight="1" spans="1:7">
      <c r="A687" s="455" t="s">
        <v>577</v>
      </c>
      <c r="B687" s="456">
        <v>2360</v>
      </c>
      <c r="C687" s="456">
        <v>2743</v>
      </c>
      <c r="D687" s="456">
        <v>2777</v>
      </c>
      <c r="E687" s="470">
        <f t="shared" si="119"/>
        <v>0.176694915254237</v>
      </c>
      <c r="F687" s="458">
        <f t="shared" si="114"/>
        <v>0.0123951877506381</v>
      </c>
      <c r="G687" s="206" t="s">
        <v>92</v>
      </c>
    </row>
    <row r="688" ht="24.95" customHeight="1" spans="1:7">
      <c r="A688" s="455" t="s">
        <v>578</v>
      </c>
      <c r="B688" s="456">
        <v>2583</v>
      </c>
      <c r="C688" s="456">
        <v>2870</v>
      </c>
      <c r="D688" s="456">
        <v>3000</v>
      </c>
      <c r="E688" s="470">
        <f t="shared" si="119"/>
        <v>0.16144018583043</v>
      </c>
      <c r="F688" s="458">
        <f t="shared" si="114"/>
        <v>0.0452961672473868</v>
      </c>
      <c r="G688" s="206" t="s">
        <v>92</v>
      </c>
    </row>
    <row r="689" ht="24.95" customHeight="1" spans="1:7">
      <c r="A689" s="455" t="s">
        <v>579</v>
      </c>
      <c r="B689" s="456">
        <v>13</v>
      </c>
      <c r="C689" s="456">
        <v>2321</v>
      </c>
      <c r="D689" s="456">
        <v>2370</v>
      </c>
      <c r="E689" s="470">
        <f t="shared" si="119"/>
        <v>181.307692307692</v>
      </c>
      <c r="F689" s="458">
        <f t="shared" si="114"/>
        <v>0.0211115898319689</v>
      </c>
      <c r="G689" s="206" t="s">
        <v>92</v>
      </c>
    </row>
    <row r="690" ht="24.95" customHeight="1" spans="1:7">
      <c r="A690" s="455" t="s">
        <v>580</v>
      </c>
      <c r="B690" s="456">
        <f>524-13</f>
        <v>511</v>
      </c>
      <c r="C690" s="456">
        <v>640</v>
      </c>
      <c r="D690" s="456">
        <v>451</v>
      </c>
      <c r="E690" s="470">
        <f t="shared" si="119"/>
        <v>-0.117416829745597</v>
      </c>
      <c r="F690" s="458">
        <f t="shared" si="114"/>
        <v>-0.2953125</v>
      </c>
      <c r="G690" s="206" t="s">
        <v>92</v>
      </c>
    </row>
    <row r="691" ht="24.95" customHeight="1" spans="1:7">
      <c r="A691" s="451" t="s">
        <v>581</v>
      </c>
      <c r="B691" s="452">
        <f t="shared" ref="B691:D691" si="126">SUM(B692:B694)</f>
        <v>110122</v>
      </c>
      <c r="C691" s="452">
        <f t="shared" si="126"/>
        <v>108442</v>
      </c>
      <c r="D691" s="452">
        <f t="shared" si="126"/>
        <v>84336</v>
      </c>
      <c r="E691" s="467">
        <f t="shared" si="119"/>
        <v>-0.234158478778082</v>
      </c>
      <c r="F691" s="454">
        <f t="shared" si="114"/>
        <v>-0.222293945150403</v>
      </c>
      <c r="G691" s="206" t="s">
        <v>90</v>
      </c>
    </row>
    <row r="692" ht="42" customHeight="1" spans="1:7">
      <c r="A692" s="455" t="s">
        <v>582</v>
      </c>
      <c r="B692" s="456">
        <v>3</v>
      </c>
      <c r="C692" s="456">
        <v>0</v>
      </c>
      <c r="D692" s="456">
        <v>0</v>
      </c>
      <c r="E692" s="469">
        <f t="shared" si="119"/>
        <v>-1</v>
      </c>
      <c r="F692" s="458" t="str">
        <f t="shared" si="114"/>
        <v/>
      </c>
      <c r="G692" s="206" t="s">
        <v>92</v>
      </c>
    </row>
    <row r="693" ht="38.1" customHeight="1" spans="1:7">
      <c r="A693" s="455" t="s">
        <v>583</v>
      </c>
      <c r="B693" s="456">
        <v>110119</v>
      </c>
      <c r="C693" s="456">
        <v>108442</v>
      </c>
      <c r="D693" s="456">
        <f>111000-25000-1664</f>
        <v>84336</v>
      </c>
      <c r="E693" s="470">
        <f t="shared" si="119"/>
        <v>-0.234137614762212</v>
      </c>
      <c r="F693" s="458">
        <f t="shared" si="114"/>
        <v>-0.222293945150403</v>
      </c>
      <c r="G693" s="206" t="s">
        <v>92</v>
      </c>
    </row>
    <row r="694" ht="39.95" customHeight="1" spans="1:7">
      <c r="A694" s="455" t="s">
        <v>584</v>
      </c>
      <c r="B694" s="456">
        <v>0</v>
      </c>
      <c r="C694" s="456">
        <v>0</v>
      </c>
      <c r="D694" s="456">
        <v>0</v>
      </c>
      <c r="E694" s="470" t="str">
        <f t="shared" si="119"/>
        <v/>
      </c>
      <c r="F694" s="458" t="str">
        <f t="shared" si="114"/>
        <v/>
      </c>
      <c r="G694" s="206" t="s">
        <v>92</v>
      </c>
    </row>
    <row r="695" ht="24.95" customHeight="1" spans="1:7">
      <c r="A695" s="451" t="s">
        <v>585</v>
      </c>
      <c r="B695" s="452">
        <f t="shared" ref="B695:D695" si="127">SUM(B696:B698)</f>
        <v>66</v>
      </c>
      <c r="C695" s="452">
        <f t="shared" si="127"/>
        <v>68</v>
      </c>
      <c r="D695" s="452">
        <f t="shared" si="127"/>
        <v>100</v>
      </c>
      <c r="E695" s="467">
        <f t="shared" si="119"/>
        <v>0.515151515151515</v>
      </c>
      <c r="F695" s="454">
        <f t="shared" si="114"/>
        <v>0.470588235294118</v>
      </c>
      <c r="G695" s="206" t="s">
        <v>90</v>
      </c>
    </row>
    <row r="696" ht="24.95" customHeight="1" spans="1:7">
      <c r="A696" s="455" t="s">
        <v>586</v>
      </c>
      <c r="B696" s="456"/>
      <c r="C696" s="456">
        <v>0</v>
      </c>
      <c r="D696" s="456">
        <v>0</v>
      </c>
      <c r="E696" s="469" t="str">
        <f t="shared" si="119"/>
        <v/>
      </c>
      <c r="F696" s="458" t="str">
        <f t="shared" si="114"/>
        <v/>
      </c>
      <c r="G696" s="206" t="s">
        <v>92</v>
      </c>
    </row>
    <row r="697" ht="24.95" customHeight="1" spans="1:7">
      <c r="A697" s="455" t="s">
        <v>587</v>
      </c>
      <c r="B697" s="456">
        <v>66</v>
      </c>
      <c r="C697" s="456">
        <v>68</v>
      </c>
      <c r="D697" s="456">
        <v>100</v>
      </c>
      <c r="E697" s="470">
        <f t="shared" si="119"/>
        <v>0.515151515151515</v>
      </c>
      <c r="F697" s="458">
        <f t="shared" si="114"/>
        <v>0.470588235294118</v>
      </c>
      <c r="G697" s="206" t="s">
        <v>92</v>
      </c>
    </row>
    <row r="698" ht="24.95" customHeight="1" spans="1:7">
      <c r="A698" s="455" t="s">
        <v>588</v>
      </c>
      <c r="B698" s="456"/>
      <c r="C698" s="456">
        <v>0</v>
      </c>
      <c r="D698" s="456">
        <v>0</v>
      </c>
      <c r="E698" s="470" t="str">
        <f t="shared" si="119"/>
        <v/>
      </c>
      <c r="F698" s="458" t="str">
        <f t="shared" ref="F698:F759" si="128">IF(C698&lt;&gt;0,D698/C698-1,"")</f>
        <v/>
      </c>
      <c r="G698" s="206" t="s">
        <v>92</v>
      </c>
    </row>
    <row r="699" ht="24.95" customHeight="1" spans="1:7">
      <c r="A699" s="451" t="s">
        <v>589</v>
      </c>
      <c r="B699" s="452">
        <f t="shared" ref="B699:D699" si="129">SUM(B700:B701)</f>
        <v>0</v>
      </c>
      <c r="C699" s="452">
        <f t="shared" si="129"/>
        <v>0</v>
      </c>
      <c r="D699" s="452">
        <f t="shared" si="129"/>
        <v>0</v>
      </c>
      <c r="E699" s="467" t="str">
        <f t="shared" si="119"/>
        <v/>
      </c>
      <c r="F699" s="454" t="str">
        <f t="shared" si="128"/>
        <v/>
      </c>
      <c r="G699" s="206" t="s">
        <v>90</v>
      </c>
    </row>
    <row r="700" ht="24.95" customHeight="1" spans="1:7">
      <c r="A700" s="455" t="s">
        <v>590</v>
      </c>
      <c r="B700" s="456"/>
      <c r="C700" s="456">
        <v>0</v>
      </c>
      <c r="D700" s="456">
        <v>0</v>
      </c>
      <c r="E700" s="470" t="str">
        <f t="shared" si="119"/>
        <v/>
      </c>
      <c r="F700" s="458" t="str">
        <f t="shared" si="128"/>
        <v/>
      </c>
      <c r="G700" s="206" t="s">
        <v>92</v>
      </c>
    </row>
    <row r="701" ht="24.95" customHeight="1" spans="1:7">
      <c r="A701" s="455" t="s">
        <v>591</v>
      </c>
      <c r="B701" s="456"/>
      <c r="C701" s="456">
        <v>0</v>
      </c>
      <c r="D701" s="456">
        <v>0</v>
      </c>
      <c r="E701" s="470" t="str">
        <f t="shared" si="119"/>
        <v/>
      </c>
      <c r="F701" s="458" t="str">
        <f t="shared" si="128"/>
        <v/>
      </c>
      <c r="G701" s="206" t="s">
        <v>92</v>
      </c>
    </row>
    <row r="702" ht="24.95" customHeight="1" spans="1:7">
      <c r="A702" s="451" t="s">
        <v>592</v>
      </c>
      <c r="B702" s="452">
        <f t="shared" ref="B702:D702" si="130">SUM(B703:B710)</f>
        <v>0</v>
      </c>
      <c r="C702" s="452">
        <f t="shared" si="130"/>
        <v>202</v>
      </c>
      <c r="D702" s="452">
        <f t="shared" si="130"/>
        <v>1211</v>
      </c>
      <c r="E702" s="467" t="str">
        <f t="shared" si="119"/>
        <v/>
      </c>
      <c r="F702" s="454">
        <f t="shared" si="128"/>
        <v>4.9950495049505</v>
      </c>
      <c r="G702" s="206" t="s">
        <v>90</v>
      </c>
    </row>
    <row r="703" ht="24.95" customHeight="1" spans="1:7">
      <c r="A703" s="455" t="s">
        <v>91</v>
      </c>
      <c r="B703" s="456"/>
      <c r="C703" s="456">
        <v>0</v>
      </c>
      <c r="D703" s="456">
        <v>0</v>
      </c>
      <c r="E703" s="470" t="str">
        <f t="shared" si="119"/>
        <v/>
      </c>
      <c r="F703" s="458" t="str">
        <f t="shared" si="128"/>
        <v/>
      </c>
      <c r="G703" s="206" t="s">
        <v>92</v>
      </c>
    </row>
    <row r="704" ht="24.95" customHeight="1" spans="1:7">
      <c r="A704" s="455" t="s">
        <v>93</v>
      </c>
      <c r="B704" s="456"/>
      <c r="C704" s="456">
        <v>0</v>
      </c>
      <c r="D704" s="456">
        <v>0</v>
      </c>
      <c r="E704" s="470" t="str">
        <f t="shared" si="119"/>
        <v/>
      </c>
      <c r="F704" s="458" t="str">
        <f t="shared" si="128"/>
        <v/>
      </c>
      <c r="G704" s="206" t="s">
        <v>92</v>
      </c>
    </row>
    <row r="705" ht="24.95" customHeight="1" spans="1:7">
      <c r="A705" s="455" t="s">
        <v>94</v>
      </c>
      <c r="B705" s="456"/>
      <c r="C705" s="456">
        <v>0</v>
      </c>
      <c r="D705" s="456">
        <v>0</v>
      </c>
      <c r="E705" s="470" t="str">
        <f t="shared" si="119"/>
        <v/>
      </c>
      <c r="F705" s="458" t="str">
        <f t="shared" si="128"/>
        <v/>
      </c>
      <c r="G705" s="206" t="s">
        <v>92</v>
      </c>
    </row>
    <row r="706" ht="24.95" customHeight="1" spans="1:7">
      <c r="A706" s="455" t="s">
        <v>133</v>
      </c>
      <c r="B706" s="456"/>
      <c r="C706" s="456">
        <v>10</v>
      </c>
      <c r="D706" s="456">
        <v>35</v>
      </c>
      <c r="E706" s="470" t="str">
        <f t="shared" si="119"/>
        <v/>
      </c>
      <c r="F706" s="458">
        <f t="shared" si="128"/>
        <v>2.5</v>
      </c>
      <c r="G706" s="206" t="s">
        <v>92</v>
      </c>
    </row>
    <row r="707" ht="24.95" customHeight="1" spans="1:7">
      <c r="A707" s="455" t="s">
        <v>593</v>
      </c>
      <c r="B707" s="456"/>
      <c r="C707" s="456">
        <v>5</v>
      </c>
      <c r="D707" s="456">
        <v>0</v>
      </c>
      <c r="E707" s="470" t="str">
        <f t="shared" si="119"/>
        <v/>
      </c>
      <c r="F707" s="458">
        <f t="shared" si="128"/>
        <v>-1</v>
      </c>
      <c r="G707" s="206" t="s">
        <v>92</v>
      </c>
    </row>
    <row r="708" ht="24.95" customHeight="1" spans="1:7">
      <c r="A708" s="455" t="s">
        <v>594</v>
      </c>
      <c r="B708" s="456"/>
      <c r="C708" s="456">
        <v>0</v>
      </c>
      <c r="D708" s="456">
        <v>332</v>
      </c>
      <c r="E708" s="469" t="str">
        <f t="shared" si="119"/>
        <v/>
      </c>
      <c r="F708" s="458" t="str">
        <f t="shared" si="128"/>
        <v/>
      </c>
      <c r="G708" s="206" t="s">
        <v>92</v>
      </c>
    </row>
    <row r="709" ht="24.95" customHeight="1" spans="1:7">
      <c r="A709" s="455" t="s">
        <v>101</v>
      </c>
      <c r="B709" s="456"/>
      <c r="C709" s="456">
        <v>0</v>
      </c>
      <c r="D709" s="456">
        <v>0</v>
      </c>
      <c r="E709" s="470" t="str">
        <f t="shared" ref="E709:E772" si="131">IF(B709&lt;&gt;0,D709/B709-1,"")</f>
        <v/>
      </c>
      <c r="F709" s="458" t="str">
        <f t="shared" si="128"/>
        <v/>
      </c>
      <c r="G709" s="206" t="s">
        <v>92</v>
      </c>
    </row>
    <row r="710" ht="24.95" customHeight="1" spans="1:7">
      <c r="A710" s="455" t="s">
        <v>595</v>
      </c>
      <c r="B710" s="456"/>
      <c r="C710" s="456">
        <v>187</v>
      </c>
      <c r="D710" s="456">
        <v>844</v>
      </c>
      <c r="E710" s="470" t="str">
        <f t="shared" si="131"/>
        <v/>
      </c>
      <c r="F710" s="458">
        <f t="shared" si="128"/>
        <v>3.51336898395722</v>
      </c>
      <c r="G710" s="206" t="s">
        <v>92</v>
      </c>
    </row>
    <row r="711" ht="24.95" customHeight="1" spans="1:7">
      <c r="A711" s="451" t="s">
        <v>596</v>
      </c>
      <c r="B711" s="452">
        <f t="shared" ref="B711:D711" si="132">SUM(B712)</f>
        <v>11</v>
      </c>
      <c r="C711" s="452">
        <f t="shared" si="132"/>
        <v>7</v>
      </c>
      <c r="D711" s="452">
        <f t="shared" si="132"/>
        <v>10</v>
      </c>
      <c r="E711" s="468">
        <f t="shared" si="131"/>
        <v>-0.0909090909090909</v>
      </c>
      <c r="F711" s="454">
        <f t="shared" si="128"/>
        <v>0.428571428571429</v>
      </c>
      <c r="G711" s="206" t="s">
        <v>90</v>
      </c>
    </row>
    <row r="712" ht="24.95" customHeight="1" spans="1:7">
      <c r="A712" s="455" t="s">
        <v>597</v>
      </c>
      <c r="B712" s="456">
        <v>11</v>
      </c>
      <c r="C712" s="456">
        <v>7</v>
      </c>
      <c r="D712" s="456">
        <v>10</v>
      </c>
      <c r="E712" s="470">
        <f t="shared" si="131"/>
        <v>-0.0909090909090909</v>
      </c>
      <c r="F712" s="458">
        <f t="shared" si="128"/>
        <v>0.428571428571429</v>
      </c>
      <c r="G712" s="206" t="s">
        <v>92</v>
      </c>
    </row>
    <row r="713" ht="24.95" customHeight="1" spans="1:7">
      <c r="A713" s="451" t="s">
        <v>598</v>
      </c>
      <c r="B713" s="452">
        <f t="shared" ref="B713:D713" si="133">SUM(B714)</f>
        <v>355</v>
      </c>
      <c r="C713" s="452">
        <f t="shared" si="133"/>
        <v>330</v>
      </c>
      <c r="D713" s="452">
        <f t="shared" si="133"/>
        <v>500</v>
      </c>
      <c r="E713" s="467">
        <f t="shared" si="131"/>
        <v>0.408450704225352</v>
      </c>
      <c r="F713" s="454">
        <f t="shared" si="128"/>
        <v>0.515151515151515</v>
      </c>
      <c r="G713" s="206" t="s">
        <v>90</v>
      </c>
    </row>
    <row r="714" ht="24.95" customHeight="1" spans="1:7">
      <c r="A714" s="455" t="s">
        <v>599</v>
      </c>
      <c r="B714" s="456">
        <v>355</v>
      </c>
      <c r="C714" s="456">
        <v>330</v>
      </c>
      <c r="D714" s="456">
        <v>500</v>
      </c>
      <c r="E714" s="470">
        <f t="shared" si="131"/>
        <v>0.408450704225352</v>
      </c>
      <c r="F714" s="458">
        <f t="shared" si="128"/>
        <v>0.515151515151515</v>
      </c>
      <c r="G714" s="206" t="s">
        <v>92</v>
      </c>
    </row>
    <row r="715" ht="24.95" customHeight="1" spans="1:7">
      <c r="A715" s="451" t="s">
        <v>54</v>
      </c>
      <c r="B715" s="452">
        <f t="shared" ref="B715:D715" si="134">SUM(B716,B726,B730,B738,B743,B750,B756,B759,B762,B763,B764,B770,B771,B772,B787)</f>
        <v>1637</v>
      </c>
      <c r="C715" s="452">
        <f t="shared" si="134"/>
        <v>2957</v>
      </c>
      <c r="D715" s="452">
        <f t="shared" si="134"/>
        <v>3392</v>
      </c>
      <c r="E715" s="468">
        <f t="shared" si="131"/>
        <v>1.07208307880269</v>
      </c>
      <c r="F715" s="454">
        <f t="shared" si="128"/>
        <v>0.147108555968887</v>
      </c>
      <c r="G715" s="206" t="s">
        <v>88</v>
      </c>
    </row>
    <row r="716" ht="24.95" customHeight="1" spans="1:7">
      <c r="A716" s="451" t="s">
        <v>600</v>
      </c>
      <c r="B716" s="452">
        <f t="shared" ref="B716:D716" si="135">SUM(B717:B725)</f>
        <v>765</v>
      </c>
      <c r="C716" s="452">
        <f t="shared" si="135"/>
        <v>487</v>
      </c>
      <c r="D716" s="452">
        <f t="shared" si="135"/>
        <v>2703</v>
      </c>
      <c r="E716" s="467">
        <f t="shared" si="131"/>
        <v>2.53333333333333</v>
      </c>
      <c r="F716" s="454">
        <f t="shared" si="128"/>
        <v>4.55030800821355</v>
      </c>
      <c r="G716" s="206" t="s">
        <v>90</v>
      </c>
    </row>
    <row r="717" ht="24.95" customHeight="1" spans="1:7">
      <c r="A717" s="455" t="s">
        <v>91</v>
      </c>
      <c r="B717" s="456">
        <v>541</v>
      </c>
      <c r="C717" s="456">
        <v>487</v>
      </c>
      <c r="D717" s="456">
        <v>2703</v>
      </c>
      <c r="E717" s="470">
        <f t="shared" si="131"/>
        <v>3.99630314232902</v>
      </c>
      <c r="F717" s="458">
        <f t="shared" si="128"/>
        <v>4.55030800821355</v>
      </c>
      <c r="G717" s="206" t="s">
        <v>92</v>
      </c>
    </row>
    <row r="718" ht="24.95" customHeight="1" spans="1:7">
      <c r="A718" s="455" t="s">
        <v>93</v>
      </c>
      <c r="B718" s="456"/>
      <c r="C718" s="456">
        <v>0</v>
      </c>
      <c r="D718" s="456">
        <v>0</v>
      </c>
      <c r="E718" s="470" t="str">
        <f t="shared" si="131"/>
        <v/>
      </c>
      <c r="F718" s="458" t="str">
        <f t="shared" si="128"/>
        <v/>
      </c>
      <c r="G718" s="206" t="s">
        <v>92</v>
      </c>
    </row>
    <row r="719" ht="24.95" customHeight="1" spans="1:7">
      <c r="A719" s="455" t="s">
        <v>94</v>
      </c>
      <c r="B719" s="456"/>
      <c r="C719" s="456">
        <v>0</v>
      </c>
      <c r="D719" s="456">
        <v>0</v>
      </c>
      <c r="E719" s="470" t="str">
        <f t="shared" si="131"/>
        <v/>
      </c>
      <c r="F719" s="458" t="str">
        <f t="shared" si="128"/>
        <v/>
      </c>
      <c r="G719" s="206" t="s">
        <v>92</v>
      </c>
    </row>
    <row r="720" ht="24.95" customHeight="1" spans="1:7">
      <c r="A720" s="455" t="s">
        <v>601</v>
      </c>
      <c r="B720" s="456"/>
      <c r="C720" s="456">
        <v>0</v>
      </c>
      <c r="D720" s="456">
        <v>0</v>
      </c>
      <c r="E720" s="470" t="str">
        <f t="shared" si="131"/>
        <v/>
      </c>
      <c r="F720" s="458" t="str">
        <f t="shared" si="128"/>
        <v/>
      </c>
      <c r="G720" s="206" t="s">
        <v>92</v>
      </c>
    </row>
    <row r="721" ht="24.95" customHeight="1" spans="1:7">
      <c r="A721" s="455" t="s">
        <v>602</v>
      </c>
      <c r="B721" s="456"/>
      <c r="C721" s="456">
        <v>0</v>
      </c>
      <c r="D721" s="456">
        <v>0</v>
      </c>
      <c r="E721" s="470" t="str">
        <f t="shared" si="131"/>
        <v/>
      </c>
      <c r="F721" s="458" t="str">
        <f t="shared" si="128"/>
        <v/>
      </c>
      <c r="G721" s="206" t="s">
        <v>92</v>
      </c>
    </row>
    <row r="722" ht="24.95" customHeight="1" spans="1:7">
      <c r="A722" s="455" t="s">
        <v>603</v>
      </c>
      <c r="B722" s="456"/>
      <c r="C722" s="456">
        <v>0</v>
      </c>
      <c r="D722" s="456">
        <v>0</v>
      </c>
      <c r="E722" s="470" t="str">
        <f t="shared" si="131"/>
        <v/>
      </c>
      <c r="F722" s="458" t="str">
        <f t="shared" si="128"/>
        <v/>
      </c>
      <c r="G722" s="206" t="s">
        <v>92</v>
      </c>
    </row>
    <row r="723" ht="24.95" customHeight="1" spans="1:7">
      <c r="A723" s="455" t="s">
        <v>604</v>
      </c>
      <c r="B723" s="456"/>
      <c r="C723" s="456">
        <v>0</v>
      </c>
      <c r="D723" s="456">
        <v>0</v>
      </c>
      <c r="E723" s="470" t="str">
        <f t="shared" si="131"/>
        <v/>
      </c>
      <c r="F723" s="458" t="str">
        <f t="shared" si="128"/>
        <v/>
      </c>
      <c r="G723" s="206" t="s">
        <v>92</v>
      </c>
    </row>
    <row r="724" ht="24.95" customHeight="1" spans="1:7">
      <c r="A724" s="455" t="s">
        <v>605</v>
      </c>
      <c r="B724" s="456"/>
      <c r="C724" s="456">
        <v>0</v>
      </c>
      <c r="D724" s="456">
        <v>0</v>
      </c>
      <c r="E724" s="470" t="str">
        <f t="shared" si="131"/>
        <v/>
      </c>
      <c r="F724" s="458" t="str">
        <f t="shared" si="128"/>
        <v/>
      </c>
      <c r="G724" s="206" t="s">
        <v>92</v>
      </c>
    </row>
    <row r="725" ht="24.95" customHeight="1" spans="1:7">
      <c r="A725" s="455" t="s">
        <v>606</v>
      </c>
      <c r="B725" s="456">
        <v>224</v>
      </c>
      <c r="C725" s="456">
        <v>0</v>
      </c>
      <c r="D725" s="456">
        <v>0</v>
      </c>
      <c r="E725" s="470">
        <f t="shared" si="131"/>
        <v>-1</v>
      </c>
      <c r="F725" s="458" t="str">
        <f t="shared" si="128"/>
        <v/>
      </c>
      <c r="G725" s="206" t="s">
        <v>92</v>
      </c>
    </row>
    <row r="726" ht="24.95" customHeight="1" spans="1:7">
      <c r="A726" s="451" t="s">
        <v>607</v>
      </c>
      <c r="B726" s="452">
        <f t="shared" ref="B726:D726" si="136">SUM(B727:B729)</f>
        <v>0</v>
      </c>
      <c r="C726" s="452">
        <f t="shared" si="136"/>
        <v>204</v>
      </c>
      <c r="D726" s="452">
        <f t="shared" si="136"/>
        <v>0</v>
      </c>
      <c r="E726" s="468" t="str">
        <f t="shared" si="131"/>
        <v/>
      </c>
      <c r="F726" s="454">
        <f t="shared" si="128"/>
        <v>-1</v>
      </c>
      <c r="G726" s="206" t="s">
        <v>90</v>
      </c>
    </row>
    <row r="727" ht="24.95" customHeight="1" spans="1:7">
      <c r="A727" s="455" t="s">
        <v>608</v>
      </c>
      <c r="B727" s="456"/>
      <c r="C727" s="456">
        <v>204</v>
      </c>
      <c r="D727" s="456">
        <v>0</v>
      </c>
      <c r="E727" s="470" t="str">
        <f t="shared" si="131"/>
        <v/>
      </c>
      <c r="F727" s="458">
        <f t="shared" si="128"/>
        <v>-1</v>
      </c>
      <c r="G727" s="206" t="s">
        <v>92</v>
      </c>
    </row>
    <row r="728" ht="24.95" customHeight="1" spans="1:7">
      <c r="A728" s="455" t="s">
        <v>609</v>
      </c>
      <c r="B728" s="456"/>
      <c r="C728" s="456">
        <v>0</v>
      </c>
      <c r="D728" s="456">
        <v>0</v>
      </c>
      <c r="E728" s="470" t="str">
        <f t="shared" si="131"/>
        <v/>
      </c>
      <c r="F728" s="458" t="str">
        <f t="shared" si="128"/>
        <v/>
      </c>
      <c r="G728" s="206" t="s">
        <v>92</v>
      </c>
    </row>
    <row r="729" ht="24.95" customHeight="1" spans="1:7">
      <c r="A729" s="455" t="s">
        <v>610</v>
      </c>
      <c r="B729" s="456"/>
      <c r="C729" s="456">
        <v>0</v>
      </c>
      <c r="D729" s="456">
        <v>0</v>
      </c>
      <c r="E729" s="470" t="str">
        <f t="shared" si="131"/>
        <v/>
      </c>
      <c r="F729" s="458" t="str">
        <f t="shared" si="128"/>
        <v/>
      </c>
      <c r="G729" s="206" t="s">
        <v>92</v>
      </c>
    </row>
    <row r="730" ht="24.95" customHeight="1" spans="1:7">
      <c r="A730" s="451" t="s">
        <v>611</v>
      </c>
      <c r="B730" s="452">
        <f t="shared" ref="B730:D730" si="137">SUM(B731:B737)</f>
        <v>190</v>
      </c>
      <c r="C730" s="452">
        <f t="shared" si="137"/>
        <v>1576</v>
      </c>
      <c r="D730" s="452">
        <f t="shared" si="137"/>
        <v>14</v>
      </c>
      <c r="E730" s="467">
        <f t="shared" si="131"/>
        <v>-0.926315789473684</v>
      </c>
      <c r="F730" s="454">
        <f t="shared" si="128"/>
        <v>-0.991116751269036</v>
      </c>
      <c r="G730" s="206" t="s">
        <v>90</v>
      </c>
    </row>
    <row r="731" ht="24.95" customHeight="1" spans="1:7">
      <c r="A731" s="455" t="s">
        <v>612</v>
      </c>
      <c r="B731" s="456">
        <v>0</v>
      </c>
      <c r="C731" s="456">
        <v>0</v>
      </c>
      <c r="D731" s="456">
        <v>0</v>
      </c>
      <c r="E731" s="469" t="str">
        <f t="shared" si="131"/>
        <v/>
      </c>
      <c r="F731" s="458" t="str">
        <f t="shared" si="128"/>
        <v/>
      </c>
      <c r="G731" s="206" t="s">
        <v>92</v>
      </c>
    </row>
    <row r="732" ht="24.95" customHeight="1" spans="1:7">
      <c r="A732" s="455" t="s">
        <v>613</v>
      </c>
      <c r="B732" s="456">
        <v>34</v>
      </c>
      <c r="C732" s="456">
        <v>371</v>
      </c>
      <c r="D732" s="456">
        <v>0</v>
      </c>
      <c r="E732" s="470">
        <f t="shared" si="131"/>
        <v>-1</v>
      </c>
      <c r="F732" s="458">
        <f t="shared" si="128"/>
        <v>-1</v>
      </c>
      <c r="G732" s="206" t="s">
        <v>92</v>
      </c>
    </row>
    <row r="733" ht="24.95" customHeight="1" spans="1:7">
      <c r="A733" s="455" t="s">
        <v>614</v>
      </c>
      <c r="B733" s="456">
        <v>0</v>
      </c>
      <c r="C733" s="456">
        <v>0</v>
      </c>
      <c r="D733" s="456">
        <v>0</v>
      </c>
      <c r="E733" s="470" t="str">
        <f t="shared" si="131"/>
        <v/>
      </c>
      <c r="F733" s="458" t="str">
        <f t="shared" si="128"/>
        <v/>
      </c>
      <c r="G733" s="206" t="s">
        <v>92</v>
      </c>
    </row>
    <row r="734" ht="24.95" customHeight="1" spans="1:7">
      <c r="A734" s="455" t="s">
        <v>615</v>
      </c>
      <c r="B734" s="456">
        <v>64</v>
      </c>
      <c r="C734" s="456">
        <v>0</v>
      </c>
      <c r="D734" s="456">
        <v>0</v>
      </c>
      <c r="E734" s="470">
        <f t="shared" si="131"/>
        <v>-1</v>
      </c>
      <c r="F734" s="458" t="str">
        <f t="shared" si="128"/>
        <v/>
      </c>
      <c r="G734" s="206" t="s">
        <v>92</v>
      </c>
    </row>
    <row r="735" ht="24.95" customHeight="1" spans="1:7">
      <c r="A735" s="455" t="s">
        <v>616</v>
      </c>
      <c r="B735" s="456">
        <v>16</v>
      </c>
      <c r="C735" s="456">
        <v>15</v>
      </c>
      <c r="D735" s="456">
        <v>14</v>
      </c>
      <c r="E735" s="470">
        <f t="shared" si="131"/>
        <v>-0.125</v>
      </c>
      <c r="F735" s="458">
        <f t="shared" si="128"/>
        <v>-0.0666666666666667</v>
      </c>
      <c r="G735" s="206" t="s">
        <v>92</v>
      </c>
    </row>
    <row r="736" ht="24.95" customHeight="1" spans="1:7">
      <c r="A736" s="455" t="s">
        <v>617</v>
      </c>
      <c r="B736" s="456">
        <v>0</v>
      </c>
      <c r="C736" s="456">
        <v>0</v>
      </c>
      <c r="D736" s="456">
        <v>0</v>
      </c>
      <c r="E736" s="470" t="str">
        <f t="shared" si="131"/>
        <v/>
      </c>
      <c r="F736" s="458" t="str">
        <f t="shared" si="128"/>
        <v/>
      </c>
      <c r="G736" s="206" t="s">
        <v>92</v>
      </c>
    </row>
    <row r="737" ht="24.95" customHeight="1" spans="1:7">
      <c r="A737" s="455" t="s">
        <v>618</v>
      </c>
      <c r="B737" s="456">
        <v>76</v>
      </c>
      <c r="C737" s="456">
        <v>1190</v>
      </c>
      <c r="D737" s="456">
        <v>0</v>
      </c>
      <c r="E737" s="469">
        <f t="shared" si="131"/>
        <v>-1</v>
      </c>
      <c r="F737" s="458">
        <f t="shared" si="128"/>
        <v>-1</v>
      </c>
      <c r="G737" s="206" t="s">
        <v>92</v>
      </c>
    </row>
    <row r="738" ht="24.95" customHeight="1" spans="1:7">
      <c r="A738" s="451" t="s">
        <v>619</v>
      </c>
      <c r="B738" s="452">
        <f t="shared" ref="B738:D738" si="138">SUM(B739:B742)</f>
        <v>11</v>
      </c>
      <c r="C738" s="452">
        <f t="shared" si="138"/>
        <v>79</v>
      </c>
      <c r="D738" s="452">
        <f t="shared" si="138"/>
        <v>0</v>
      </c>
      <c r="E738" s="467">
        <f t="shared" si="131"/>
        <v>-1</v>
      </c>
      <c r="F738" s="454">
        <f t="shared" si="128"/>
        <v>-1</v>
      </c>
      <c r="G738" s="206" t="s">
        <v>90</v>
      </c>
    </row>
    <row r="739" ht="24.95" customHeight="1" spans="1:7">
      <c r="A739" s="455" t="s">
        <v>620</v>
      </c>
      <c r="B739" s="456"/>
      <c r="C739" s="456">
        <v>0</v>
      </c>
      <c r="D739" s="456">
        <v>0</v>
      </c>
      <c r="E739" s="470" t="str">
        <f t="shared" si="131"/>
        <v/>
      </c>
      <c r="F739" s="458" t="str">
        <f t="shared" si="128"/>
        <v/>
      </c>
      <c r="G739" s="206" t="s">
        <v>92</v>
      </c>
    </row>
    <row r="740" ht="24.95" customHeight="1" spans="1:7">
      <c r="A740" s="455" t="s">
        <v>621</v>
      </c>
      <c r="B740" s="456"/>
      <c r="C740" s="456">
        <v>0</v>
      </c>
      <c r="D740" s="456">
        <v>0</v>
      </c>
      <c r="E740" s="470" t="str">
        <f t="shared" si="131"/>
        <v/>
      </c>
      <c r="F740" s="458" t="str">
        <f t="shared" si="128"/>
        <v/>
      </c>
      <c r="G740" s="206" t="s">
        <v>92</v>
      </c>
    </row>
    <row r="741" ht="24.95" customHeight="1" spans="1:7">
      <c r="A741" s="455" t="s">
        <v>622</v>
      </c>
      <c r="B741" s="456"/>
      <c r="C741" s="456">
        <v>0</v>
      </c>
      <c r="D741" s="456">
        <v>0</v>
      </c>
      <c r="E741" s="470" t="str">
        <f t="shared" si="131"/>
        <v/>
      </c>
      <c r="F741" s="458" t="str">
        <f t="shared" si="128"/>
        <v/>
      </c>
      <c r="G741" s="206" t="s">
        <v>92</v>
      </c>
    </row>
    <row r="742" ht="24.95" customHeight="1" spans="1:7">
      <c r="A742" s="455" t="s">
        <v>623</v>
      </c>
      <c r="B742" s="456">
        <v>11</v>
      </c>
      <c r="C742" s="456">
        <v>79</v>
      </c>
      <c r="D742" s="456">
        <v>0</v>
      </c>
      <c r="E742" s="470">
        <f t="shared" si="131"/>
        <v>-1</v>
      </c>
      <c r="F742" s="458">
        <f t="shared" si="128"/>
        <v>-1</v>
      </c>
      <c r="G742" s="206" t="s">
        <v>92</v>
      </c>
    </row>
    <row r="743" ht="24.95" customHeight="1" spans="1:7">
      <c r="A743" s="451" t="s">
        <v>624</v>
      </c>
      <c r="B743" s="452">
        <f t="shared" ref="B743:D743" si="139">SUM(B744:B749)</f>
        <v>47</v>
      </c>
      <c r="C743" s="452">
        <f t="shared" si="139"/>
        <v>45</v>
      </c>
      <c r="D743" s="452">
        <f t="shared" si="139"/>
        <v>0</v>
      </c>
      <c r="E743" s="468">
        <f t="shared" si="131"/>
        <v>-1</v>
      </c>
      <c r="F743" s="454">
        <f t="shared" si="128"/>
        <v>-1</v>
      </c>
      <c r="G743" s="206" t="s">
        <v>90</v>
      </c>
    </row>
    <row r="744" ht="24.95" customHeight="1" spans="1:7">
      <c r="A744" s="455" t="s">
        <v>625</v>
      </c>
      <c r="B744" s="456">
        <v>0</v>
      </c>
      <c r="C744" s="456">
        <v>0</v>
      </c>
      <c r="D744" s="456">
        <v>0</v>
      </c>
      <c r="E744" s="470" t="str">
        <f t="shared" si="131"/>
        <v/>
      </c>
      <c r="F744" s="458" t="str">
        <f t="shared" si="128"/>
        <v/>
      </c>
      <c r="G744" s="206" t="s">
        <v>92</v>
      </c>
    </row>
    <row r="745" ht="24.95" customHeight="1" spans="1:7">
      <c r="A745" s="455" t="s">
        <v>626</v>
      </c>
      <c r="B745" s="456">
        <v>0</v>
      </c>
      <c r="C745" s="456">
        <v>0</v>
      </c>
      <c r="D745" s="456">
        <v>0</v>
      </c>
      <c r="E745" s="469" t="str">
        <f t="shared" si="131"/>
        <v/>
      </c>
      <c r="F745" s="458" t="str">
        <f t="shared" si="128"/>
        <v/>
      </c>
      <c r="G745" s="206" t="s">
        <v>92</v>
      </c>
    </row>
    <row r="746" ht="24.95" customHeight="1" spans="1:7">
      <c r="A746" s="455" t="s">
        <v>627</v>
      </c>
      <c r="B746" s="456">
        <v>47</v>
      </c>
      <c r="C746" s="456">
        <v>45</v>
      </c>
      <c r="D746" s="456">
        <v>0</v>
      </c>
      <c r="E746" s="469">
        <f t="shared" si="131"/>
        <v>-1</v>
      </c>
      <c r="F746" s="458">
        <f t="shared" si="128"/>
        <v>-1</v>
      </c>
      <c r="G746" s="206" t="s">
        <v>92</v>
      </c>
    </row>
    <row r="747" ht="24.95" customHeight="1" spans="1:7">
      <c r="A747" s="455" t="s">
        <v>628</v>
      </c>
      <c r="B747" s="456">
        <v>0</v>
      </c>
      <c r="C747" s="456">
        <v>0</v>
      </c>
      <c r="D747" s="456">
        <v>0</v>
      </c>
      <c r="E747" s="470" t="str">
        <f t="shared" si="131"/>
        <v/>
      </c>
      <c r="F747" s="458" t="str">
        <f t="shared" si="128"/>
        <v/>
      </c>
      <c r="G747" s="206" t="s">
        <v>92</v>
      </c>
    </row>
    <row r="748" ht="24.95" customHeight="1" spans="1:7">
      <c r="A748" s="455" t="s">
        <v>629</v>
      </c>
      <c r="B748" s="456">
        <v>0</v>
      </c>
      <c r="C748" s="456">
        <v>0</v>
      </c>
      <c r="D748" s="456">
        <v>0</v>
      </c>
      <c r="E748" s="470" t="str">
        <f t="shared" si="131"/>
        <v/>
      </c>
      <c r="F748" s="458" t="str">
        <f t="shared" si="128"/>
        <v/>
      </c>
      <c r="G748" s="206" t="s">
        <v>92</v>
      </c>
    </row>
    <row r="749" ht="24.95" customHeight="1" spans="1:7">
      <c r="A749" s="455" t="s">
        <v>630</v>
      </c>
      <c r="B749" s="456">
        <v>0</v>
      </c>
      <c r="C749" s="456">
        <v>0</v>
      </c>
      <c r="D749" s="456">
        <v>0</v>
      </c>
      <c r="E749" s="470" t="str">
        <f t="shared" si="131"/>
        <v/>
      </c>
      <c r="F749" s="458" t="str">
        <f t="shared" si="128"/>
        <v/>
      </c>
      <c r="G749" s="206" t="s">
        <v>92</v>
      </c>
    </row>
    <row r="750" ht="24.95" customHeight="1" spans="1:7">
      <c r="A750" s="451" t="s">
        <v>631</v>
      </c>
      <c r="B750" s="452">
        <f t="shared" ref="B750:D750" si="140">SUM(B751:B755)</f>
        <v>13</v>
      </c>
      <c r="C750" s="452">
        <f t="shared" si="140"/>
        <v>0</v>
      </c>
      <c r="D750" s="452">
        <f t="shared" si="140"/>
        <v>0</v>
      </c>
      <c r="E750" s="467">
        <f t="shared" si="131"/>
        <v>-1</v>
      </c>
      <c r="F750" s="454" t="str">
        <f t="shared" si="128"/>
        <v/>
      </c>
      <c r="G750" s="206" t="s">
        <v>90</v>
      </c>
    </row>
    <row r="751" ht="24.95" customHeight="1" spans="1:7">
      <c r="A751" s="455" t="s">
        <v>632</v>
      </c>
      <c r="B751" s="456"/>
      <c r="C751" s="456">
        <v>0</v>
      </c>
      <c r="D751" s="456">
        <v>0</v>
      </c>
      <c r="E751" s="470" t="str">
        <f t="shared" si="131"/>
        <v/>
      </c>
      <c r="F751" s="458" t="str">
        <f t="shared" si="128"/>
        <v/>
      </c>
      <c r="G751" s="206" t="s">
        <v>92</v>
      </c>
    </row>
    <row r="752" ht="24.95" customHeight="1" spans="1:7">
      <c r="A752" s="455" t="s">
        <v>633</v>
      </c>
      <c r="B752" s="456"/>
      <c r="C752" s="456">
        <v>0</v>
      </c>
      <c r="D752" s="456">
        <v>0</v>
      </c>
      <c r="E752" s="470" t="str">
        <f t="shared" si="131"/>
        <v/>
      </c>
      <c r="F752" s="458" t="str">
        <f t="shared" si="128"/>
        <v/>
      </c>
      <c r="G752" s="206" t="s">
        <v>92</v>
      </c>
    </row>
    <row r="753" ht="24.95" customHeight="1" spans="1:7">
      <c r="A753" s="455" t="s">
        <v>634</v>
      </c>
      <c r="B753" s="456"/>
      <c r="C753" s="456">
        <v>0</v>
      </c>
      <c r="D753" s="456">
        <v>0</v>
      </c>
      <c r="E753" s="470" t="str">
        <f t="shared" si="131"/>
        <v/>
      </c>
      <c r="F753" s="458" t="str">
        <f t="shared" si="128"/>
        <v/>
      </c>
      <c r="G753" s="206" t="s">
        <v>92</v>
      </c>
    </row>
    <row r="754" ht="24.95" customHeight="1" spans="1:7">
      <c r="A754" s="455" t="s">
        <v>635</v>
      </c>
      <c r="B754" s="456"/>
      <c r="C754" s="456">
        <v>0</v>
      </c>
      <c r="D754" s="456">
        <v>0</v>
      </c>
      <c r="E754" s="470" t="str">
        <f t="shared" si="131"/>
        <v/>
      </c>
      <c r="F754" s="458" t="str">
        <f t="shared" si="128"/>
        <v/>
      </c>
      <c r="G754" s="206" t="s">
        <v>92</v>
      </c>
    </row>
    <row r="755" ht="24.95" customHeight="1" spans="1:7">
      <c r="A755" s="455" t="s">
        <v>636</v>
      </c>
      <c r="B755" s="456">
        <v>13</v>
      </c>
      <c r="C755" s="456">
        <v>0</v>
      </c>
      <c r="D755" s="456">
        <v>0</v>
      </c>
      <c r="E755" s="469">
        <f t="shared" si="131"/>
        <v>-1</v>
      </c>
      <c r="F755" s="458" t="str">
        <f t="shared" si="128"/>
        <v/>
      </c>
      <c r="G755" s="206" t="s">
        <v>92</v>
      </c>
    </row>
    <row r="756" ht="24.95" customHeight="1" spans="1:7">
      <c r="A756" s="451" t="s">
        <v>637</v>
      </c>
      <c r="B756" s="452">
        <f t="shared" ref="B756:D756" si="141">SUM(B757:B758)</f>
        <v>0</v>
      </c>
      <c r="C756" s="452">
        <f t="shared" si="141"/>
        <v>0</v>
      </c>
      <c r="D756" s="452">
        <f t="shared" si="141"/>
        <v>0</v>
      </c>
      <c r="E756" s="467" t="str">
        <f t="shared" si="131"/>
        <v/>
      </c>
      <c r="F756" s="454" t="str">
        <f t="shared" si="128"/>
        <v/>
      </c>
      <c r="G756" s="206" t="s">
        <v>90</v>
      </c>
    </row>
    <row r="757" ht="24.95" customHeight="1" spans="1:7">
      <c r="A757" s="455" t="s">
        <v>638</v>
      </c>
      <c r="B757" s="456"/>
      <c r="C757" s="456">
        <v>0</v>
      </c>
      <c r="D757" s="456">
        <v>0</v>
      </c>
      <c r="E757" s="470" t="str">
        <f t="shared" si="131"/>
        <v/>
      </c>
      <c r="F757" s="458" t="str">
        <f t="shared" si="128"/>
        <v/>
      </c>
      <c r="G757" s="206" t="s">
        <v>92</v>
      </c>
    </row>
    <row r="758" ht="24.95" customHeight="1" spans="1:7">
      <c r="A758" s="455" t="s">
        <v>639</v>
      </c>
      <c r="B758" s="456"/>
      <c r="C758" s="456">
        <v>0</v>
      </c>
      <c r="D758" s="456">
        <v>0</v>
      </c>
      <c r="E758" s="470" t="str">
        <f t="shared" si="131"/>
        <v/>
      </c>
      <c r="F758" s="458" t="str">
        <f t="shared" si="128"/>
        <v/>
      </c>
      <c r="G758" s="206" t="s">
        <v>92</v>
      </c>
    </row>
    <row r="759" ht="24.95" customHeight="1" spans="1:7">
      <c r="A759" s="451" t="s">
        <v>640</v>
      </c>
      <c r="B759" s="452">
        <f t="shared" ref="B759:D759" si="142">SUM(B760:B761)</f>
        <v>0</v>
      </c>
      <c r="C759" s="452">
        <f t="shared" si="142"/>
        <v>0</v>
      </c>
      <c r="D759" s="452">
        <f t="shared" si="142"/>
        <v>0</v>
      </c>
      <c r="E759" s="468" t="str">
        <f t="shared" si="131"/>
        <v/>
      </c>
      <c r="F759" s="454" t="str">
        <f t="shared" si="128"/>
        <v/>
      </c>
      <c r="G759" s="206" t="s">
        <v>90</v>
      </c>
    </row>
    <row r="760" ht="24.95" customHeight="1" spans="1:7">
      <c r="A760" s="455" t="s">
        <v>641</v>
      </c>
      <c r="B760" s="456"/>
      <c r="C760" s="456">
        <v>0</v>
      </c>
      <c r="D760" s="456">
        <v>0</v>
      </c>
      <c r="E760" s="470" t="str">
        <f t="shared" si="131"/>
        <v/>
      </c>
      <c r="F760" s="458" t="str">
        <f t="shared" ref="F760:F821" si="143">IF(C760&lt;&gt;0,D760/C760-1,"")</f>
        <v/>
      </c>
      <c r="G760" s="206" t="s">
        <v>92</v>
      </c>
    </row>
    <row r="761" ht="24.95" customHeight="1" spans="1:7">
      <c r="A761" s="455" t="s">
        <v>642</v>
      </c>
      <c r="B761" s="456"/>
      <c r="C761" s="456">
        <v>0</v>
      </c>
      <c r="D761" s="456">
        <v>0</v>
      </c>
      <c r="E761" s="470" t="str">
        <f t="shared" si="131"/>
        <v/>
      </c>
      <c r="F761" s="458" t="str">
        <f t="shared" si="143"/>
        <v/>
      </c>
      <c r="G761" s="206" t="s">
        <v>92</v>
      </c>
    </row>
    <row r="762" ht="24.95" customHeight="1" spans="1:7">
      <c r="A762" s="451" t="s">
        <v>643</v>
      </c>
      <c r="B762" s="452">
        <v>0</v>
      </c>
      <c r="C762" s="452">
        <v>0</v>
      </c>
      <c r="D762" s="452">
        <v>0</v>
      </c>
      <c r="E762" s="467" t="str">
        <f t="shared" si="131"/>
        <v/>
      </c>
      <c r="F762" s="454" t="str">
        <f t="shared" si="143"/>
        <v/>
      </c>
      <c r="G762" s="206" t="s">
        <v>90</v>
      </c>
    </row>
    <row r="763" ht="24.95" customHeight="1" spans="1:7">
      <c r="A763" s="451" t="s">
        <v>644</v>
      </c>
      <c r="B763" s="452"/>
      <c r="C763" s="452">
        <v>33</v>
      </c>
      <c r="D763" s="452">
        <v>0</v>
      </c>
      <c r="E763" s="467" t="str">
        <f t="shared" si="131"/>
        <v/>
      </c>
      <c r="F763" s="454">
        <f t="shared" si="143"/>
        <v>-1</v>
      </c>
      <c r="G763" s="206" t="s">
        <v>90</v>
      </c>
    </row>
    <row r="764" ht="24.95" customHeight="1" spans="1:7">
      <c r="A764" s="451" t="s">
        <v>645</v>
      </c>
      <c r="B764" s="452">
        <f t="shared" ref="B764:D764" si="144">SUM(B765:B769)</f>
        <v>611</v>
      </c>
      <c r="C764" s="452">
        <f t="shared" si="144"/>
        <v>533</v>
      </c>
      <c r="D764" s="452">
        <f t="shared" si="144"/>
        <v>675</v>
      </c>
      <c r="E764" s="467">
        <f t="shared" si="131"/>
        <v>0.104746317512275</v>
      </c>
      <c r="F764" s="454">
        <f t="shared" si="143"/>
        <v>0.266416510318949</v>
      </c>
      <c r="G764" s="206" t="s">
        <v>90</v>
      </c>
    </row>
    <row r="765" ht="24.95" customHeight="1" spans="1:7">
      <c r="A765" s="455" t="s">
        <v>646</v>
      </c>
      <c r="B765" s="456">
        <v>505</v>
      </c>
      <c r="C765" s="456">
        <v>403</v>
      </c>
      <c r="D765" s="456">
        <v>385</v>
      </c>
      <c r="E765" s="470">
        <f t="shared" si="131"/>
        <v>-0.237623762376238</v>
      </c>
      <c r="F765" s="458">
        <f t="shared" si="143"/>
        <v>-0.0446650124069479</v>
      </c>
      <c r="G765" s="206" t="s">
        <v>92</v>
      </c>
    </row>
    <row r="766" ht="24.95" customHeight="1" spans="1:7">
      <c r="A766" s="455" t="s">
        <v>647</v>
      </c>
      <c r="B766" s="456">
        <v>95</v>
      </c>
      <c r="C766" s="456">
        <v>120</v>
      </c>
      <c r="D766" s="456">
        <v>280</v>
      </c>
      <c r="E766" s="470">
        <f t="shared" si="131"/>
        <v>1.94736842105263</v>
      </c>
      <c r="F766" s="458">
        <f t="shared" si="143"/>
        <v>1.33333333333333</v>
      </c>
      <c r="G766" s="206" t="s">
        <v>92</v>
      </c>
    </row>
    <row r="767" ht="24.95" customHeight="1" spans="1:7">
      <c r="A767" s="455" t="s">
        <v>648</v>
      </c>
      <c r="B767" s="456">
        <v>11</v>
      </c>
      <c r="C767" s="456">
        <v>10</v>
      </c>
      <c r="D767" s="456">
        <v>10</v>
      </c>
      <c r="E767" s="470">
        <f t="shared" si="131"/>
        <v>-0.0909090909090909</v>
      </c>
      <c r="F767" s="458">
        <f t="shared" si="143"/>
        <v>0</v>
      </c>
      <c r="G767" s="206" t="s">
        <v>92</v>
      </c>
    </row>
    <row r="768" ht="24.95" customHeight="1" spans="1:7">
      <c r="A768" s="455" t="s">
        <v>649</v>
      </c>
      <c r="B768" s="456"/>
      <c r="C768" s="456">
        <v>0</v>
      </c>
      <c r="D768" s="456">
        <v>0</v>
      </c>
      <c r="E768" s="469" t="str">
        <f t="shared" si="131"/>
        <v/>
      </c>
      <c r="F768" s="458" t="str">
        <f t="shared" si="143"/>
        <v/>
      </c>
      <c r="G768" s="206" t="s">
        <v>92</v>
      </c>
    </row>
    <row r="769" ht="24.95" customHeight="1" spans="1:7">
      <c r="A769" s="455" t="s">
        <v>650</v>
      </c>
      <c r="B769" s="456"/>
      <c r="C769" s="456">
        <v>0</v>
      </c>
      <c r="D769" s="456">
        <v>0</v>
      </c>
      <c r="E769" s="470" t="str">
        <f t="shared" si="131"/>
        <v/>
      </c>
      <c r="F769" s="458" t="str">
        <f t="shared" si="143"/>
        <v/>
      </c>
      <c r="G769" s="206" t="s">
        <v>92</v>
      </c>
    </row>
    <row r="770" ht="24.95" customHeight="1" spans="1:7">
      <c r="A770" s="451" t="s">
        <v>651</v>
      </c>
      <c r="B770" s="452">
        <v>0</v>
      </c>
      <c r="C770" s="452">
        <v>0</v>
      </c>
      <c r="D770" s="452">
        <v>0</v>
      </c>
      <c r="E770" s="467" t="str">
        <f t="shared" si="131"/>
        <v/>
      </c>
      <c r="F770" s="454" t="str">
        <f t="shared" si="143"/>
        <v/>
      </c>
      <c r="G770" s="206" t="s">
        <v>90</v>
      </c>
    </row>
    <row r="771" ht="24.95" customHeight="1" spans="1:7">
      <c r="A771" s="451" t="s">
        <v>652</v>
      </c>
      <c r="B771" s="452">
        <v>0</v>
      </c>
      <c r="C771" s="452">
        <v>0</v>
      </c>
      <c r="D771" s="452">
        <v>0</v>
      </c>
      <c r="E771" s="467" t="str">
        <f t="shared" si="131"/>
        <v/>
      </c>
      <c r="F771" s="454" t="str">
        <f t="shared" si="143"/>
        <v/>
      </c>
      <c r="G771" s="206" t="s">
        <v>90</v>
      </c>
    </row>
    <row r="772" ht="24.95" customHeight="1" spans="1:7">
      <c r="A772" s="451" t="s">
        <v>653</v>
      </c>
      <c r="B772" s="452">
        <f t="shared" ref="B772:D772" si="145">SUM(B773:B786)</f>
        <v>0</v>
      </c>
      <c r="C772" s="452">
        <f t="shared" si="145"/>
        <v>0</v>
      </c>
      <c r="D772" s="452">
        <f t="shared" si="145"/>
        <v>0</v>
      </c>
      <c r="E772" s="467" t="str">
        <f t="shared" si="131"/>
        <v/>
      </c>
      <c r="F772" s="454" t="str">
        <f t="shared" si="143"/>
        <v/>
      </c>
      <c r="G772" s="206" t="s">
        <v>90</v>
      </c>
    </row>
    <row r="773" ht="24.95" customHeight="1" spans="1:7">
      <c r="A773" s="455" t="s">
        <v>91</v>
      </c>
      <c r="B773" s="456"/>
      <c r="C773" s="456">
        <v>0</v>
      </c>
      <c r="D773" s="456">
        <v>0</v>
      </c>
      <c r="E773" s="470" t="str">
        <f t="shared" ref="E773:E836" si="146">IF(B773&lt;&gt;0,D773/B773-1,"")</f>
        <v/>
      </c>
      <c r="F773" s="458" t="str">
        <f t="shared" si="143"/>
        <v/>
      </c>
      <c r="G773" s="206" t="s">
        <v>92</v>
      </c>
    </row>
    <row r="774" ht="24.95" customHeight="1" spans="1:7">
      <c r="A774" s="455" t="s">
        <v>93</v>
      </c>
      <c r="B774" s="456"/>
      <c r="C774" s="456">
        <v>0</v>
      </c>
      <c r="D774" s="456">
        <v>0</v>
      </c>
      <c r="E774" s="469" t="str">
        <f t="shared" si="146"/>
        <v/>
      </c>
      <c r="F774" s="458" t="str">
        <f t="shared" si="143"/>
        <v/>
      </c>
      <c r="G774" s="206" t="s">
        <v>92</v>
      </c>
    </row>
    <row r="775" ht="24.95" customHeight="1" spans="1:7">
      <c r="A775" s="455" t="s">
        <v>94</v>
      </c>
      <c r="B775" s="456"/>
      <c r="C775" s="456">
        <v>0</v>
      </c>
      <c r="D775" s="456">
        <v>0</v>
      </c>
      <c r="E775" s="470" t="str">
        <f t="shared" si="146"/>
        <v/>
      </c>
      <c r="F775" s="458" t="str">
        <f t="shared" si="143"/>
        <v/>
      </c>
      <c r="G775" s="206" t="s">
        <v>92</v>
      </c>
    </row>
    <row r="776" ht="24.95" customHeight="1" spans="1:7">
      <c r="A776" s="455" t="s">
        <v>654</v>
      </c>
      <c r="B776" s="456"/>
      <c r="C776" s="456">
        <v>0</v>
      </c>
      <c r="D776" s="456">
        <v>0</v>
      </c>
      <c r="E776" s="470" t="str">
        <f t="shared" si="146"/>
        <v/>
      </c>
      <c r="F776" s="458" t="str">
        <f t="shared" si="143"/>
        <v/>
      </c>
      <c r="G776" s="206" t="s">
        <v>92</v>
      </c>
    </row>
    <row r="777" ht="24.95" customHeight="1" spans="1:7">
      <c r="A777" s="455" t="s">
        <v>655</v>
      </c>
      <c r="B777" s="456"/>
      <c r="C777" s="456">
        <v>0</v>
      </c>
      <c r="D777" s="456">
        <v>0</v>
      </c>
      <c r="E777" s="470" t="str">
        <f t="shared" si="146"/>
        <v/>
      </c>
      <c r="F777" s="458" t="str">
        <f t="shared" si="143"/>
        <v/>
      </c>
      <c r="G777" s="206" t="s">
        <v>92</v>
      </c>
    </row>
    <row r="778" ht="24.95" customHeight="1" spans="1:7">
      <c r="A778" s="455" t="s">
        <v>656</v>
      </c>
      <c r="B778" s="456"/>
      <c r="C778" s="456">
        <v>0</v>
      </c>
      <c r="D778" s="456">
        <v>0</v>
      </c>
      <c r="E778" s="470" t="str">
        <f t="shared" si="146"/>
        <v/>
      </c>
      <c r="F778" s="458" t="str">
        <f t="shared" si="143"/>
        <v/>
      </c>
      <c r="G778" s="206" t="s">
        <v>92</v>
      </c>
    </row>
    <row r="779" ht="24.95" customHeight="1" spans="1:7">
      <c r="A779" s="455" t="s">
        <v>657</v>
      </c>
      <c r="B779" s="456"/>
      <c r="C779" s="456">
        <v>0</v>
      </c>
      <c r="D779" s="456">
        <v>0</v>
      </c>
      <c r="E779" s="470" t="str">
        <f t="shared" si="146"/>
        <v/>
      </c>
      <c r="F779" s="458" t="str">
        <f t="shared" si="143"/>
        <v/>
      </c>
      <c r="G779" s="206" t="s">
        <v>92</v>
      </c>
    </row>
    <row r="780" ht="24.95" customHeight="1" spans="1:7">
      <c r="A780" s="455" t="s">
        <v>658</v>
      </c>
      <c r="B780" s="456"/>
      <c r="C780" s="456">
        <v>0</v>
      </c>
      <c r="D780" s="456">
        <v>0</v>
      </c>
      <c r="E780" s="469" t="str">
        <f t="shared" si="146"/>
        <v/>
      </c>
      <c r="F780" s="458" t="str">
        <f t="shared" si="143"/>
        <v/>
      </c>
      <c r="G780" s="206" t="s">
        <v>92</v>
      </c>
    </row>
    <row r="781" ht="24.95" customHeight="1" spans="1:7">
      <c r="A781" s="455" t="s">
        <v>659</v>
      </c>
      <c r="B781" s="456"/>
      <c r="C781" s="456">
        <v>0</v>
      </c>
      <c r="D781" s="456">
        <v>0</v>
      </c>
      <c r="E781" s="470" t="str">
        <f t="shared" si="146"/>
        <v/>
      </c>
      <c r="F781" s="458" t="str">
        <f t="shared" si="143"/>
        <v/>
      </c>
      <c r="G781" s="206" t="s">
        <v>92</v>
      </c>
    </row>
    <row r="782" ht="24.95" customHeight="1" spans="1:7">
      <c r="A782" s="455" t="s">
        <v>660</v>
      </c>
      <c r="B782" s="456"/>
      <c r="C782" s="456">
        <v>0</v>
      </c>
      <c r="D782" s="456">
        <v>0</v>
      </c>
      <c r="E782" s="470" t="str">
        <f t="shared" si="146"/>
        <v/>
      </c>
      <c r="F782" s="458" t="str">
        <f t="shared" si="143"/>
        <v/>
      </c>
      <c r="G782" s="206" t="s">
        <v>92</v>
      </c>
    </row>
    <row r="783" ht="24.95" customHeight="1" spans="1:7">
      <c r="A783" s="455" t="s">
        <v>133</v>
      </c>
      <c r="B783" s="456"/>
      <c r="C783" s="456">
        <v>0</v>
      </c>
      <c r="D783" s="456">
        <v>0</v>
      </c>
      <c r="E783" s="470" t="str">
        <f t="shared" si="146"/>
        <v/>
      </c>
      <c r="F783" s="458" t="str">
        <f t="shared" si="143"/>
        <v/>
      </c>
      <c r="G783" s="206" t="s">
        <v>92</v>
      </c>
    </row>
    <row r="784" ht="24.95" customHeight="1" spans="1:7">
      <c r="A784" s="455" t="s">
        <v>661</v>
      </c>
      <c r="B784" s="456"/>
      <c r="C784" s="456">
        <v>0</v>
      </c>
      <c r="D784" s="456">
        <v>0</v>
      </c>
      <c r="E784" s="470" t="str">
        <f t="shared" si="146"/>
        <v/>
      </c>
      <c r="F784" s="458" t="str">
        <f t="shared" si="143"/>
        <v/>
      </c>
      <c r="G784" s="206" t="s">
        <v>92</v>
      </c>
    </row>
    <row r="785" ht="24.95" customHeight="1" spans="1:7">
      <c r="A785" s="455" t="s">
        <v>101</v>
      </c>
      <c r="B785" s="456"/>
      <c r="C785" s="456">
        <v>0</v>
      </c>
      <c r="D785" s="456">
        <v>0</v>
      </c>
      <c r="E785" s="470" t="str">
        <f t="shared" si="146"/>
        <v/>
      </c>
      <c r="F785" s="458" t="str">
        <f t="shared" si="143"/>
        <v/>
      </c>
      <c r="G785" s="206" t="s">
        <v>92</v>
      </c>
    </row>
    <row r="786" ht="24.95" customHeight="1" spans="1:7">
      <c r="A786" s="455" t="s">
        <v>662</v>
      </c>
      <c r="B786" s="456"/>
      <c r="C786" s="456">
        <v>0</v>
      </c>
      <c r="D786" s="456">
        <v>0</v>
      </c>
      <c r="E786" s="469" t="str">
        <f t="shared" si="146"/>
        <v/>
      </c>
      <c r="F786" s="458" t="str">
        <f t="shared" si="143"/>
        <v/>
      </c>
      <c r="G786" s="206" t="s">
        <v>92</v>
      </c>
    </row>
    <row r="787" ht="24.95" customHeight="1" spans="1:7">
      <c r="A787" s="451" t="s">
        <v>663</v>
      </c>
      <c r="B787" s="452">
        <v>0</v>
      </c>
      <c r="C787" s="452">
        <v>0</v>
      </c>
      <c r="D787" s="452">
        <v>0</v>
      </c>
      <c r="E787" s="467" t="str">
        <f t="shared" si="146"/>
        <v/>
      </c>
      <c r="F787" s="454" t="str">
        <f t="shared" si="143"/>
        <v/>
      </c>
      <c r="G787" s="206" t="s">
        <v>90</v>
      </c>
    </row>
    <row r="788" ht="24.95" customHeight="1" spans="1:7">
      <c r="A788" s="451" t="s">
        <v>55</v>
      </c>
      <c r="B788" s="452">
        <f t="shared" ref="B788:D788" si="147">SUM(B789,B800,B801,B804,B805,B806)</f>
        <v>80697</v>
      </c>
      <c r="C788" s="452">
        <f t="shared" si="147"/>
        <v>54970</v>
      </c>
      <c r="D788" s="452">
        <f t="shared" si="147"/>
        <v>61806</v>
      </c>
      <c r="E788" s="467">
        <f t="shared" si="146"/>
        <v>-0.234097921855831</v>
      </c>
      <c r="F788" s="454">
        <f t="shared" si="143"/>
        <v>0.124358741131526</v>
      </c>
      <c r="G788" s="206" t="s">
        <v>88</v>
      </c>
    </row>
    <row r="789" ht="24.95" customHeight="1" spans="1:7">
      <c r="A789" s="451" t="s">
        <v>664</v>
      </c>
      <c r="B789" s="452">
        <f t="shared" ref="B789:D789" si="148">SUM(B790:B799)</f>
        <v>2909</v>
      </c>
      <c r="C789" s="452">
        <f t="shared" si="148"/>
        <v>2572</v>
      </c>
      <c r="D789" s="452">
        <f t="shared" si="148"/>
        <v>1861</v>
      </c>
      <c r="E789" s="468">
        <f t="shared" si="146"/>
        <v>-0.360261258164318</v>
      </c>
      <c r="F789" s="454">
        <f t="shared" si="143"/>
        <v>-0.276438569206843</v>
      </c>
      <c r="G789" s="206" t="s">
        <v>90</v>
      </c>
    </row>
    <row r="790" ht="24.95" customHeight="1" spans="1:7">
      <c r="A790" s="455" t="s">
        <v>91</v>
      </c>
      <c r="B790" s="456">
        <v>1601</v>
      </c>
      <c r="C790" s="456">
        <v>1406</v>
      </c>
      <c r="D790" s="456">
        <v>1041</v>
      </c>
      <c r="E790" s="470">
        <f t="shared" si="146"/>
        <v>-0.349781386633354</v>
      </c>
      <c r="F790" s="458">
        <f t="shared" si="143"/>
        <v>-0.259601706970128</v>
      </c>
      <c r="G790" s="206" t="s">
        <v>92</v>
      </c>
    </row>
    <row r="791" ht="24.95" customHeight="1" spans="1:7">
      <c r="A791" s="455" t="s">
        <v>93</v>
      </c>
      <c r="B791" s="456">
        <v>1278</v>
      </c>
      <c r="C791" s="456">
        <v>1099</v>
      </c>
      <c r="D791" s="456">
        <v>780</v>
      </c>
      <c r="E791" s="470">
        <f t="shared" si="146"/>
        <v>-0.389671361502347</v>
      </c>
      <c r="F791" s="458">
        <f t="shared" si="143"/>
        <v>-0.290263876251137</v>
      </c>
      <c r="G791" s="206" t="s">
        <v>92</v>
      </c>
    </row>
    <row r="792" ht="24.95" customHeight="1" spans="1:7">
      <c r="A792" s="455" t="s">
        <v>94</v>
      </c>
      <c r="B792" s="456">
        <v>0</v>
      </c>
      <c r="C792" s="456">
        <v>0</v>
      </c>
      <c r="D792" s="456">
        <v>0</v>
      </c>
      <c r="E792" s="470" t="str">
        <f t="shared" si="146"/>
        <v/>
      </c>
      <c r="F792" s="458" t="str">
        <f t="shared" si="143"/>
        <v/>
      </c>
      <c r="G792" s="206" t="s">
        <v>92</v>
      </c>
    </row>
    <row r="793" ht="24.95" customHeight="1" spans="1:7">
      <c r="A793" s="455" t="s">
        <v>665</v>
      </c>
      <c r="B793" s="456">
        <v>30</v>
      </c>
      <c r="C793" s="456">
        <v>37</v>
      </c>
      <c r="D793" s="456">
        <v>40</v>
      </c>
      <c r="E793" s="470">
        <f t="shared" si="146"/>
        <v>0.333333333333333</v>
      </c>
      <c r="F793" s="458">
        <f t="shared" si="143"/>
        <v>0.0810810810810811</v>
      </c>
      <c r="G793" s="206" t="s">
        <v>92</v>
      </c>
    </row>
    <row r="794" ht="24.95" customHeight="1" spans="1:7">
      <c r="A794" s="455" t="s">
        <v>666</v>
      </c>
      <c r="B794" s="456">
        <v>0</v>
      </c>
      <c r="C794" s="456">
        <v>0</v>
      </c>
      <c r="D794" s="456">
        <v>0</v>
      </c>
      <c r="E794" s="469" t="str">
        <f t="shared" si="146"/>
        <v/>
      </c>
      <c r="F794" s="458" t="str">
        <f t="shared" si="143"/>
        <v/>
      </c>
      <c r="G794" s="206" t="s">
        <v>92</v>
      </c>
    </row>
    <row r="795" ht="24.95" customHeight="1" spans="1:7">
      <c r="A795" s="455" t="s">
        <v>667</v>
      </c>
      <c r="B795" s="456">
        <v>0</v>
      </c>
      <c r="C795" s="456">
        <v>0</v>
      </c>
      <c r="D795" s="456">
        <v>0</v>
      </c>
      <c r="E795" s="470" t="str">
        <f t="shared" si="146"/>
        <v/>
      </c>
      <c r="F795" s="458" t="str">
        <f t="shared" si="143"/>
        <v/>
      </c>
      <c r="G795" s="206" t="s">
        <v>92</v>
      </c>
    </row>
    <row r="796" ht="24.95" customHeight="1" spans="1:7">
      <c r="A796" s="455" t="s">
        <v>668</v>
      </c>
      <c r="B796" s="456">
        <v>0</v>
      </c>
      <c r="C796" s="456">
        <v>0</v>
      </c>
      <c r="D796" s="456">
        <v>0</v>
      </c>
      <c r="E796" s="470" t="str">
        <f t="shared" si="146"/>
        <v/>
      </c>
      <c r="F796" s="458" t="str">
        <f t="shared" si="143"/>
        <v/>
      </c>
      <c r="G796" s="206" t="s">
        <v>92</v>
      </c>
    </row>
    <row r="797" ht="24.95" customHeight="1" spans="1:7">
      <c r="A797" s="455" t="s">
        <v>669</v>
      </c>
      <c r="B797" s="456">
        <v>0</v>
      </c>
      <c r="C797" s="456">
        <v>0</v>
      </c>
      <c r="D797" s="456">
        <v>0</v>
      </c>
      <c r="E797" s="470" t="str">
        <f t="shared" si="146"/>
        <v/>
      </c>
      <c r="F797" s="458" t="str">
        <f t="shared" si="143"/>
        <v/>
      </c>
      <c r="G797" s="206" t="s">
        <v>92</v>
      </c>
    </row>
    <row r="798" ht="24.95" customHeight="1" spans="1:7">
      <c r="A798" s="455" t="s">
        <v>670</v>
      </c>
      <c r="B798" s="456">
        <v>0</v>
      </c>
      <c r="C798" s="456">
        <v>0</v>
      </c>
      <c r="D798" s="456">
        <v>0</v>
      </c>
      <c r="E798" s="470" t="str">
        <f t="shared" si="146"/>
        <v/>
      </c>
      <c r="F798" s="458" t="str">
        <f t="shared" si="143"/>
        <v/>
      </c>
      <c r="G798" s="206" t="s">
        <v>92</v>
      </c>
    </row>
    <row r="799" ht="24.95" customHeight="1" spans="1:7">
      <c r="A799" s="455" t="s">
        <v>671</v>
      </c>
      <c r="B799" s="456">
        <v>0</v>
      </c>
      <c r="C799" s="456">
        <v>30</v>
      </c>
      <c r="D799" s="456">
        <v>0</v>
      </c>
      <c r="E799" s="470" t="str">
        <f t="shared" si="146"/>
        <v/>
      </c>
      <c r="F799" s="458">
        <f t="shared" si="143"/>
        <v>-1</v>
      </c>
      <c r="G799" s="206" t="s">
        <v>92</v>
      </c>
    </row>
    <row r="800" ht="24.95" customHeight="1" spans="1:7">
      <c r="A800" s="451" t="s">
        <v>672</v>
      </c>
      <c r="B800" s="452">
        <v>1451</v>
      </c>
      <c r="C800" s="452">
        <v>349</v>
      </c>
      <c r="D800" s="452">
        <v>100</v>
      </c>
      <c r="E800" s="467">
        <f t="shared" si="146"/>
        <v>-0.931082012405238</v>
      </c>
      <c r="F800" s="454">
        <f t="shared" si="143"/>
        <v>-0.713467048710602</v>
      </c>
      <c r="G800" s="206" t="s">
        <v>90</v>
      </c>
    </row>
    <row r="801" ht="24.95" customHeight="1" spans="1:7">
      <c r="A801" s="451" t="s">
        <v>673</v>
      </c>
      <c r="B801" s="452">
        <f t="shared" ref="B801:D801" si="149">SUM(B802:B803)</f>
        <v>22816</v>
      </c>
      <c r="C801" s="452">
        <f t="shared" si="149"/>
        <v>40823</v>
      </c>
      <c r="D801" s="452">
        <f t="shared" si="149"/>
        <v>59685</v>
      </c>
      <c r="E801" s="467">
        <f t="shared" si="146"/>
        <v>1.61592741935484</v>
      </c>
      <c r="F801" s="454">
        <f t="shared" si="143"/>
        <v>0.462043455894961</v>
      </c>
      <c r="G801" s="206" t="s">
        <v>90</v>
      </c>
    </row>
    <row r="802" ht="24.95" customHeight="1" spans="1:7">
      <c r="A802" s="455" t="s">
        <v>674</v>
      </c>
      <c r="B802" s="456">
        <v>1060</v>
      </c>
      <c r="C802" s="456">
        <v>0</v>
      </c>
      <c r="D802" s="456">
        <v>0</v>
      </c>
      <c r="E802" s="469">
        <f t="shared" si="146"/>
        <v>-1</v>
      </c>
      <c r="F802" s="458" t="str">
        <f t="shared" si="143"/>
        <v/>
      </c>
      <c r="G802" s="206" t="s">
        <v>92</v>
      </c>
    </row>
    <row r="803" ht="24.95" customHeight="1" spans="1:7">
      <c r="A803" s="455" t="s">
        <v>675</v>
      </c>
      <c r="B803" s="456">
        <v>21756</v>
      </c>
      <c r="C803" s="456">
        <v>40823</v>
      </c>
      <c r="D803" s="456">
        <f>60482-28403+27606</f>
        <v>59685</v>
      </c>
      <c r="E803" s="470">
        <f t="shared" si="146"/>
        <v>1.74338113623828</v>
      </c>
      <c r="F803" s="458">
        <f t="shared" si="143"/>
        <v>0.462043455894961</v>
      </c>
      <c r="G803" s="206" t="s">
        <v>92</v>
      </c>
    </row>
    <row r="804" ht="24.95" customHeight="1" spans="1:7">
      <c r="A804" s="451" t="s">
        <v>676</v>
      </c>
      <c r="B804" s="452">
        <v>160</v>
      </c>
      <c r="C804" s="452">
        <v>157</v>
      </c>
      <c r="D804" s="452">
        <v>160</v>
      </c>
      <c r="E804" s="467">
        <f t="shared" si="146"/>
        <v>0</v>
      </c>
      <c r="F804" s="454">
        <f t="shared" si="143"/>
        <v>0.0191082802547771</v>
      </c>
      <c r="G804" s="206" t="s">
        <v>90</v>
      </c>
    </row>
    <row r="805" ht="24.95" customHeight="1" spans="1:7">
      <c r="A805" s="451" t="s">
        <v>677</v>
      </c>
      <c r="B805" s="452">
        <v>0</v>
      </c>
      <c r="C805" s="452">
        <v>0</v>
      </c>
      <c r="D805" s="452">
        <v>0</v>
      </c>
      <c r="E805" s="467" t="str">
        <f t="shared" si="146"/>
        <v/>
      </c>
      <c r="F805" s="454" t="str">
        <f t="shared" si="143"/>
        <v/>
      </c>
      <c r="G805" s="206" t="s">
        <v>90</v>
      </c>
    </row>
    <row r="806" ht="24.95" customHeight="1" spans="1:7">
      <c r="A806" s="451" t="s">
        <v>678</v>
      </c>
      <c r="B806" s="452">
        <f>53367-6</f>
        <v>53361</v>
      </c>
      <c r="C806" s="452">
        <v>11069</v>
      </c>
      <c r="D806" s="452">
        <v>0</v>
      </c>
      <c r="E806" s="467">
        <f t="shared" si="146"/>
        <v>-1</v>
      </c>
      <c r="F806" s="454">
        <f t="shared" si="143"/>
        <v>-1</v>
      </c>
      <c r="G806" s="206" t="s">
        <v>90</v>
      </c>
    </row>
    <row r="807" ht="24.95" customHeight="1" spans="1:7">
      <c r="A807" s="451" t="s">
        <v>56</v>
      </c>
      <c r="B807" s="452">
        <f t="shared" ref="B807:D807" si="150">SUM(B808,B834,B859,B887,B898,B905,B912,B915)</f>
        <v>18852</v>
      </c>
      <c r="C807" s="452">
        <f t="shared" si="150"/>
        <v>16627</v>
      </c>
      <c r="D807" s="452">
        <f t="shared" si="150"/>
        <v>17055</v>
      </c>
      <c r="E807" s="467">
        <f t="shared" si="146"/>
        <v>-0.0953214513049013</v>
      </c>
      <c r="F807" s="454">
        <f t="shared" si="143"/>
        <v>0.0257412642088171</v>
      </c>
      <c r="G807" s="206" t="s">
        <v>88</v>
      </c>
    </row>
    <row r="808" ht="24.95" customHeight="1" spans="1:7">
      <c r="A808" s="451" t="s">
        <v>679</v>
      </c>
      <c r="B808" s="452">
        <f t="shared" ref="B808:D808" si="151">SUM(B809:B833)</f>
        <v>7115</v>
      </c>
      <c r="C808" s="452">
        <f t="shared" si="151"/>
        <v>7449</v>
      </c>
      <c r="D808" s="452">
        <f t="shared" si="151"/>
        <v>7082</v>
      </c>
      <c r="E808" s="467">
        <f t="shared" si="146"/>
        <v>-0.00463808854532677</v>
      </c>
      <c r="F808" s="454">
        <f t="shared" si="143"/>
        <v>-0.0492683581688818</v>
      </c>
      <c r="G808" s="206" t="s">
        <v>90</v>
      </c>
    </row>
    <row r="809" ht="24.95" customHeight="1" spans="1:7">
      <c r="A809" s="455" t="s">
        <v>91</v>
      </c>
      <c r="B809" s="456">
        <v>1030</v>
      </c>
      <c r="C809" s="456">
        <v>1158</v>
      </c>
      <c r="D809" s="456">
        <v>1057</v>
      </c>
      <c r="E809" s="470">
        <f t="shared" si="146"/>
        <v>0.0262135922330098</v>
      </c>
      <c r="F809" s="458">
        <f t="shared" si="143"/>
        <v>-0.0872193436960277</v>
      </c>
      <c r="G809" s="206" t="s">
        <v>92</v>
      </c>
    </row>
    <row r="810" ht="24.95" customHeight="1" spans="1:7">
      <c r="A810" s="455" t="s">
        <v>93</v>
      </c>
      <c r="B810" s="456">
        <v>12</v>
      </c>
      <c r="C810" s="456">
        <v>0</v>
      </c>
      <c r="D810" s="456">
        <v>0</v>
      </c>
      <c r="E810" s="470">
        <f t="shared" si="146"/>
        <v>-1</v>
      </c>
      <c r="F810" s="458" t="str">
        <f t="shared" si="143"/>
        <v/>
      </c>
      <c r="G810" s="206" t="s">
        <v>92</v>
      </c>
    </row>
    <row r="811" ht="24.95" customHeight="1" spans="1:7">
      <c r="A811" s="455" t="s">
        <v>94</v>
      </c>
      <c r="B811" s="456">
        <v>0</v>
      </c>
      <c r="C811" s="456">
        <v>0</v>
      </c>
      <c r="D811" s="456">
        <v>0</v>
      </c>
      <c r="E811" s="470" t="str">
        <f t="shared" si="146"/>
        <v/>
      </c>
      <c r="F811" s="458" t="str">
        <f t="shared" si="143"/>
        <v/>
      </c>
      <c r="G811" s="206" t="s">
        <v>92</v>
      </c>
    </row>
    <row r="812" ht="24.95" customHeight="1" spans="1:7">
      <c r="A812" s="455" t="s">
        <v>101</v>
      </c>
      <c r="B812" s="456">
        <v>3168</v>
      </c>
      <c r="C812" s="456">
        <v>2987</v>
      </c>
      <c r="D812" s="456">
        <v>2808</v>
      </c>
      <c r="E812" s="470">
        <f t="shared" si="146"/>
        <v>-0.113636363636364</v>
      </c>
      <c r="F812" s="458">
        <f t="shared" si="143"/>
        <v>-0.0599263475058587</v>
      </c>
      <c r="G812" s="206" t="s">
        <v>92</v>
      </c>
    </row>
    <row r="813" ht="24.95" customHeight="1" spans="1:7">
      <c r="A813" s="455" t="s">
        <v>680</v>
      </c>
      <c r="B813" s="456">
        <v>623</v>
      </c>
      <c r="C813" s="456">
        <v>567</v>
      </c>
      <c r="D813" s="456">
        <v>521</v>
      </c>
      <c r="E813" s="470">
        <f t="shared" si="146"/>
        <v>-0.163723916532905</v>
      </c>
      <c r="F813" s="458">
        <f t="shared" si="143"/>
        <v>-0.0811287477954145</v>
      </c>
      <c r="G813" s="206" t="s">
        <v>92</v>
      </c>
    </row>
    <row r="814" ht="24.95" customHeight="1" spans="1:7">
      <c r="A814" s="455" t="s">
        <v>681</v>
      </c>
      <c r="B814" s="456">
        <v>799</v>
      </c>
      <c r="C814" s="456">
        <v>1177</v>
      </c>
      <c r="D814" s="456">
        <v>750</v>
      </c>
      <c r="E814" s="470">
        <f t="shared" si="146"/>
        <v>-0.0613266583229036</v>
      </c>
      <c r="F814" s="458">
        <f t="shared" si="143"/>
        <v>-0.362786745964316</v>
      </c>
      <c r="G814" s="206" t="s">
        <v>92</v>
      </c>
    </row>
    <row r="815" ht="24.95" customHeight="1" spans="1:7">
      <c r="A815" s="455" t="s">
        <v>682</v>
      </c>
      <c r="B815" s="456">
        <v>128</v>
      </c>
      <c r="C815" s="456">
        <v>731</v>
      </c>
      <c r="D815" s="456">
        <v>800</v>
      </c>
      <c r="E815" s="470">
        <f t="shared" si="146"/>
        <v>5.25</v>
      </c>
      <c r="F815" s="458">
        <f t="shared" si="143"/>
        <v>0.094391244870041</v>
      </c>
      <c r="G815" s="206" t="s">
        <v>92</v>
      </c>
    </row>
    <row r="816" ht="24.95" customHeight="1" spans="1:7">
      <c r="A816" s="455" t="s">
        <v>683</v>
      </c>
      <c r="B816" s="456">
        <v>5</v>
      </c>
      <c r="C816" s="456">
        <v>5</v>
      </c>
      <c r="D816" s="456">
        <v>0</v>
      </c>
      <c r="E816" s="470">
        <f t="shared" si="146"/>
        <v>-1</v>
      </c>
      <c r="F816" s="458">
        <f t="shared" si="143"/>
        <v>-1</v>
      </c>
      <c r="G816" s="206" t="s">
        <v>92</v>
      </c>
    </row>
    <row r="817" ht="24.95" customHeight="1" spans="1:7">
      <c r="A817" s="455" t="s">
        <v>684</v>
      </c>
      <c r="B817" s="456">
        <v>21</v>
      </c>
      <c r="C817" s="456">
        <v>30</v>
      </c>
      <c r="D817" s="456">
        <v>25</v>
      </c>
      <c r="E817" s="470">
        <f t="shared" si="146"/>
        <v>0.19047619047619</v>
      </c>
      <c r="F817" s="458">
        <f t="shared" si="143"/>
        <v>-0.166666666666667</v>
      </c>
      <c r="G817" s="206" t="s">
        <v>92</v>
      </c>
    </row>
    <row r="818" ht="24.95" customHeight="1" spans="1:7">
      <c r="A818" s="455" t="s">
        <v>685</v>
      </c>
      <c r="B818" s="456">
        <v>0</v>
      </c>
      <c r="C818" s="456">
        <v>0</v>
      </c>
      <c r="D818" s="456">
        <v>0</v>
      </c>
      <c r="E818" s="469" t="str">
        <f t="shared" si="146"/>
        <v/>
      </c>
      <c r="F818" s="458" t="str">
        <f t="shared" si="143"/>
        <v/>
      </c>
      <c r="G818" s="206" t="s">
        <v>92</v>
      </c>
    </row>
    <row r="819" ht="24.95" customHeight="1" spans="1:7">
      <c r="A819" s="455" t="s">
        <v>686</v>
      </c>
      <c r="B819" s="456">
        <v>0</v>
      </c>
      <c r="C819" s="456">
        <v>0</v>
      </c>
      <c r="D819" s="456">
        <v>0</v>
      </c>
      <c r="E819" s="469" t="str">
        <f t="shared" si="146"/>
        <v/>
      </c>
      <c r="F819" s="458" t="str">
        <f t="shared" si="143"/>
        <v/>
      </c>
      <c r="G819" s="206" t="s">
        <v>92</v>
      </c>
    </row>
    <row r="820" ht="24.95" customHeight="1" spans="1:7">
      <c r="A820" s="455" t="s">
        <v>687</v>
      </c>
      <c r="B820" s="456">
        <v>0</v>
      </c>
      <c r="C820" s="456">
        <v>0</v>
      </c>
      <c r="D820" s="456">
        <v>0</v>
      </c>
      <c r="E820" s="470" t="str">
        <f t="shared" si="146"/>
        <v/>
      </c>
      <c r="F820" s="458" t="str">
        <f t="shared" si="143"/>
        <v/>
      </c>
      <c r="G820" s="206" t="s">
        <v>92</v>
      </c>
    </row>
    <row r="821" ht="24.95" customHeight="1" spans="1:7">
      <c r="A821" s="455" t="s">
        <v>688</v>
      </c>
      <c r="B821" s="456">
        <v>0</v>
      </c>
      <c r="C821" s="456">
        <v>0</v>
      </c>
      <c r="D821" s="456">
        <v>0</v>
      </c>
      <c r="E821" s="470" t="str">
        <f t="shared" si="146"/>
        <v/>
      </c>
      <c r="F821" s="458" t="str">
        <f t="shared" si="143"/>
        <v/>
      </c>
      <c r="G821" s="206" t="s">
        <v>92</v>
      </c>
    </row>
    <row r="822" ht="24.95" customHeight="1" spans="1:7">
      <c r="A822" s="455" t="s">
        <v>689</v>
      </c>
      <c r="B822" s="456">
        <v>0</v>
      </c>
      <c r="C822" s="456">
        <v>0</v>
      </c>
      <c r="D822" s="456">
        <v>0</v>
      </c>
      <c r="E822" s="470" t="str">
        <f t="shared" si="146"/>
        <v/>
      </c>
      <c r="F822" s="458" t="str">
        <f t="shared" ref="F822:F885" si="152">IF(C822&lt;&gt;0,D822/C822-1,"")</f>
        <v/>
      </c>
      <c r="G822" s="206" t="s">
        <v>92</v>
      </c>
    </row>
    <row r="823" ht="24.95" customHeight="1" spans="1:7">
      <c r="A823" s="455" t="s">
        <v>690</v>
      </c>
      <c r="B823" s="456">
        <v>0</v>
      </c>
      <c r="C823" s="456">
        <v>0</v>
      </c>
      <c r="D823" s="456">
        <v>0</v>
      </c>
      <c r="E823" s="470" t="str">
        <f t="shared" si="146"/>
        <v/>
      </c>
      <c r="F823" s="458" t="str">
        <f t="shared" si="152"/>
        <v/>
      </c>
      <c r="G823" s="206" t="s">
        <v>92</v>
      </c>
    </row>
    <row r="824" ht="24.95" customHeight="1" spans="1:7">
      <c r="A824" s="455" t="s">
        <v>691</v>
      </c>
      <c r="B824" s="456">
        <v>0</v>
      </c>
      <c r="C824" s="456">
        <v>97</v>
      </c>
      <c r="D824" s="456">
        <v>300</v>
      </c>
      <c r="E824" s="470" t="str">
        <f t="shared" si="146"/>
        <v/>
      </c>
      <c r="F824" s="458">
        <f t="shared" si="152"/>
        <v>2.09278350515464</v>
      </c>
      <c r="G824" s="206" t="s">
        <v>92</v>
      </c>
    </row>
    <row r="825" ht="24.95" customHeight="1" spans="1:7">
      <c r="A825" s="455" t="s">
        <v>692</v>
      </c>
      <c r="B825" s="456">
        <v>95</v>
      </c>
      <c r="C825" s="456">
        <v>100</v>
      </c>
      <c r="D825" s="456">
        <v>200</v>
      </c>
      <c r="E825" s="470">
        <f t="shared" si="146"/>
        <v>1.10526315789474</v>
      </c>
      <c r="F825" s="458">
        <f t="shared" si="152"/>
        <v>1</v>
      </c>
      <c r="G825" s="206" t="s">
        <v>92</v>
      </c>
    </row>
    <row r="826" ht="24.95" customHeight="1" spans="1:7">
      <c r="A826" s="455" t="s">
        <v>693</v>
      </c>
      <c r="B826" s="456">
        <v>219</v>
      </c>
      <c r="C826" s="456">
        <v>191</v>
      </c>
      <c r="D826" s="456">
        <v>220</v>
      </c>
      <c r="E826" s="470">
        <f t="shared" si="146"/>
        <v>0.00456621004566204</v>
      </c>
      <c r="F826" s="458">
        <f t="shared" si="152"/>
        <v>0.151832460732984</v>
      </c>
      <c r="G826" s="206" t="s">
        <v>92</v>
      </c>
    </row>
    <row r="827" ht="24.95" customHeight="1" spans="1:7">
      <c r="A827" s="455" t="s">
        <v>694</v>
      </c>
      <c r="B827" s="456">
        <v>0</v>
      </c>
      <c r="C827" s="456">
        <v>0</v>
      </c>
      <c r="D827" s="456">
        <v>0</v>
      </c>
      <c r="E827" s="470" t="str">
        <f t="shared" si="146"/>
        <v/>
      </c>
      <c r="F827" s="458" t="str">
        <f t="shared" si="152"/>
        <v/>
      </c>
      <c r="G827" s="206" t="s">
        <v>92</v>
      </c>
    </row>
    <row r="828" ht="24.95" customHeight="1" spans="1:7">
      <c r="A828" s="455" t="s">
        <v>695</v>
      </c>
      <c r="B828" s="456">
        <v>120</v>
      </c>
      <c r="C828" s="456">
        <v>67</v>
      </c>
      <c r="D828" s="456">
        <v>70</v>
      </c>
      <c r="E828" s="470">
        <f t="shared" si="146"/>
        <v>-0.416666666666667</v>
      </c>
      <c r="F828" s="458">
        <f t="shared" si="152"/>
        <v>0.044776119402985</v>
      </c>
      <c r="G828" s="206" t="s">
        <v>92</v>
      </c>
    </row>
    <row r="829" ht="24.95" customHeight="1" spans="1:7">
      <c r="A829" s="455" t="s">
        <v>696</v>
      </c>
      <c r="B829" s="456">
        <v>0</v>
      </c>
      <c r="C829" s="456">
        <v>0</v>
      </c>
      <c r="D829" s="456">
        <v>0</v>
      </c>
      <c r="E829" s="470" t="str">
        <f t="shared" si="146"/>
        <v/>
      </c>
      <c r="F829" s="458" t="str">
        <f t="shared" si="152"/>
        <v/>
      </c>
      <c r="G829" s="206" t="s">
        <v>92</v>
      </c>
    </row>
    <row r="830" ht="24.95" customHeight="1" spans="1:7">
      <c r="A830" s="455" t="s">
        <v>697</v>
      </c>
      <c r="B830" s="456">
        <v>0</v>
      </c>
      <c r="C830" s="456">
        <v>24</v>
      </c>
      <c r="D830" s="456">
        <v>25</v>
      </c>
      <c r="E830" s="470" t="str">
        <f t="shared" si="146"/>
        <v/>
      </c>
      <c r="F830" s="458">
        <f t="shared" si="152"/>
        <v>0.0416666666666667</v>
      </c>
      <c r="G830" s="206" t="s">
        <v>92</v>
      </c>
    </row>
    <row r="831" ht="24.95" customHeight="1" spans="1:7">
      <c r="A831" s="455" t="s">
        <v>698</v>
      </c>
      <c r="B831" s="456">
        <v>0</v>
      </c>
      <c r="C831" s="456">
        <v>0</v>
      </c>
      <c r="D831" s="456">
        <v>21</v>
      </c>
      <c r="E831" s="470" t="str">
        <f t="shared" si="146"/>
        <v/>
      </c>
      <c r="F831" s="458" t="str">
        <f t="shared" si="152"/>
        <v/>
      </c>
      <c r="G831" s="206" t="s">
        <v>92</v>
      </c>
    </row>
    <row r="832" ht="24.95" customHeight="1" spans="1:7">
      <c r="A832" s="455" t="s">
        <v>699</v>
      </c>
      <c r="B832" s="456"/>
      <c r="C832" s="456">
        <v>0</v>
      </c>
      <c r="D832" s="456">
        <v>0</v>
      </c>
      <c r="E832" s="470" t="str">
        <f t="shared" si="146"/>
        <v/>
      </c>
      <c r="F832" s="458" t="str">
        <f t="shared" si="152"/>
        <v/>
      </c>
      <c r="G832" s="206" t="s">
        <v>92</v>
      </c>
    </row>
    <row r="833" ht="24.95" customHeight="1" spans="1:7">
      <c r="A833" s="455" t="s">
        <v>700</v>
      </c>
      <c r="B833" s="456">
        <v>895</v>
      </c>
      <c r="C833" s="456">
        <v>315</v>
      </c>
      <c r="D833" s="456">
        <v>285</v>
      </c>
      <c r="E833" s="469">
        <f t="shared" si="146"/>
        <v>-0.681564245810056</v>
      </c>
      <c r="F833" s="458">
        <f t="shared" si="152"/>
        <v>-0.0952380952380952</v>
      </c>
      <c r="G833" s="206" t="s">
        <v>92</v>
      </c>
    </row>
    <row r="834" ht="24.95" customHeight="1" spans="1:7">
      <c r="A834" s="451" t="s">
        <v>701</v>
      </c>
      <c r="B834" s="452">
        <f t="shared" ref="B834:D834" si="153">SUM(B835:B858)</f>
        <v>5694</v>
      </c>
      <c r="C834" s="452">
        <f t="shared" si="153"/>
        <v>4952</v>
      </c>
      <c r="D834" s="452">
        <f t="shared" si="153"/>
        <v>4691</v>
      </c>
      <c r="E834" s="467">
        <f t="shared" si="146"/>
        <v>-0.17615033368458</v>
      </c>
      <c r="F834" s="454">
        <f t="shared" si="152"/>
        <v>-0.0527059773828756</v>
      </c>
      <c r="G834" s="206" t="s">
        <v>90</v>
      </c>
    </row>
    <row r="835" ht="24.95" customHeight="1" spans="1:7">
      <c r="A835" s="455" t="s">
        <v>91</v>
      </c>
      <c r="B835" s="456">
        <v>1595</v>
      </c>
      <c r="C835" s="456">
        <v>1569</v>
      </c>
      <c r="D835" s="456">
        <v>1464</v>
      </c>
      <c r="E835" s="470">
        <f t="shared" si="146"/>
        <v>-0.0821316614420062</v>
      </c>
      <c r="F835" s="458">
        <f t="shared" si="152"/>
        <v>-0.0669216061185468</v>
      </c>
      <c r="G835" s="206" t="s">
        <v>92</v>
      </c>
    </row>
    <row r="836" ht="24.95" customHeight="1" spans="1:7">
      <c r="A836" s="455" t="s">
        <v>93</v>
      </c>
      <c r="B836" s="456">
        <v>0</v>
      </c>
      <c r="C836" s="456">
        <v>0</v>
      </c>
      <c r="D836" s="456">
        <v>0</v>
      </c>
      <c r="E836" s="470" t="str">
        <f t="shared" si="146"/>
        <v/>
      </c>
      <c r="F836" s="458" t="str">
        <f t="shared" si="152"/>
        <v/>
      </c>
      <c r="G836" s="206" t="s">
        <v>92</v>
      </c>
    </row>
    <row r="837" ht="24.95" customHeight="1" spans="1:7">
      <c r="A837" s="455" t="s">
        <v>94</v>
      </c>
      <c r="B837" s="456">
        <v>0</v>
      </c>
      <c r="C837" s="456">
        <v>0</v>
      </c>
      <c r="D837" s="456">
        <v>0</v>
      </c>
      <c r="E837" s="470" t="str">
        <f t="shared" ref="E837:E900" si="154">IF(B837&lt;&gt;0,D837/B837-1,"")</f>
        <v/>
      </c>
      <c r="F837" s="458" t="str">
        <f t="shared" si="152"/>
        <v/>
      </c>
      <c r="G837" s="206" t="s">
        <v>92</v>
      </c>
    </row>
    <row r="838" ht="24.95" customHeight="1" spans="1:7">
      <c r="A838" s="455" t="s">
        <v>702</v>
      </c>
      <c r="B838" s="456">
        <v>1091</v>
      </c>
      <c r="C838" s="456">
        <v>1140</v>
      </c>
      <c r="D838" s="456">
        <v>1130</v>
      </c>
      <c r="E838" s="470">
        <f t="shared" si="154"/>
        <v>0.0357470210815765</v>
      </c>
      <c r="F838" s="458">
        <f t="shared" si="152"/>
        <v>-0.00877192982456143</v>
      </c>
      <c r="G838" s="206" t="s">
        <v>92</v>
      </c>
    </row>
    <row r="839" ht="24.95" customHeight="1" spans="1:7">
      <c r="A839" s="455" t="s">
        <v>703</v>
      </c>
      <c r="B839" s="456">
        <v>1219</v>
      </c>
      <c r="C839" s="456">
        <v>160</v>
      </c>
      <c r="D839" s="456">
        <v>300</v>
      </c>
      <c r="E839" s="469">
        <f t="shared" si="154"/>
        <v>-0.753896636587367</v>
      </c>
      <c r="F839" s="458">
        <f t="shared" si="152"/>
        <v>0.875</v>
      </c>
      <c r="G839" s="206" t="s">
        <v>92</v>
      </c>
    </row>
    <row r="840" ht="24.95" customHeight="1" spans="1:7">
      <c r="A840" s="455" t="s">
        <v>704</v>
      </c>
      <c r="B840" s="456">
        <v>106</v>
      </c>
      <c r="C840" s="456">
        <v>400</v>
      </c>
      <c r="D840" s="456">
        <v>400</v>
      </c>
      <c r="E840" s="469">
        <f t="shared" si="154"/>
        <v>2.77358490566038</v>
      </c>
      <c r="F840" s="458">
        <f t="shared" si="152"/>
        <v>0</v>
      </c>
      <c r="G840" s="206" t="s">
        <v>92</v>
      </c>
    </row>
    <row r="841" ht="24.95" customHeight="1" spans="1:7">
      <c r="A841" s="455" t="s">
        <v>705</v>
      </c>
      <c r="B841" s="456">
        <v>0</v>
      </c>
      <c r="C841" s="456">
        <v>0</v>
      </c>
      <c r="D841" s="456">
        <v>0</v>
      </c>
      <c r="E841" s="470" t="str">
        <f t="shared" si="154"/>
        <v/>
      </c>
      <c r="F841" s="458" t="str">
        <f t="shared" si="152"/>
        <v/>
      </c>
      <c r="G841" s="206" t="s">
        <v>92</v>
      </c>
    </row>
    <row r="842" ht="24.95" customHeight="1" spans="1:7">
      <c r="A842" s="455" t="s">
        <v>706</v>
      </c>
      <c r="B842" s="456">
        <v>184</v>
      </c>
      <c r="C842" s="456">
        <v>176</v>
      </c>
      <c r="D842" s="456">
        <v>150</v>
      </c>
      <c r="E842" s="470">
        <f t="shared" si="154"/>
        <v>-0.184782608695652</v>
      </c>
      <c r="F842" s="458">
        <f t="shared" si="152"/>
        <v>-0.147727272727273</v>
      </c>
      <c r="G842" s="206" t="s">
        <v>92</v>
      </c>
    </row>
    <row r="843" ht="24.95" customHeight="1" spans="1:7">
      <c r="A843" s="455" t="s">
        <v>707</v>
      </c>
      <c r="B843" s="456">
        <v>0</v>
      </c>
      <c r="C843" s="456">
        <v>100</v>
      </c>
      <c r="D843" s="456">
        <v>100</v>
      </c>
      <c r="E843" s="470" t="str">
        <f t="shared" si="154"/>
        <v/>
      </c>
      <c r="F843" s="458">
        <f t="shared" si="152"/>
        <v>0</v>
      </c>
      <c r="G843" s="206" t="s">
        <v>92</v>
      </c>
    </row>
    <row r="844" ht="24.95" customHeight="1" spans="1:7">
      <c r="A844" s="455" t="s">
        <v>708</v>
      </c>
      <c r="B844" s="456">
        <v>260</v>
      </c>
      <c r="C844" s="456">
        <v>374</v>
      </c>
      <c r="D844" s="456">
        <v>20</v>
      </c>
      <c r="E844" s="470">
        <f t="shared" si="154"/>
        <v>-0.923076923076923</v>
      </c>
      <c r="F844" s="458">
        <f t="shared" si="152"/>
        <v>-0.946524064171123</v>
      </c>
      <c r="G844" s="206" t="s">
        <v>92</v>
      </c>
    </row>
    <row r="845" ht="24.95" customHeight="1" spans="1:7">
      <c r="A845" s="455" t="s">
        <v>709</v>
      </c>
      <c r="B845" s="456">
        <v>0</v>
      </c>
      <c r="C845" s="456">
        <v>0</v>
      </c>
      <c r="D845" s="456">
        <v>0</v>
      </c>
      <c r="E845" s="470" t="str">
        <f t="shared" si="154"/>
        <v/>
      </c>
      <c r="F845" s="458" t="str">
        <f t="shared" si="152"/>
        <v/>
      </c>
      <c r="G845" s="206" t="s">
        <v>92</v>
      </c>
    </row>
    <row r="846" ht="24.95" customHeight="1" spans="1:7">
      <c r="A846" s="455" t="s">
        <v>710</v>
      </c>
      <c r="B846" s="456">
        <v>819</v>
      </c>
      <c r="C846" s="456">
        <v>804</v>
      </c>
      <c r="D846" s="456">
        <v>800</v>
      </c>
      <c r="E846" s="470">
        <f t="shared" si="154"/>
        <v>-0.0231990231990232</v>
      </c>
      <c r="F846" s="458">
        <f t="shared" si="152"/>
        <v>-0.00497512437810943</v>
      </c>
      <c r="G846" s="206" t="s">
        <v>92</v>
      </c>
    </row>
    <row r="847" ht="24.95" customHeight="1" spans="1:7">
      <c r="A847" s="455" t="s">
        <v>711</v>
      </c>
      <c r="B847" s="456">
        <v>0</v>
      </c>
      <c r="C847" s="456">
        <v>0</v>
      </c>
      <c r="D847" s="456">
        <v>0</v>
      </c>
      <c r="E847" s="470" t="str">
        <f t="shared" si="154"/>
        <v/>
      </c>
      <c r="F847" s="458" t="str">
        <f t="shared" si="152"/>
        <v/>
      </c>
      <c r="G847" s="206" t="s">
        <v>92</v>
      </c>
    </row>
    <row r="848" ht="24.95" customHeight="1" spans="1:7">
      <c r="A848" s="455" t="s">
        <v>712</v>
      </c>
      <c r="B848" s="456">
        <v>0</v>
      </c>
      <c r="C848" s="456">
        <v>0</v>
      </c>
      <c r="D848" s="456">
        <v>0</v>
      </c>
      <c r="E848" s="470" t="str">
        <f t="shared" si="154"/>
        <v/>
      </c>
      <c r="F848" s="458" t="str">
        <f t="shared" si="152"/>
        <v/>
      </c>
      <c r="G848" s="206" t="s">
        <v>92</v>
      </c>
    </row>
    <row r="849" ht="24.95" customHeight="1" spans="1:7">
      <c r="A849" s="455" t="s">
        <v>713</v>
      </c>
      <c r="B849" s="456">
        <v>0</v>
      </c>
      <c r="C849" s="456">
        <v>0</v>
      </c>
      <c r="D849" s="456">
        <v>0</v>
      </c>
      <c r="E849" s="470" t="str">
        <f t="shared" si="154"/>
        <v/>
      </c>
      <c r="F849" s="458" t="str">
        <f t="shared" si="152"/>
        <v/>
      </c>
      <c r="G849" s="206" t="s">
        <v>92</v>
      </c>
    </row>
    <row r="850" ht="24.95" customHeight="1" spans="1:7">
      <c r="A850" s="455" t="s">
        <v>714</v>
      </c>
      <c r="B850" s="456">
        <v>0</v>
      </c>
      <c r="C850" s="456">
        <v>0</v>
      </c>
      <c r="D850" s="456">
        <v>0</v>
      </c>
      <c r="E850" s="470" t="str">
        <f t="shared" si="154"/>
        <v/>
      </c>
      <c r="F850" s="458" t="str">
        <f t="shared" si="152"/>
        <v/>
      </c>
      <c r="G850" s="206" t="s">
        <v>92</v>
      </c>
    </row>
    <row r="851" ht="24.95" customHeight="1" spans="1:7">
      <c r="A851" s="455" t="s">
        <v>715</v>
      </c>
      <c r="B851" s="456">
        <v>0</v>
      </c>
      <c r="C851" s="456">
        <v>0</v>
      </c>
      <c r="D851" s="456">
        <v>0</v>
      </c>
      <c r="E851" s="470" t="str">
        <f t="shared" si="154"/>
        <v/>
      </c>
      <c r="F851" s="458" t="str">
        <f t="shared" si="152"/>
        <v/>
      </c>
      <c r="G851" s="206" t="s">
        <v>92</v>
      </c>
    </row>
    <row r="852" ht="24.95" customHeight="1" spans="1:7">
      <c r="A852" s="455" t="s">
        <v>716</v>
      </c>
      <c r="B852" s="456">
        <v>0</v>
      </c>
      <c r="C852" s="456">
        <v>0</v>
      </c>
      <c r="D852" s="456">
        <v>0</v>
      </c>
      <c r="E852" s="470" t="str">
        <f t="shared" si="154"/>
        <v/>
      </c>
      <c r="F852" s="458" t="str">
        <f t="shared" si="152"/>
        <v/>
      </c>
      <c r="G852" s="206" t="s">
        <v>92</v>
      </c>
    </row>
    <row r="853" ht="24.95" customHeight="1" spans="1:7">
      <c r="A853" s="455" t="s">
        <v>717</v>
      </c>
      <c r="B853" s="456">
        <v>0</v>
      </c>
      <c r="C853" s="456">
        <v>0</v>
      </c>
      <c r="D853" s="456">
        <v>0</v>
      </c>
      <c r="E853" s="470" t="str">
        <f t="shared" si="154"/>
        <v/>
      </c>
      <c r="F853" s="458" t="str">
        <f t="shared" si="152"/>
        <v/>
      </c>
      <c r="G853" s="206" t="s">
        <v>92</v>
      </c>
    </row>
    <row r="854" ht="24.95" customHeight="1" spans="1:7">
      <c r="A854" s="455" t="s">
        <v>718</v>
      </c>
      <c r="B854" s="456">
        <v>176</v>
      </c>
      <c r="C854" s="456">
        <v>129</v>
      </c>
      <c r="D854" s="456">
        <v>227</v>
      </c>
      <c r="E854" s="470">
        <f t="shared" si="154"/>
        <v>0.289772727272727</v>
      </c>
      <c r="F854" s="458">
        <f t="shared" si="152"/>
        <v>0.75968992248062</v>
      </c>
      <c r="G854" s="206" t="s">
        <v>92</v>
      </c>
    </row>
    <row r="855" ht="24.95" customHeight="1" spans="1:7">
      <c r="A855" s="455" t="s">
        <v>719</v>
      </c>
      <c r="B855" s="456">
        <v>0</v>
      </c>
      <c r="C855" s="456">
        <v>0</v>
      </c>
      <c r="D855" s="456">
        <v>0</v>
      </c>
      <c r="E855" s="470" t="str">
        <f t="shared" si="154"/>
        <v/>
      </c>
      <c r="F855" s="458" t="str">
        <f t="shared" si="152"/>
        <v/>
      </c>
      <c r="G855" s="206" t="s">
        <v>92</v>
      </c>
    </row>
    <row r="856" ht="24.95" customHeight="1" spans="1:7">
      <c r="A856" s="455" t="s">
        <v>720</v>
      </c>
      <c r="B856" s="456">
        <v>0</v>
      </c>
      <c r="C856" s="456">
        <v>0</v>
      </c>
      <c r="D856" s="456">
        <v>0</v>
      </c>
      <c r="E856" s="470" t="str">
        <f t="shared" si="154"/>
        <v/>
      </c>
      <c r="F856" s="458" t="str">
        <f t="shared" si="152"/>
        <v/>
      </c>
      <c r="G856" s="206" t="s">
        <v>92</v>
      </c>
    </row>
    <row r="857" ht="24.95" customHeight="1" spans="1:7">
      <c r="A857" s="455" t="s">
        <v>686</v>
      </c>
      <c r="B857" s="456">
        <v>0</v>
      </c>
      <c r="C857" s="456">
        <v>0</v>
      </c>
      <c r="D857" s="456">
        <v>0</v>
      </c>
      <c r="E857" s="470" t="str">
        <f t="shared" si="154"/>
        <v/>
      </c>
      <c r="F857" s="458" t="str">
        <f t="shared" si="152"/>
        <v/>
      </c>
      <c r="G857" s="206" t="s">
        <v>92</v>
      </c>
    </row>
    <row r="858" ht="24.95" customHeight="1" spans="1:7">
      <c r="A858" s="455" t="s">
        <v>721</v>
      </c>
      <c r="B858" s="456">
        <v>244</v>
      </c>
      <c r="C858" s="456">
        <v>100</v>
      </c>
      <c r="D858" s="456">
        <v>100</v>
      </c>
      <c r="E858" s="470">
        <f t="shared" si="154"/>
        <v>-0.590163934426229</v>
      </c>
      <c r="F858" s="458">
        <f t="shared" si="152"/>
        <v>0</v>
      </c>
      <c r="G858" s="206" t="s">
        <v>92</v>
      </c>
    </row>
    <row r="859" ht="24.95" customHeight="1" spans="1:7">
      <c r="A859" s="451" t="s">
        <v>722</v>
      </c>
      <c r="B859" s="452">
        <f t="shared" ref="B859:D859" si="155">SUM(B860:B886)</f>
        <v>2392</v>
      </c>
      <c r="C859" s="452">
        <f t="shared" si="155"/>
        <v>1889</v>
      </c>
      <c r="D859" s="452">
        <f t="shared" si="155"/>
        <v>2598</v>
      </c>
      <c r="E859" s="467">
        <f t="shared" si="154"/>
        <v>0.0861204013377928</v>
      </c>
      <c r="F859" s="454">
        <f t="shared" si="152"/>
        <v>0.375330862890418</v>
      </c>
      <c r="G859" s="206" t="s">
        <v>90</v>
      </c>
    </row>
    <row r="860" ht="24.95" customHeight="1" spans="1:7">
      <c r="A860" s="455" t="s">
        <v>91</v>
      </c>
      <c r="B860" s="456">
        <v>1494</v>
      </c>
      <c r="C860" s="456">
        <v>1274</v>
      </c>
      <c r="D860" s="456">
        <v>1148</v>
      </c>
      <c r="E860" s="470">
        <f t="shared" si="154"/>
        <v>-0.231593038821954</v>
      </c>
      <c r="F860" s="458">
        <f t="shared" si="152"/>
        <v>-0.0989010989010989</v>
      </c>
      <c r="G860" s="206" t="s">
        <v>92</v>
      </c>
    </row>
    <row r="861" ht="24.95" customHeight="1" spans="1:7">
      <c r="A861" s="455" t="s">
        <v>93</v>
      </c>
      <c r="B861" s="456">
        <v>0</v>
      </c>
      <c r="C861" s="456">
        <v>0</v>
      </c>
      <c r="D861" s="456">
        <v>0</v>
      </c>
      <c r="E861" s="470" t="str">
        <f t="shared" si="154"/>
        <v/>
      </c>
      <c r="F861" s="458" t="str">
        <f t="shared" si="152"/>
        <v/>
      </c>
      <c r="G861" s="206" t="s">
        <v>92</v>
      </c>
    </row>
    <row r="862" ht="24.95" customHeight="1" spans="1:7">
      <c r="A862" s="455" t="s">
        <v>94</v>
      </c>
      <c r="B862" s="456">
        <v>0</v>
      </c>
      <c r="C862" s="456">
        <v>0</v>
      </c>
      <c r="D862" s="456">
        <v>0</v>
      </c>
      <c r="E862" s="470" t="str">
        <f t="shared" si="154"/>
        <v/>
      </c>
      <c r="F862" s="458" t="str">
        <f t="shared" si="152"/>
        <v/>
      </c>
      <c r="G862" s="206" t="s">
        <v>92</v>
      </c>
    </row>
    <row r="863" ht="24.95" customHeight="1" spans="1:7">
      <c r="A863" s="455" t="s">
        <v>723</v>
      </c>
      <c r="B863" s="456">
        <v>208</v>
      </c>
      <c r="C863" s="456">
        <v>102</v>
      </c>
      <c r="D863" s="456">
        <v>100</v>
      </c>
      <c r="E863" s="470">
        <f t="shared" si="154"/>
        <v>-0.519230769230769</v>
      </c>
      <c r="F863" s="458">
        <f t="shared" si="152"/>
        <v>-0.0196078431372549</v>
      </c>
      <c r="G863" s="206" t="s">
        <v>92</v>
      </c>
    </row>
    <row r="864" ht="24.95" customHeight="1" spans="1:7">
      <c r="A864" s="455" t="s">
        <v>724</v>
      </c>
      <c r="B864" s="456">
        <v>246</v>
      </c>
      <c r="C864" s="456">
        <v>0</v>
      </c>
      <c r="D864" s="456">
        <v>710</v>
      </c>
      <c r="E864" s="470">
        <f t="shared" si="154"/>
        <v>1.88617886178862</v>
      </c>
      <c r="F864" s="458" t="str">
        <f t="shared" si="152"/>
        <v/>
      </c>
      <c r="G864" s="206" t="s">
        <v>92</v>
      </c>
    </row>
    <row r="865" ht="24.95" customHeight="1" spans="1:7">
      <c r="A865" s="455" t="s">
        <v>725</v>
      </c>
      <c r="B865" s="456">
        <v>106</v>
      </c>
      <c r="C865" s="456">
        <v>100</v>
      </c>
      <c r="D865" s="456">
        <v>90</v>
      </c>
      <c r="E865" s="470">
        <f t="shared" si="154"/>
        <v>-0.150943396226415</v>
      </c>
      <c r="F865" s="458">
        <f t="shared" si="152"/>
        <v>-0.1</v>
      </c>
      <c r="G865" s="206" t="s">
        <v>92</v>
      </c>
    </row>
    <row r="866" ht="24.95" customHeight="1" spans="1:7">
      <c r="A866" s="455" t="s">
        <v>726</v>
      </c>
      <c r="B866" s="456">
        <v>0</v>
      </c>
      <c r="C866" s="456">
        <v>0</v>
      </c>
      <c r="D866" s="456">
        <v>0</v>
      </c>
      <c r="E866" s="469" t="str">
        <f t="shared" si="154"/>
        <v/>
      </c>
      <c r="F866" s="458" t="str">
        <f t="shared" si="152"/>
        <v/>
      </c>
      <c r="G866" s="206" t="s">
        <v>92</v>
      </c>
    </row>
    <row r="867" ht="24.95" customHeight="1" spans="1:7">
      <c r="A867" s="455" t="s">
        <v>727</v>
      </c>
      <c r="B867" s="456">
        <v>0</v>
      </c>
      <c r="C867" s="456">
        <v>0</v>
      </c>
      <c r="D867" s="456">
        <v>0</v>
      </c>
      <c r="E867" s="470" t="str">
        <f t="shared" si="154"/>
        <v/>
      </c>
      <c r="F867" s="458" t="str">
        <f t="shared" si="152"/>
        <v/>
      </c>
      <c r="G867" s="206" t="s">
        <v>92</v>
      </c>
    </row>
    <row r="868" ht="24.95" customHeight="1" spans="1:7">
      <c r="A868" s="455" t="s">
        <v>728</v>
      </c>
      <c r="B868" s="456">
        <v>0</v>
      </c>
      <c r="C868" s="456">
        <v>0</v>
      </c>
      <c r="D868" s="456">
        <v>0</v>
      </c>
      <c r="E868" s="470" t="str">
        <f t="shared" si="154"/>
        <v/>
      </c>
      <c r="F868" s="458" t="str">
        <f t="shared" si="152"/>
        <v/>
      </c>
      <c r="G868" s="206" t="s">
        <v>92</v>
      </c>
    </row>
    <row r="869" ht="24.95" customHeight="1" spans="1:7">
      <c r="A869" s="455" t="s">
        <v>729</v>
      </c>
      <c r="B869" s="456">
        <v>0</v>
      </c>
      <c r="C869" s="456">
        <v>90</v>
      </c>
      <c r="D869" s="456">
        <v>100</v>
      </c>
      <c r="E869" s="470" t="str">
        <f t="shared" si="154"/>
        <v/>
      </c>
      <c r="F869" s="458">
        <f t="shared" si="152"/>
        <v>0.111111111111111</v>
      </c>
      <c r="G869" s="206" t="s">
        <v>92</v>
      </c>
    </row>
    <row r="870" ht="24.95" customHeight="1" spans="1:7">
      <c r="A870" s="455" t="s">
        <v>730</v>
      </c>
      <c r="B870" s="456">
        <v>0</v>
      </c>
      <c r="C870" s="456">
        <v>0</v>
      </c>
      <c r="D870" s="456">
        <v>0</v>
      </c>
      <c r="E870" s="470" t="str">
        <f t="shared" si="154"/>
        <v/>
      </c>
      <c r="F870" s="458" t="str">
        <f t="shared" si="152"/>
        <v/>
      </c>
      <c r="G870" s="206" t="s">
        <v>92</v>
      </c>
    </row>
    <row r="871" ht="24.95" customHeight="1" spans="1:7">
      <c r="A871" s="455" t="s">
        <v>731</v>
      </c>
      <c r="B871" s="456">
        <v>106</v>
      </c>
      <c r="C871" s="456">
        <v>105</v>
      </c>
      <c r="D871" s="456">
        <v>100</v>
      </c>
      <c r="E871" s="470">
        <f t="shared" si="154"/>
        <v>-0.0566037735849056</v>
      </c>
      <c r="F871" s="458">
        <f t="shared" si="152"/>
        <v>-0.0476190476190477</v>
      </c>
      <c r="G871" s="206" t="s">
        <v>92</v>
      </c>
    </row>
    <row r="872" ht="24.95" customHeight="1" spans="1:7">
      <c r="A872" s="455" t="s">
        <v>732</v>
      </c>
      <c r="B872" s="456">
        <v>0</v>
      </c>
      <c r="C872" s="456">
        <v>0</v>
      </c>
      <c r="D872" s="456">
        <v>0</v>
      </c>
      <c r="E872" s="470" t="str">
        <f t="shared" si="154"/>
        <v/>
      </c>
      <c r="F872" s="458" t="str">
        <f t="shared" si="152"/>
        <v/>
      </c>
      <c r="G872" s="206" t="s">
        <v>92</v>
      </c>
    </row>
    <row r="873" ht="24.95" customHeight="1" spans="1:7">
      <c r="A873" s="455" t="s">
        <v>733</v>
      </c>
      <c r="B873" s="456">
        <v>179</v>
      </c>
      <c r="C873" s="456">
        <v>96</v>
      </c>
      <c r="D873" s="456">
        <v>100</v>
      </c>
      <c r="E873" s="470">
        <f t="shared" si="154"/>
        <v>-0.441340782122905</v>
      </c>
      <c r="F873" s="458">
        <f t="shared" si="152"/>
        <v>0.0416666666666667</v>
      </c>
      <c r="G873" s="206" t="s">
        <v>92</v>
      </c>
    </row>
    <row r="874" ht="24.95" customHeight="1" spans="1:7">
      <c r="A874" s="455" t="s">
        <v>734</v>
      </c>
      <c r="B874" s="456">
        <v>53</v>
      </c>
      <c r="C874" s="456">
        <v>122</v>
      </c>
      <c r="D874" s="456">
        <v>100</v>
      </c>
      <c r="E874" s="470">
        <f t="shared" si="154"/>
        <v>0.886792452830189</v>
      </c>
      <c r="F874" s="458">
        <f t="shared" si="152"/>
        <v>-0.180327868852459</v>
      </c>
      <c r="G874" s="206" t="s">
        <v>92</v>
      </c>
    </row>
    <row r="875" ht="24.95" customHeight="1" spans="1:7">
      <c r="A875" s="455" t="s">
        <v>735</v>
      </c>
      <c r="B875" s="456">
        <v>0</v>
      </c>
      <c r="C875" s="456">
        <v>0</v>
      </c>
      <c r="D875" s="456">
        <v>0</v>
      </c>
      <c r="E875" s="470" t="str">
        <f t="shared" si="154"/>
        <v/>
      </c>
      <c r="F875" s="458" t="str">
        <f t="shared" si="152"/>
        <v/>
      </c>
      <c r="G875" s="206" t="s">
        <v>92</v>
      </c>
    </row>
    <row r="876" ht="24.95" customHeight="1" spans="1:7">
      <c r="A876" s="455" t="s">
        <v>736</v>
      </c>
      <c r="B876" s="456">
        <v>0</v>
      </c>
      <c r="C876" s="456">
        <v>0</v>
      </c>
      <c r="D876" s="456">
        <v>0</v>
      </c>
      <c r="E876" s="470" t="str">
        <f t="shared" si="154"/>
        <v/>
      </c>
      <c r="F876" s="458" t="str">
        <f t="shared" si="152"/>
        <v/>
      </c>
      <c r="G876" s="206" t="s">
        <v>92</v>
      </c>
    </row>
    <row r="877" ht="24.95" customHeight="1" spans="1:7">
      <c r="A877" s="455" t="s">
        <v>737</v>
      </c>
      <c r="B877" s="456">
        <v>0</v>
      </c>
      <c r="C877" s="456">
        <v>0</v>
      </c>
      <c r="D877" s="456">
        <v>0</v>
      </c>
      <c r="E877" s="470" t="str">
        <f t="shared" si="154"/>
        <v/>
      </c>
      <c r="F877" s="458" t="str">
        <f t="shared" si="152"/>
        <v/>
      </c>
      <c r="G877" s="206" t="s">
        <v>92</v>
      </c>
    </row>
    <row r="878" ht="24.95" customHeight="1" spans="1:7">
      <c r="A878" s="455" t="s">
        <v>738</v>
      </c>
      <c r="B878" s="456">
        <v>0</v>
      </c>
      <c r="C878" s="456">
        <v>0</v>
      </c>
      <c r="D878" s="456">
        <v>0</v>
      </c>
      <c r="E878" s="470" t="str">
        <f t="shared" si="154"/>
        <v/>
      </c>
      <c r="F878" s="458" t="str">
        <f t="shared" si="152"/>
        <v/>
      </c>
      <c r="G878" s="206" t="s">
        <v>92</v>
      </c>
    </row>
    <row r="879" ht="41.1" customHeight="1" spans="1:7">
      <c r="A879" s="455" t="s">
        <v>739</v>
      </c>
      <c r="B879" s="456">
        <v>0</v>
      </c>
      <c r="C879" s="456">
        <v>0</v>
      </c>
      <c r="D879" s="456">
        <v>0</v>
      </c>
      <c r="E879" s="470" t="str">
        <f t="shared" si="154"/>
        <v/>
      </c>
      <c r="F879" s="458" t="str">
        <f t="shared" si="152"/>
        <v/>
      </c>
      <c r="G879" s="206" t="s">
        <v>92</v>
      </c>
    </row>
    <row r="880" ht="24.95" customHeight="1" spans="1:7">
      <c r="A880" s="455" t="s">
        <v>740</v>
      </c>
      <c r="B880" s="456">
        <v>0</v>
      </c>
      <c r="C880" s="456">
        <v>0</v>
      </c>
      <c r="D880" s="456">
        <v>0</v>
      </c>
      <c r="E880" s="470" t="str">
        <f t="shared" si="154"/>
        <v/>
      </c>
      <c r="F880" s="458" t="str">
        <f t="shared" si="152"/>
        <v/>
      </c>
      <c r="G880" s="206" t="s">
        <v>92</v>
      </c>
    </row>
    <row r="881" ht="24.95" customHeight="1" spans="1:7">
      <c r="A881" s="455" t="s">
        <v>714</v>
      </c>
      <c r="B881" s="456">
        <v>0</v>
      </c>
      <c r="C881" s="456">
        <v>0</v>
      </c>
      <c r="D881" s="456">
        <v>0</v>
      </c>
      <c r="E881" s="470" t="str">
        <f t="shared" si="154"/>
        <v/>
      </c>
      <c r="F881" s="458" t="str">
        <f t="shared" si="152"/>
        <v/>
      </c>
      <c r="G881" s="206" t="s">
        <v>92</v>
      </c>
    </row>
    <row r="882" ht="24.95" customHeight="1" spans="1:7">
      <c r="A882" s="455" t="s">
        <v>741</v>
      </c>
      <c r="B882" s="456">
        <v>0</v>
      </c>
      <c r="C882" s="456">
        <v>0</v>
      </c>
      <c r="D882" s="456">
        <v>0</v>
      </c>
      <c r="E882" s="470" t="str">
        <f t="shared" si="154"/>
        <v/>
      </c>
      <c r="F882" s="458" t="str">
        <f t="shared" si="152"/>
        <v/>
      </c>
      <c r="G882" s="206" t="s">
        <v>92</v>
      </c>
    </row>
    <row r="883" ht="24.95" customHeight="1" spans="1:7">
      <c r="A883" s="455" t="s">
        <v>742</v>
      </c>
      <c r="B883" s="456">
        <v>0</v>
      </c>
      <c r="C883" s="456">
        <v>0</v>
      </c>
      <c r="D883" s="456">
        <v>150</v>
      </c>
      <c r="E883" s="470" t="str">
        <f t="shared" si="154"/>
        <v/>
      </c>
      <c r="F883" s="458" t="str">
        <f t="shared" si="152"/>
        <v/>
      </c>
      <c r="G883" s="206" t="s">
        <v>92</v>
      </c>
    </row>
    <row r="884" ht="24.95" customHeight="1" spans="1:7">
      <c r="A884" s="455" t="s">
        <v>743</v>
      </c>
      <c r="B884" s="456">
        <v>0</v>
      </c>
      <c r="C884" s="456">
        <v>0</v>
      </c>
      <c r="D884" s="456">
        <v>0</v>
      </c>
      <c r="E884" s="470" t="str">
        <f t="shared" si="154"/>
        <v/>
      </c>
      <c r="F884" s="458" t="str">
        <f t="shared" si="152"/>
        <v/>
      </c>
      <c r="G884" s="206" t="s">
        <v>92</v>
      </c>
    </row>
    <row r="885" ht="24.95" customHeight="1" spans="1:7">
      <c r="A885" s="455" t="s">
        <v>744</v>
      </c>
      <c r="B885" s="456"/>
      <c r="C885" s="456">
        <v>0</v>
      </c>
      <c r="D885" s="456">
        <v>0</v>
      </c>
      <c r="E885" s="470" t="str">
        <f t="shared" si="154"/>
        <v/>
      </c>
      <c r="F885" s="458" t="str">
        <f t="shared" si="152"/>
        <v/>
      </c>
      <c r="G885" s="206" t="s">
        <v>92</v>
      </c>
    </row>
    <row r="886" ht="24.95" customHeight="1" spans="1:7">
      <c r="A886" s="455" t="s">
        <v>745</v>
      </c>
      <c r="B886" s="456"/>
      <c r="C886" s="456">
        <v>0</v>
      </c>
      <c r="D886" s="456">
        <v>0</v>
      </c>
      <c r="E886" s="470" t="str">
        <f t="shared" si="154"/>
        <v/>
      </c>
      <c r="F886" s="458" t="str">
        <f t="shared" ref="F886:F947" si="156">IF(C886&lt;&gt;0,D886/C886-1,"")</f>
        <v/>
      </c>
      <c r="G886" s="206" t="s">
        <v>92</v>
      </c>
    </row>
    <row r="887" ht="24.95" customHeight="1" spans="1:7">
      <c r="A887" s="451" t="s">
        <v>746</v>
      </c>
      <c r="B887" s="452">
        <f t="shared" ref="B887:D887" si="157">SUM(B888:B897)</f>
        <v>3530</v>
      </c>
      <c r="C887" s="452">
        <f t="shared" si="157"/>
        <v>2184</v>
      </c>
      <c r="D887" s="452">
        <f t="shared" si="157"/>
        <v>2324</v>
      </c>
      <c r="E887" s="467">
        <f t="shared" si="154"/>
        <v>-0.341643059490085</v>
      </c>
      <c r="F887" s="454">
        <f t="shared" si="156"/>
        <v>0.0641025641025641</v>
      </c>
      <c r="G887" s="206" t="s">
        <v>90</v>
      </c>
    </row>
    <row r="888" ht="24.95" customHeight="1" spans="1:7">
      <c r="A888" s="455" t="s">
        <v>91</v>
      </c>
      <c r="B888" s="456">
        <v>737</v>
      </c>
      <c r="C888" s="456">
        <v>795</v>
      </c>
      <c r="D888" s="456">
        <v>879</v>
      </c>
      <c r="E888" s="470">
        <f t="shared" si="154"/>
        <v>0.192672998643148</v>
      </c>
      <c r="F888" s="458">
        <f t="shared" si="156"/>
        <v>0.105660377358491</v>
      </c>
      <c r="G888" s="206" t="s">
        <v>92</v>
      </c>
    </row>
    <row r="889" ht="24.95" customHeight="1" spans="1:7">
      <c r="A889" s="455" t="s">
        <v>93</v>
      </c>
      <c r="B889" s="456">
        <v>585</v>
      </c>
      <c r="C889" s="456">
        <v>194</v>
      </c>
      <c r="D889" s="456">
        <v>220</v>
      </c>
      <c r="E889" s="470">
        <f t="shared" si="154"/>
        <v>-0.623931623931624</v>
      </c>
      <c r="F889" s="458">
        <f t="shared" si="156"/>
        <v>0.134020618556701</v>
      </c>
      <c r="G889" s="206" t="s">
        <v>92</v>
      </c>
    </row>
    <row r="890" ht="24.95" customHeight="1" spans="1:7">
      <c r="A890" s="455" t="s">
        <v>94</v>
      </c>
      <c r="B890" s="456">
        <v>0</v>
      </c>
      <c r="C890" s="456">
        <v>0</v>
      </c>
      <c r="D890" s="456">
        <v>0</v>
      </c>
      <c r="E890" s="470" t="str">
        <f t="shared" si="154"/>
        <v/>
      </c>
      <c r="F890" s="458" t="str">
        <f t="shared" si="156"/>
        <v/>
      </c>
      <c r="G890" s="206" t="s">
        <v>92</v>
      </c>
    </row>
    <row r="891" ht="24.95" customHeight="1" spans="1:7">
      <c r="A891" s="455" t="s">
        <v>747</v>
      </c>
      <c r="B891" s="456">
        <v>0</v>
      </c>
      <c r="C891" s="456">
        <v>0</v>
      </c>
      <c r="D891" s="456">
        <v>0</v>
      </c>
      <c r="E891" s="470" t="str">
        <f t="shared" si="154"/>
        <v/>
      </c>
      <c r="F891" s="458" t="str">
        <f t="shared" si="156"/>
        <v/>
      </c>
      <c r="G891" s="206" t="s">
        <v>92</v>
      </c>
    </row>
    <row r="892" ht="24.95" customHeight="1" spans="1:7">
      <c r="A892" s="455" t="s">
        <v>748</v>
      </c>
      <c r="B892" s="456">
        <v>0</v>
      </c>
      <c r="C892" s="456">
        <v>0</v>
      </c>
      <c r="D892" s="456">
        <v>0</v>
      </c>
      <c r="E892" s="470" t="str">
        <f t="shared" si="154"/>
        <v/>
      </c>
      <c r="F892" s="458" t="str">
        <f t="shared" si="156"/>
        <v/>
      </c>
      <c r="G892" s="206" t="s">
        <v>92</v>
      </c>
    </row>
    <row r="893" ht="24.95" customHeight="1" spans="1:7">
      <c r="A893" s="455" t="s">
        <v>749</v>
      </c>
      <c r="B893" s="456">
        <v>0</v>
      </c>
      <c r="C893" s="456">
        <v>0</v>
      </c>
      <c r="D893" s="456">
        <v>0</v>
      </c>
      <c r="E893" s="470" t="str">
        <f t="shared" si="154"/>
        <v/>
      </c>
      <c r="F893" s="458" t="str">
        <f t="shared" si="156"/>
        <v/>
      </c>
      <c r="G893" s="206" t="s">
        <v>92</v>
      </c>
    </row>
    <row r="894" ht="24.95" customHeight="1" spans="1:7">
      <c r="A894" s="455" t="s">
        <v>750</v>
      </c>
      <c r="B894" s="456">
        <v>710</v>
      </c>
      <c r="C894" s="456">
        <v>580</v>
      </c>
      <c r="D894" s="456">
        <v>600</v>
      </c>
      <c r="E894" s="470">
        <f t="shared" si="154"/>
        <v>-0.154929577464789</v>
      </c>
      <c r="F894" s="458">
        <f t="shared" si="156"/>
        <v>0.0344827586206897</v>
      </c>
      <c r="G894" s="206" t="s">
        <v>92</v>
      </c>
    </row>
    <row r="895" ht="24.95" customHeight="1" spans="1:7">
      <c r="A895" s="455" t="s">
        <v>751</v>
      </c>
      <c r="B895" s="456">
        <v>0</v>
      </c>
      <c r="C895" s="456">
        <v>0</v>
      </c>
      <c r="D895" s="456">
        <v>0</v>
      </c>
      <c r="E895" s="470" t="str">
        <f t="shared" si="154"/>
        <v/>
      </c>
      <c r="F895" s="458" t="str">
        <f t="shared" si="156"/>
        <v/>
      </c>
      <c r="G895" s="206" t="s">
        <v>92</v>
      </c>
    </row>
    <row r="896" ht="24.95" customHeight="1" spans="1:7">
      <c r="A896" s="455" t="s">
        <v>752</v>
      </c>
      <c r="B896" s="456">
        <v>0</v>
      </c>
      <c r="C896" s="456">
        <v>0</v>
      </c>
      <c r="D896" s="456">
        <v>0</v>
      </c>
      <c r="E896" s="470" t="str">
        <f t="shared" si="154"/>
        <v/>
      </c>
      <c r="F896" s="458" t="str">
        <f t="shared" si="156"/>
        <v/>
      </c>
      <c r="G896" s="206" t="s">
        <v>92</v>
      </c>
    </row>
    <row r="897" ht="24.95" customHeight="1" spans="1:7">
      <c r="A897" s="455" t="s">
        <v>753</v>
      </c>
      <c r="B897" s="456">
        <v>1498</v>
      </c>
      <c r="C897" s="456">
        <v>615</v>
      </c>
      <c r="D897" s="456">
        <v>625</v>
      </c>
      <c r="E897" s="470">
        <f t="shared" si="154"/>
        <v>-0.582777036048064</v>
      </c>
      <c r="F897" s="458">
        <f t="shared" si="156"/>
        <v>0.0162601626016261</v>
      </c>
      <c r="G897" s="206" t="s">
        <v>92</v>
      </c>
    </row>
    <row r="898" ht="24.95" customHeight="1" spans="1:7">
      <c r="A898" s="451" t="s">
        <v>754</v>
      </c>
      <c r="B898" s="452">
        <f t="shared" ref="B898:D898" si="158">SUM(B899:B904)</f>
        <v>64</v>
      </c>
      <c r="C898" s="452">
        <f t="shared" si="158"/>
        <v>0</v>
      </c>
      <c r="D898" s="452">
        <f t="shared" si="158"/>
        <v>0</v>
      </c>
      <c r="E898" s="467">
        <f t="shared" si="154"/>
        <v>-1</v>
      </c>
      <c r="F898" s="454" t="str">
        <f t="shared" si="156"/>
        <v/>
      </c>
      <c r="G898" s="206" t="s">
        <v>90</v>
      </c>
    </row>
    <row r="899" ht="24.95" customHeight="1" spans="1:7">
      <c r="A899" s="455" t="s">
        <v>755</v>
      </c>
      <c r="B899" s="456">
        <v>64</v>
      </c>
      <c r="C899" s="456">
        <v>0</v>
      </c>
      <c r="D899" s="456">
        <v>0</v>
      </c>
      <c r="E899" s="470">
        <f t="shared" si="154"/>
        <v>-1</v>
      </c>
      <c r="F899" s="458" t="str">
        <f t="shared" si="156"/>
        <v/>
      </c>
      <c r="G899" s="206" t="s">
        <v>92</v>
      </c>
    </row>
    <row r="900" ht="24.95" customHeight="1" spans="1:7">
      <c r="A900" s="455" t="s">
        <v>756</v>
      </c>
      <c r="B900" s="456"/>
      <c r="C900" s="456">
        <v>0</v>
      </c>
      <c r="D900" s="456">
        <v>0</v>
      </c>
      <c r="E900" s="470" t="str">
        <f t="shared" si="154"/>
        <v/>
      </c>
      <c r="F900" s="458" t="str">
        <f t="shared" si="156"/>
        <v/>
      </c>
      <c r="G900" s="206" t="s">
        <v>92</v>
      </c>
    </row>
    <row r="901" ht="24.95" customHeight="1" spans="1:7">
      <c r="A901" s="455" t="s">
        <v>757</v>
      </c>
      <c r="B901" s="456"/>
      <c r="C901" s="456">
        <v>0</v>
      </c>
      <c r="D901" s="456">
        <v>0</v>
      </c>
      <c r="E901" s="470" t="str">
        <f t="shared" ref="E901:E964" si="159">IF(B901&lt;&gt;0,D901/B901-1,"")</f>
        <v/>
      </c>
      <c r="F901" s="458" t="str">
        <f t="shared" si="156"/>
        <v/>
      </c>
      <c r="G901" s="206" t="s">
        <v>92</v>
      </c>
    </row>
    <row r="902" ht="24.95" customHeight="1" spans="1:7">
      <c r="A902" s="455" t="s">
        <v>758</v>
      </c>
      <c r="B902" s="456"/>
      <c r="C902" s="456">
        <v>0</v>
      </c>
      <c r="D902" s="456">
        <v>0</v>
      </c>
      <c r="E902" s="470" t="str">
        <f t="shared" si="159"/>
        <v/>
      </c>
      <c r="F902" s="458" t="str">
        <f t="shared" si="156"/>
        <v/>
      </c>
      <c r="G902" s="206" t="s">
        <v>92</v>
      </c>
    </row>
    <row r="903" ht="24.95" customHeight="1" spans="1:7">
      <c r="A903" s="455" t="s">
        <v>759</v>
      </c>
      <c r="B903" s="456"/>
      <c r="C903" s="456">
        <v>0</v>
      </c>
      <c r="D903" s="456">
        <v>0</v>
      </c>
      <c r="E903" s="470" t="str">
        <f t="shared" si="159"/>
        <v/>
      </c>
      <c r="F903" s="458" t="str">
        <f t="shared" si="156"/>
        <v/>
      </c>
      <c r="G903" s="206" t="s">
        <v>92</v>
      </c>
    </row>
    <row r="904" ht="24.95" customHeight="1" spans="1:7">
      <c r="A904" s="455" t="s">
        <v>760</v>
      </c>
      <c r="B904" s="456"/>
      <c r="C904" s="456">
        <v>0</v>
      </c>
      <c r="D904" s="456">
        <v>0</v>
      </c>
      <c r="E904" s="470" t="str">
        <f t="shared" si="159"/>
        <v/>
      </c>
      <c r="F904" s="458" t="str">
        <f t="shared" si="156"/>
        <v/>
      </c>
      <c r="G904" s="206" t="s">
        <v>92</v>
      </c>
    </row>
    <row r="905" ht="24.95" customHeight="1" spans="1:7">
      <c r="A905" s="451" t="s">
        <v>761</v>
      </c>
      <c r="B905" s="452">
        <f t="shared" ref="B905:D905" si="160">SUM(B906:B911)</f>
        <v>54</v>
      </c>
      <c r="C905" s="452">
        <f t="shared" si="160"/>
        <v>20</v>
      </c>
      <c r="D905" s="452">
        <f t="shared" si="160"/>
        <v>360</v>
      </c>
      <c r="E905" s="467">
        <f t="shared" si="159"/>
        <v>5.66666666666667</v>
      </c>
      <c r="F905" s="454">
        <f t="shared" si="156"/>
        <v>17</v>
      </c>
      <c r="G905" s="206" t="s">
        <v>90</v>
      </c>
    </row>
    <row r="906" ht="24.95" customHeight="1" spans="1:7">
      <c r="A906" s="455" t="s">
        <v>762</v>
      </c>
      <c r="B906" s="456"/>
      <c r="C906" s="456">
        <v>0</v>
      </c>
      <c r="D906" s="456">
        <v>0</v>
      </c>
      <c r="E906" s="470" t="str">
        <f t="shared" si="159"/>
        <v/>
      </c>
      <c r="F906" s="458" t="str">
        <f t="shared" si="156"/>
        <v/>
      </c>
      <c r="G906" s="206" t="s">
        <v>92</v>
      </c>
    </row>
    <row r="907" ht="24.95" customHeight="1" spans="1:7">
      <c r="A907" s="455" t="s">
        <v>763</v>
      </c>
      <c r="B907" s="456"/>
      <c r="C907" s="456">
        <v>0</v>
      </c>
      <c r="D907" s="456">
        <v>0</v>
      </c>
      <c r="E907" s="469" t="str">
        <f t="shared" si="159"/>
        <v/>
      </c>
      <c r="F907" s="458" t="str">
        <f t="shared" si="156"/>
        <v/>
      </c>
      <c r="G907" s="206" t="s">
        <v>92</v>
      </c>
    </row>
    <row r="908" ht="24.95" customHeight="1" spans="1:7">
      <c r="A908" s="455" t="s">
        <v>764</v>
      </c>
      <c r="B908" s="456"/>
      <c r="C908" s="456">
        <v>0</v>
      </c>
      <c r="D908" s="456">
        <v>360</v>
      </c>
      <c r="E908" s="470" t="str">
        <f t="shared" si="159"/>
        <v/>
      </c>
      <c r="F908" s="458" t="str">
        <f t="shared" si="156"/>
        <v/>
      </c>
      <c r="G908" s="206" t="s">
        <v>92</v>
      </c>
    </row>
    <row r="909" ht="24.95" customHeight="1" spans="1:7">
      <c r="A909" s="455" t="s">
        <v>765</v>
      </c>
      <c r="B909" s="456">
        <v>54</v>
      </c>
      <c r="C909" s="456">
        <v>20</v>
      </c>
      <c r="D909" s="456">
        <v>0</v>
      </c>
      <c r="E909" s="470">
        <f t="shared" si="159"/>
        <v>-1</v>
      </c>
      <c r="F909" s="458">
        <f t="shared" si="156"/>
        <v>-1</v>
      </c>
      <c r="G909" s="206" t="s">
        <v>92</v>
      </c>
    </row>
    <row r="910" ht="24.95" customHeight="1" spans="1:7">
      <c r="A910" s="455" t="s">
        <v>766</v>
      </c>
      <c r="B910" s="456"/>
      <c r="C910" s="456">
        <v>0</v>
      </c>
      <c r="D910" s="456">
        <v>0</v>
      </c>
      <c r="E910" s="470" t="str">
        <f t="shared" si="159"/>
        <v/>
      </c>
      <c r="F910" s="458" t="str">
        <f t="shared" si="156"/>
        <v/>
      </c>
      <c r="G910" s="206" t="s">
        <v>92</v>
      </c>
    </row>
    <row r="911" ht="24.95" customHeight="1" spans="1:7">
      <c r="A911" s="455" t="s">
        <v>767</v>
      </c>
      <c r="B911" s="456"/>
      <c r="C911" s="456">
        <v>0</v>
      </c>
      <c r="D911" s="456">
        <v>0</v>
      </c>
      <c r="E911" s="470" t="str">
        <f t="shared" si="159"/>
        <v/>
      </c>
      <c r="F911" s="458" t="str">
        <f t="shared" si="156"/>
        <v/>
      </c>
      <c r="G911" s="206" t="s">
        <v>92</v>
      </c>
    </row>
    <row r="912" ht="24.95" customHeight="1" spans="1:7">
      <c r="A912" s="451" t="s">
        <v>768</v>
      </c>
      <c r="B912" s="452">
        <f t="shared" ref="B912:D912" si="161">SUM(B913:B914)</f>
        <v>0</v>
      </c>
      <c r="C912" s="452">
        <f t="shared" si="161"/>
        <v>0</v>
      </c>
      <c r="D912" s="452">
        <f t="shared" si="161"/>
        <v>0</v>
      </c>
      <c r="E912" s="467" t="str">
        <f t="shared" si="159"/>
        <v/>
      </c>
      <c r="F912" s="454" t="str">
        <f t="shared" si="156"/>
        <v/>
      </c>
      <c r="G912" s="206" t="s">
        <v>90</v>
      </c>
    </row>
    <row r="913" ht="24.95" customHeight="1" spans="1:7">
      <c r="A913" s="455" t="s">
        <v>769</v>
      </c>
      <c r="B913" s="456"/>
      <c r="C913" s="456">
        <v>0</v>
      </c>
      <c r="D913" s="456">
        <v>0</v>
      </c>
      <c r="E913" s="470" t="str">
        <f t="shared" si="159"/>
        <v/>
      </c>
      <c r="F913" s="458" t="str">
        <f t="shared" si="156"/>
        <v/>
      </c>
      <c r="G913" s="206" t="s">
        <v>92</v>
      </c>
    </row>
    <row r="914" ht="24.95" customHeight="1" spans="1:7">
      <c r="A914" s="455" t="s">
        <v>770</v>
      </c>
      <c r="B914" s="456"/>
      <c r="C914" s="456">
        <v>0</v>
      </c>
      <c r="D914" s="456">
        <v>0</v>
      </c>
      <c r="E914" s="470" t="str">
        <f t="shared" si="159"/>
        <v/>
      </c>
      <c r="F914" s="458" t="str">
        <f t="shared" si="156"/>
        <v/>
      </c>
      <c r="G914" s="206" t="s">
        <v>92</v>
      </c>
    </row>
    <row r="915" ht="24.95" customHeight="1" spans="1:7">
      <c r="A915" s="451" t="s">
        <v>771</v>
      </c>
      <c r="B915" s="452">
        <f t="shared" ref="B915:D915" si="162">SUM(B916:B917)</f>
        <v>3</v>
      </c>
      <c r="C915" s="452">
        <f t="shared" si="162"/>
        <v>133</v>
      </c>
      <c r="D915" s="452">
        <f t="shared" si="162"/>
        <v>0</v>
      </c>
      <c r="E915" s="467">
        <f t="shared" si="159"/>
        <v>-1</v>
      </c>
      <c r="F915" s="454">
        <f t="shared" si="156"/>
        <v>-1</v>
      </c>
      <c r="G915" s="206" t="s">
        <v>90</v>
      </c>
    </row>
    <row r="916" ht="24.95" customHeight="1" spans="1:7">
      <c r="A916" s="455" t="s">
        <v>772</v>
      </c>
      <c r="B916" s="456"/>
      <c r="C916" s="456">
        <v>0</v>
      </c>
      <c r="D916" s="456">
        <v>0</v>
      </c>
      <c r="E916" s="470" t="str">
        <f t="shared" si="159"/>
        <v/>
      </c>
      <c r="F916" s="458" t="str">
        <f t="shared" si="156"/>
        <v/>
      </c>
      <c r="G916" s="206" t="s">
        <v>92</v>
      </c>
    </row>
    <row r="917" ht="24.95" customHeight="1" spans="1:7">
      <c r="A917" s="455" t="s">
        <v>773</v>
      </c>
      <c r="B917" s="456">
        <v>3</v>
      </c>
      <c r="C917" s="456">
        <f>6+127</f>
        <v>133</v>
      </c>
      <c r="D917" s="456">
        <v>0</v>
      </c>
      <c r="E917" s="470">
        <f t="shared" si="159"/>
        <v>-1</v>
      </c>
      <c r="F917" s="458">
        <f t="shared" si="156"/>
        <v>-1</v>
      </c>
      <c r="G917" s="206" t="s">
        <v>92</v>
      </c>
    </row>
    <row r="918" ht="24.95" customHeight="1" spans="1:7">
      <c r="A918" s="451" t="s">
        <v>57</v>
      </c>
      <c r="B918" s="452">
        <f t="shared" ref="B918:D918" si="163">SUM(B919,B942,B952,B962,B967,B974,B979)</f>
        <v>21196</v>
      </c>
      <c r="C918" s="452">
        <f t="shared" si="163"/>
        <v>6922</v>
      </c>
      <c r="D918" s="452">
        <f t="shared" si="163"/>
        <v>4752</v>
      </c>
      <c r="E918" s="468">
        <f t="shared" si="159"/>
        <v>-0.775806755991697</v>
      </c>
      <c r="F918" s="454">
        <f t="shared" si="156"/>
        <v>-0.313493210054897</v>
      </c>
      <c r="G918" s="206" t="s">
        <v>88</v>
      </c>
    </row>
    <row r="919" ht="24.95" customHeight="1" spans="1:7">
      <c r="A919" s="451" t="s">
        <v>774</v>
      </c>
      <c r="B919" s="452">
        <f t="shared" ref="B919:D919" si="164">SUM(B920:B941)</f>
        <v>11349</v>
      </c>
      <c r="C919" s="452">
        <f t="shared" si="164"/>
        <v>5467</v>
      </c>
      <c r="D919" s="452">
        <f t="shared" si="164"/>
        <v>4560</v>
      </c>
      <c r="E919" s="467">
        <f t="shared" si="159"/>
        <v>-0.598202484800423</v>
      </c>
      <c r="F919" s="454">
        <f t="shared" si="156"/>
        <v>-0.165904518017194</v>
      </c>
      <c r="G919" s="206" t="s">
        <v>90</v>
      </c>
    </row>
    <row r="920" ht="24.95" customHeight="1" spans="1:7">
      <c r="A920" s="455" t="s">
        <v>91</v>
      </c>
      <c r="B920" s="456">
        <v>965</v>
      </c>
      <c r="C920" s="456">
        <v>1034</v>
      </c>
      <c r="D920" s="456">
        <v>993</v>
      </c>
      <c r="E920" s="470">
        <f t="shared" si="159"/>
        <v>0.0290155440414508</v>
      </c>
      <c r="F920" s="458">
        <f t="shared" si="156"/>
        <v>-0.039651837524178</v>
      </c>
      <c r="G920" s="206" t="s">
        <v>92</v>
      </c>
    </row>
    <row r="921" ht="24.95" customHeight="1" spans="1:7">
      <c r="A921" s="455" t="s">
        <v>93</v>
      </c>
      <c r="B921" s="456">
        <v>16</v>
      </c>
      <c r="C921" s="456">
        <v>15</v>
      </c>
      <c r="D921" s="456">
        <v>11</v>
      </c>
      <c r="E921" s="470">
        <f t="shared" si="159"/>
        <v>-0.3125</v>
      </c>
      <c r="F921" s="458">
        <f t="shared" si="156"/>
        <v>-0.266666666666667</v>
      </c>
      <c r="G921" s="206" t="s">
        <v>92</v>
      </c>
    </row>
    <row r="922" ht="24.95" customHeight="1" spans="1:7">
      <c r="A922" s="455" t="s">
        <v>94</v>
      </c>
      <c r="B922" s="456">
        <v>0</v>
      </c>
      <c r="C922" s="456">
        <v>0</v>
      </c>
      <c r="D922" s="456">
        <v>0</v>
      </c>
      <c r="E922" s="470" t="str">
        <f t="shared" si="159"/>
        <v/>
      </c>
      <c r="F922" s="458" t="str">
        <f t="shared" si="156"/>
        <v/>
      </c>
      <c r="G922" s="206" t="s">
        <v>92</v>
      </c>
    </row>
    <row r="923" ht="24.95" customHeight="1" spans="1:7">
      <c r="A923" s="455" t="s">
        <v>775</v>
      </c>
      <c r="B923" s="456">
        <v>334</v>
      </c>
      <c r="C923" s="456">
        <v>220</v>
      </c>
      <c r="D923" s="456">
        <v>200</v>
      </c>
      <c r="E923" s="470">
        <f t="shared" si="159"/>
        <v>-0.401197604790419</v>
      </c>
      <c r="F923" s="458">
        <f t="shared" si="156"/>
        <v>-0.0909090909090909</v>
      </c>
      <c r="G923" s="206" t="s">
        <v>92</v>
      </c>
    </row>
    <row r="924" ht="24.95" customHeight="1" spans="1:7">
      <c r="A924" s="455" t="s">
        <v>776</v>
      </c>
      <c r="B924" s="456"/>
      <c r="C924" s="456">
        <v>0</v>
      </c>
      <c r="D924" s="456">
        <v>0</v>
      </c>
      <c r="E924" s="470" t="str">
        <f t="shared" si="159"/>
        <v/>
      </c>
      <c r="F924" s="458" t="str">
        <f t="shared" si="156"/>
        <v/>
      </c>
      <c r="G924" s="206" t="s">
        <v>92</v>
      </c>
    </row>
    <row r="925" ht="24.95" customHeight="1" spans="1:7">
      <c r="A925" s="455" t="s">
        <v>777</v>
      </c>
      <c r="B925" s="456"/>
      <c r="C925" s="456">
        <v>0</v>
      </c>
      <c r="D925" s="456">
        <v>0</v>
      </c>
      <c r="E925" s="470" t="str">
        <f t="shared" si="159"/>
        <v/>
      </c>
      <c r="F925" s="458" t="str">
        <f t="shared" si="156"/>
        <v/>
      </c>
      <c r="G925" s="206" t="s">
        <v>92</v>
      </c>
    </row>
    <row r="926" ht="24.95" customHeight="1" spans="1:7">
      <c r="A926" s="455" t="s">
        <v>778</v>
      </c>
      <c r="B926" s="456"/>
      <c r="C926" s="456">
        <v>0</v>
      </c>
      <c r="D926" s="456">
        <v>0</v>
      </c>
      <c r="E926" s="470" t="str">
        <f t="shared" si="159"/>
        <v/>
      </c>
      <c r="F926" s="458" t="str">
        <f t="shared" si="156"/>
        <v/>
      </c>
      <c r="G926" s="206" t="s">
        <v>92</v>
      </c>
    </row>
    <row r="927" ht="24.95" customHeight="1" spans="1:7">
      <c r="A927" s="455" t="s">
        <v>779</v>
      </c>
      <c r="B927" s="456"/>
      <c r="C927" s="456">
        <v>0</v>
      </c>
      <c r="D927" s="456">
        <v>0</v>
      </c>
      <c r="E927" s="470" t="str">
        <f t="shared" si="159"/>
        <v/>
      </c>
      <c r="F927" s="458" t="str">
        <f t="shared" si="156"/>
        <v/>
      </c>
      <c r="G927" s="206" t="s">
        <v>92</v>
      </c>
    </row>
    <row r="928" ht="24.95" customHeight="1" spans="1:7">
      <c r="A928" s="455" t="s">
        <v>780</v>
      </c>
      <c r="B928" s="456">
        <v>3556</v>
      </c>
      <c r="C928" s="456">
        <v>257</v>
      </c>
      <c r="D928" s="456">
        <v>3228</v>
      </c>
      <c r="E928" s="470">
        <f t="shared" si="159"/>
        <v>-0.0922384701912261</v>
      </c>
      <c r="F928" s="458">
        <f t="shared" si="156"/>
        <v>11.5603112840467</v>
      </c>
      <c r="G928" s="206" t="s">
        <v>92</v>
      </c>
    </row>
    <row r="929" ht="24.95" customHeight="1" spans="1:7">
      <c r="A929" s="455" t="s">
        <v>781</v>
      </c>
      <c r="B929" s="456"/>
      <c r="C929" s="456">
        <v>0</v>
      </c>
      <c r="D929" s="456">
        <v>0</v>
      </c>
      <c r="E929" s="469" t="str">
        <f t="shared" si="159"/>
        <v/>
      </c>
      <c r="F929" s="458" t="str">
        <f t="shared" si="156"/>
        <v/>
      </c>
      <c r="G929" s="206" t="s">
        <v>92</v>
      </c>
    </row>
    <row r="930" ht="24.95" customHeight="1" spans="1:7">
      <c r="A930" s="455" t="s">
        <v>782</v>
      </c>
      <c r="B930" s="456"/>
      <c r="C930" s="456">
        <v>0</v>
      </c>
      <c r="D930" s="456">
        <v>0</v>
      </c>
      <c r="E930" s="470" t="str">
        <f t="shared" si="159"/>
        <v/>
      </c>
      <c r="F930" s="458" t="str">
        <f t="shared" si="156"/>
        <v/>
      </c>
      <c r="G930" s="206" t="s">
        <v>92</v>
      </c>
    </row>
    <row r="931" ht="24.95" customHeight="1" spans="1:7">
      <c r="A931" s="455" t="s">
        <v>783</v>
      </c>
      <c r="B931" s="456">
        <v>21</v>
      </c>
      <c r="C931" s="456">
        <v>22</v>
      </c>
      <c r="D931" s="456">
        <v>0</v>
      </c>
      <c r="E931" s="470">
        <f t="shared" si="159"/>
        <v>-1</v>
      </c>
      <c r="F931" s="458">
        <f t="shared" si="156"/>
        <v>-1</v>
      </c>
      <c r="G931" s="206" t="s">
        <v>92</v>
      </c>
    </row>
    <row r="932" ht="24.95" customHeight="1" spans="1:7">
      <c r="A932" s="455" t="s">
        <v>784</v>
      </c>
      <c r="B932" s="456"/>
      <c r="C932" s="456">
        <v>0</v>
      </c>
      <c r="D932" s="456">
        <v>0</v>
      </c>
      <c r="E932" s="470" t="str">
        <f t="shared" si="159"/>
        <v/>
      </c>
      <c r="F932" s="458" t="str">
        <f t="shared" si="156"/>
        <v/>
      </c>
      <c r="G932" s="206" t="s">
        <v>92</v>
      </c>
    </row>
    <row r="933" ht="24.95" customHeight="1" spans="1:7">
      <c r="A933" s="455" t="s">
        <v>785</v>
      </c>
      <c r="B933" s="456"/>
      <c r="C933" s="456">
        <v>0</v>
      </c>
      <c r="D933" s="456">
        <v>0</v>
      </c>
      <c r="E933" s="470" t="str">
        <f t="shared" si="159"/>
        <v/>
      </c>
      <c r="F933" s="458" t="str">
        <f t="shared" si="156"/>
        <v/>
      </c>
      <c r="G933" s="206" t="s">
        <v>92</v>
      </c>
    </row>
    <row r="934" ht="24.95" customHeight="1" spans="1:7">
      <c r="A934" s="455" t="s">
        <v>786</v>
      </c>
      <c r="B934" s="456"/>
      <c r="C934" s="456">
        <v>0</v>
      </c>
      <c r="D934" s="456">
        <v>0</v>
      </c>
      <c r="E934" s="470" t="str">
        <f t="shared" si="159"/>
        <v/>
      </c>
      <c r="F934" s="458" t="str">
        <f t="shared" si="156"/>
        <v/>
      </c>
      <c r="G934" s="206" t="s">
        <v>92</v>
      </c>
    </row>
    <row r="935" ht="24.95" customHeight="1" spans="1:7">
      <c r="A935" s="455" t="s">
        <v>787</v>
      </c>
      <c r="B935" s="456"/>
      <c r="C935" s="456">
        <v>0</v>
      </c>
      <c r="D935" s="456">
        <v>0</v>
      </c>
      <c r="E935" s="469" t="str">
        <f t="shared" si="159"/>
        <v/>
      </c>
      <c r="F935" s="458" t="str">
        <f t="shared" si="156"/>
        <v/>
      </c>
      <c r="G935" s="206" t="s">
        <v>92</v>
      </c>
    </row>
    <row r="936" ht="24.95" customHeight="1" spans="1:7">
      <c r="A936" s="455" t="s">
        <v>788</v>
      </c>
      <c r="B936" s="456"/>
      <c r="C936" s="456">
        <v>0</v>
      </c>
      <c r="D936" s="456">
        <v>0</v>
      </c>
      <c r="E936" s="470" t="str">
        <f t="shared" si="159"/>
        <v/>
      </c>
      <c r="F936" s="458" t="str">
        <f t="shared" si="156"/>
        <v/>
      </c>
      <c r="G936" s="206" t="s">
        <v>92</v>
      </c>
    </row>
    <row r="937" ht="24.95" customHeight="1" spans="1:7">
      <c r="A937" s="455" t="s">
        <v>789</v>
      </c>
      <c r="B937" s="456"/>
      <c r="C937" s="456">
        <v>0</v>
      </c>
      <c r="D937" s="456">
        <v>0</v>
      </c>
      <c r="E937" s="470" t="str">
        <f t="shared" si="159"/>
        <v/>
      </c>
      <c r="F937" s="458" t="str">
        <f t="shared" si="156"/>
        <v/>
      </c>
      <c r="G937" s="206" t="s">
        <v>92</v>
      </c>
    </row>
    <row r="938" ht="24.95" customHeight="1" spans="1:7">
      <c r="A938" s="455" t="s">
        <v>790</v>
      </c>
      <c r="B938" s="456"/>
      <c r="C938" s="456">
        <v>73</v>
      </c>
      <c r="D938" s="456">
        <v>0</v>
      </c>
      <c r="E938" s="470" t="str">
        <f t="shared" si="159"/>
        <v/>
      </c>
      <c r="F938" s="458">
        <f t="shared" si="156"/>
        <v>-1</v>
      </c>
      <c r="G938" s="206" t="s">
        <v>92</v>
      </c>
    </row>
    <row r="939" ht="24.95" customHeight="1" spans="1:7">
      <c r="A939" s="455" t="s">
        <v>791</v>
      </c>
      <c r="B939" s="456">
        <f>1162+5295</f>
        <v>6457</v>
      </c>
      <c r="C939" s="456">
        <v>3600</v>
      </c>
      <c r="D939" s="456">
        <v>0</v>
      </c>
      <c r="E939" s="470">
        <f t="shared" si="159"/>
        <v>-1</v>
      </c>
      <c r="F939" s="458">
        <f t="shared" si="156"/>
        <v>-1</v>
      </c>
      <c r="G939" s="206" t="s">
        <v>92</v>
      </c>
    </row>
    <row r="940" ht="42" customHeight="1" spans="1:7">
      <c r="A940" s="455" t="s">
        <v>792</v>
      </c>
      <c r="B940" s="456"/>
      <c r="C940" s="456">
        <v>0</v>
      </c>
      <c r="D940" s="456">
        <v>0</v>
      </c>
      <c r="E940" s="470" t="str">
        <f t="shared" si="159"/>
        <v/>
      </c>
      <c r="F940" s="458" t="str">
        <f t="shared" si="156"/>
        <v/>
      </c>
      <c r="G940" s="206" t="s">
        <v>92</v>
      </c>
    </row>
    <row r="941" ht="24.95" customHeight="1" spans="1:7">
      <c r="A941" s="455" t="s">
        <v>793</v>
      </c>
      <c r="B941" s="456"/>
      <c r="C941" s="456">
        <v>246</v>
      </c>
      <c r="D941" s="456">
        <v>128</v>
      </c>
      <c r="E941" s="470" t="str">
        <f t="shared" si="159"/>
        <v/>
      </c>
      <c r="F941" s="458">
        <f t="shared" si="156"/>
        <v>-0.479674796747967</v>
      </c>
      <c r="G941" s="206" t="s">
        <v>92</v>
      </c>
    </row>
    <row r="942" ht="24.95" customHeight="1" spans="1:7">
      <c r="A942" s="451" t="s">
        <v>794</v>
      </c>
      <c r="B942" s="452">
        <f t="shared" ref="B942:D942" si="165">SUM(B943:B951)</f>
        <v>0</v>
      </c>
      <c r="C942" s="452">
        <f t="shared" si="165"/>
        <v>1261</v>
      </c>
      <c r="D942" s="452">
        <f t="shared" si="165"/>
        <v>0</v>
      </c>
      <c r="E942" s="468" t="str">
        <f t="shared" si="159"/>
        <v/>
      </c>
      <c r="F942" s="454">
        <f t="shared" si="156"/>
        <v>-1</v>
      </c>
      <c r="G942" s="206" t="s">
        <v>90</v>
      </c>
    </row>
    <row r="943" ht="24.95" customHeight="1" spans="1:7">
      <c r="A943" s="455" t="s">
        <v>91</v>
      </c>
      <c r="B943" s="456"/>
      <c r="C943" s="456">
        <v>0</v>
      </c>
      <c r="D943" s="456">
        <v>0</v>
      </c>
      <c r="E943" s="470" t="str">
        <f t="shared" si="159"/>
        <v/>
      </c>
      <c r="F943" s="458" t="str">
        <f t="shared" si="156"/>
        <v/>
      </c>
      <c r="G943" s="206" t="s">
        <v>92</v>
      </c>
    </row>
    <row r="944" ht="24.95" customHeight="1" spans="1:7">
      <c r="A944" s="455" t="s">
        <v>93</v>
      </c>
      <c r="B944" s="456"/>
      <c r="C944" s="456">
        <v>0</v>
      </c>
      <c r="D944" s="456">
        <v>0</v>
      </c>
      <c r="E944" s="470" t="str">
        <f t="shared" si="159"/>
        <v/>
      </c>
      <c r="F944" s="458" t="str">
        <f t="shared" si="156"/>
        <v/>
      </c>
      <c r="G944" s="206" t="s">
        <v>92</v>
      </c>
    </row>
    <row r="945" ht="24.95" customHeight="1" spans="1:7">
      <c r="A945" s="455" t="s">
        <v>94</v>
      </c>
      <c r="B945" s="456"/>
      <c r="C945" s="456">
        <v>0</v>
      </c>
      <c r="D945" s="456">
        <v>0</v>
      </c>
      <c r="E945" s="470" t="str">
        <f t="shared" si="159"/>
        <v/>
      </c>
      <c r="F945" s="458" t="str">
        <f t="shared" si="156"/>
        <v/>
      </c>
      <c r="G945" s="206" t="s">
        <v>92</v>
      </c>
    </row>
    <row r="946" ht="24.95" customHeight="1" spans="1:7">
      <c r="A946" s="455" t="s">
        <v>795</v>
      </c>
      <c r="B946" s="456"/>
      <c r="C946" s="456">
        <v>0</v>
      </c>
      <c r="D946" s="456">
        <v>0</v>
      </c>
      <c r="E946" s="470" t="str">
        <f t="shared" si="159"/>
        <v/>
      </c>
      <c r="F946" s="458" t="str">
        <f t="shared" si="156"/>
        <v/>
      </c>
      <c r="G946" s="206" t="s">
        <v>92</v>
      </c>
    </row>
    <row r="947" ht="24.95" customHeight="1" spans="1:7">
      <c r="A947" s="455" t="s">
        <v>796</v>
      </c>
      <c r="B947" s="456"/>
      <c r="C947" s="456">
        <v>1161</v>
      </c>
      <c r="D947" s="456">
        <v>0</v>
      </c>
      <c r="E947" s="470" t="str">
        <f t="shared" si="159"/>
        <v/>
      </c>
      <c r="F947" s="458">
        <f t="shared" si="156"/>
        <v>-1</v>
      </c>
      <c r="G947" s="206" t="s">
        <v>92</v>
      </c>
    </row>
    <row r="948" ht="24.95" customHeight="1" spans="1:7">
      <c r="A948" s="455" t="s">
        <v>797</v>
      </c>
      <c r="B948" s="456"/>
      <c r="C948" s="456">
        <v>0</v>
      </c>
      <c r="D948" s="456">
        <v>0</v>
      </c>
      <c r="E948" s="470" t="str">
        <f t="shared" si="159"/>
        <v/>
      </c>
      <c r="F948" s="458" t="str">
        <f t="shared" ref="F948:F1010" si="166">IF(C948&lt;&gt;0,D948/C948-1,"")</f>
        <v/>
      </c>
      <c r="G948" s="206" t="s">
        <v>92</v>
      </c>
    </row>
    <row r="949" ht="24.95" customHeight="1" spans="1:7">
      <c r="A949" s="455" t="s">
        <v>798</v>
      </c>
      <c r="B949" s="456"/>
      <c r="C949" s="456">
        <v>0</v>
      </c>
      <c r="D949" s="456">
        <v>0</v>
      </c>
      <c r="E949" s="469" t="str">
        <f t="shared" si="159"/>
        <v/>
      </c>
      <c r="F949" s="458" t="str">
        <f t="shared" si="166"/>
        <v/>
      </c>
      <c r="G949" s="206" t="s">
        <v>92</v>
      </c>
    </row>
    <row r="950" ht="24.95" customHeight="1" spans="1:7">
      <c r="A950" s="455" t="s">
        <v>799</v>
      </c>
      <c r="B950" s="456"/>
      <c r="C950" s="456">
        <v>0</v>
      </c>
      <c r="D950" s="456">
        <v>0</v>
      </c>
      <c r="E950" s="470" t="str">
        <f t="shared" si="159"/>
        <v/>
      </c>
      <c r="F950" s="458" t="str">
        <f t="shared" si="166"/>
        <v/>
      </c>
      <c r="G950" s="206" t="s">
        <v>92</v>
      </c>
    </row>
    <row r="951" ht="24.95" customHeight="1" spans="1:7">
      <c r="A951" s="455" t="s">
        <v>800</v>
      </c>
      <c r="B951" s="456"/>
      <c r="C951" s="456">
        <v>100</v>
      </c>
      <c r="D951" s="456">
        <v>0</v>
      </c>
      <c r="E951" s="470" t="str">
        <f t="shared" si="159"/>
        <v/>
      </c>
      <c r="F951" s="458">
        <f t="shared" si="166"/>
        <v>-1</v>
      </c>
      <c r="G951" s="206" t="s">
        <v>92</v>
      </c>
    </row>
    <row r="952" ht="24.95" customHeight="1" spans="1:7">
      <c r="A952" s="451" t="s">
        <v>801</v>
      </c>
      <c r="B952" s="452">
        <f t="shared" ref="B952:D952" si="167">SUM(B953:B961)</f>
        <v>53</v>
      </c>
      <c r="C952" s="452">
        <f t="shared" si="167"/>
        <v>29</v>
      </c>
      <c r="D952" s="452">
        <f t="shared" si="167"/>
        <v>120</v>
      </c>
      <c r="E952" s="467">
        <f t="shared" si="159"/>
        <v>1.26415094339623</v>
      </c>
      <c r="F952" s="454">
        <f t="shared" si="166"/>
        <v>3.13793103448276</v>
      </c>
      <c r="G952" s="206" t="s">
        <v>90</v>
      </c>
    </row>
    <row r="953" ht="24.95" customHeight="1" spans="1:7">
      <c r="A953" s="455" t="s">
        <v>91</v>
      </c>
      <c r="B953" s="456"/>
      <c r="C953" s="456">
        <v>0</v>
      </c>
      <c r="D953" s="456">
        <v>0</v>
      </c>
      <c r="E953" s="469" t="str">
        <f t="shared" si="159"/>
        <v/>
      </c>
      <c r="F953" s="458" t="str">
        <f t="shared" si="166"/>
        <v/>
      </c>
      <c r="G953" s="206" t="s">
        <v>92</v>
      </c>
    </row>
    <row r="954" ht="24.95" customHeight="1" spans="1:7">
      <c r="A954" s="455" t="s">
        <v>93</v>
      </c>
      <c r="B954" s="456"/>
      <c r="C954" s="456">
        <v>0</v>
      </c>
      <c r="D954" s="456">
        <v>0</v>
      </c>
      <c r="E954" s="470" t="str">
        <f t="shared" si="159"/>
        <v/>
      </c>
      <c r="F954" s="458" t="str">
        <f t="shared" si="166"/>
        <v/>
      </c>
      <c r="G954" s="206" t="s">
        <v>92</v>
      </c>
    </row>
    <row r="955" ht="24.95" customHeight="1" spans="1:7">
      <c r="A955" s="455" t="s">
        <v>94</v>
      </c>
      <c r="B955" s="456"/>
      <c r="C955" s="456">
        <v>0</v>
      </c>
      <c r="D955" s="456">
        <v>0</v>
      </c>
      <c r="E955" s="470" t="str">
        <f t="shared" si="159"/>
        <v/>
      </c>
      <c r="F955" s="458" t="str">
        <f t="shared" si="166"/>
        <v/>
      </c>
      <c r="G955" s="206" t="s">
        <v>92</v>
      </c>
    </row>
    <row r="956" ht="24.95" customHeight="1" spans="1:7">
      <c r="A956" s="455" t="s">
        <v>802</v>
      </c>
      <c r="B956" s="456"/>
      <c r="C956" s="456">
        <v>0</v>
      </c>
      <c r="D956" s="456">
        <v>0</v>
      </c>
      <c r="E956" s="469" t="str">
        <f t="shared" si="159"/>
        <v/>
      </c>
      <c r="F956" s="458" t="str">
        <f t="shared" si="166"/>
        <v/>
      </c>
      <c r="G956" s="206" t="s">
        <v>92</v>
      </c>
    </row>
    <row r="957" ht="24.95" customHeight="1" spans="1:7">
      <c r="A957" s="455" t="s">
        <v>803</v>
      </c>
      <c r="B957" s="456"/>
      <c r="C957" s="456">
        <v>0</v>
      </c>
      <c r="D957" s="456">
        <v>0</v>
      </c>
      <c r="E957" s="469" t="str">
        <f t="shared" si="159"/>
        <v/>
      </c>
      <c r="F957" s="458" t="str">
        <f t="shared" si="166"/>
        <v/>
      </c>
      <c r="G957" s="206" t="s">
        <v>92</v>
      </c>
    </row>
    <row r="958" ht="24.95" customHeight="1" spans="1:7">
      <c r="A958" s="455" t="s">
        <v>804</v>
      </c>
      <c r="B958" s="456"/>
      <c r="C958" s="456">
        <v>0</v>
      </c>
      <c r="D958" s="456">
        <v>0</v>
      </c>
      <c r="E958" s="470" t="str">
        <f t="shared" si="159"/>
        <v/>
      </c>
      <c r="F958" s="458" t="str">
        <f t="shared" si="166"/>
        <v/>
      </c>
      <c r="G958" s="206" t="s">
        <v>92</v>
      </c>
    </row>
    <row r="959" ht="24.95" customHeight="1" spans="1:7">
      <c r="A959" s="455" t="s">
        <v>805</v>
      </c>
      <c r="B959" s="456"/>
      <c r="C959" s="456">
        <v>0</v>
      </c>
      <c r="D959" s="456">
        <v>0</v>
      </c>
      <c r="E959" s="470" t="str">
        <f t="shared" si="159"/>
        <v/>
      </c>
      <c r="F959" s="458" t="str">
        <f t="shared" si="166"/>
        <v/>
      </c>
      <c r="G959" s="206" t="s">
        <v>92</v>
      </c>
    </row>
    <row r="960" ht="24.95" customHeight="1" spans="1:7">
      <c r="A960" s="455" t="s">
        <v>806</v>
      </c>
      <c r="B960" s="456"/>
      <c r="C960" s="456">
        <v>0</v>
      </c>
      <c r="D960" s="456">
        <v>0</v>
      </c>
      <c r="E960" s="470" t="str">
        <f t="shared" si="159"/>
        <v/>
      </c>
      <c r="F960" s="458" t="str">
        <f t="shared" si="166"/>
        <v/>
      </c>
      <c r="G960" s="206" t="s">
        <v>92</v>
      </c>
    </row>
    <row r="961" ht="24.95" customHeight="1" spans="1:7">
      <c r="A961" s="455" t="s">
        <v>807</v>
      </c>
      <c r="B961" s="456">
        <v>53</v>
      </c>
      <c r="C961" s="456">
        <v>29</v>
      </c>
      <c r="D961" s="456">
        <v>120</v>
      </c>
      <c r="E961" s="470">
        <f t="shared" si="159"/>
        <v>1.26415094339623</v>
      </c>
      <c r="F961" s="458">
        <f t="shared" si="166"/>
        <v>3.13793103448276</v>
      </c>
      <c r="G961" s="206" t="s">
        <v>92</v>
      </c>
    </row>
    <row r="962" ht="42.95" customHeight="1" spans="1:7">
      <c r="A962" s="451" t="s">
        <v>808</v>
      </c>
      <c r="B962" s="452">
        <f t="shared" ref="B962:D962" si="168">SUM(B963:B966)</f>
        <v>47</v>
      </c>
      <c r="C962" s="452">
        <f t="shared" si="168"/>
        <v>58</v>
      </c>
      <c r="D962" s="452">
        <f t="shared" si="168"/>
        <v>60</v>
      </c>
      <c r="E962" s="467">
        <f t="shared" si="159"/>
        <v>0.276595744680851</v>
      </c>
      <c r="F962" s="454">
        <f t="shared" si="166"/>
        <v>0.0344827586206897</v>
      </c>
      <c r="G962" s="206" t="s">
        <v>90</v>
      </c>
    </row>
    <row r="963" ht="24.95" customHeight="1" spans="1:7">
      <c r="A963" s="455" t="s">
        <v>809</v>
      </c>
      <c r="B963" s="456"/>
      <c r="C963" s="456">
        <v>0</v>
      </c>
      <c r="D963" s="456">
        <v>0</v>
      </c>
      <c r="E963" s="470" t="str">
        <f t="shared" si="159"/>
        <v/>
      </c>
      <c r="F963" s="458" t="str">
        <f t="shared" si="166"/>
        <v/>
      </c>
      <c r="G963" s="206" t="s">
        <v>92</v>
      </c>
    </row>
    <row r="964" ht="24.95" customHeight="1" spans="1:7">
      <c r="A964" s="455" t="s">
        <v>810</v>
      </c>
      <c r="B964" s="456"/>
      <c r="C964" s="456">
        <v>0</v>
      </c>
      <c r="D964" s="456">
        <v>0</v>
      </c>
      <c r="E964" s="470" t="str">
        <f t="shared" si="159"/>
        <v/>
      </c>
      <c r="F964" s="458" t="str">
        <f t="shared" si="166"/>
        <v/>
      </c>
      <c r="G964" s="206" t="s">
        <v>92</v>
      </c>
    </row>
    <row r="965" ht="24.95" customHeight="1" spans="1:7">
      <c r="A965" s="455" t="s">
        <v>811</v>
      </c>
      <c r="B965" s="456"/>
      <c r="C965" s="456">
        <v>0</v>
      </c>
      <c r="D965" s="456">
        <v>0</v>
      </c>
      <c r="E965" s="470" t="str">
        <f t="shared" ref="E965:E1028" si="169">IF(B965&lt;&gt;0,D965/B965-1,"")</f>
        <v/>
      </c>
      <c r="F965" s="458" t="str">
        <f t="shared" si="166"/>
        <v/>
      </c>
      <c r="G965" s="206" t="s">
        <v>92</v>
      </c>
    </row>
    <row r="966" ht="24.95" customHeight="1" spans="1:7">
      <c r="A966" s="455" t="s">
        <v>812</v>
      </c>
      <c r="B966" s="456">
        <v>47</v>
      </c>
      <c r="C966" s="456">
        <v>58</v>
      </c>
      <c r="D966" s="456">
        <v>60</v>
      </c>
      <c r="E966" s="470">
        <f t="shared" si="169"/>
        <v>0.276595744680851</v>
      </c>
      <c r="F966" s="458">
        <f t="shared" si="166"/>
        <v>0.0344827586206897</v>
      </c>
      <c r="G966" s="206" t="s">
        <v>92</v>
      </c>
    </row>
    <row r="967" ht="24.95" customHeight="1" spans="1:7">
      <c r="A967" s="451" t="s">
        <v>813</v>
      </c>
      <c r="B967" s="452">
        <f t="shared" ref="B967:D967" si="170">SUM(B968:B973)</f>
        <v>0</v>
      </c>
      <c r="C967" s="452">
        <f t="shared" si="170"/>
        <v>20</v>
      </c>
      <c r="D967" s="452">
        <f t="shared" si="170"/>
        <v>12</v>
      </c>
      <c r="E967" s="467" t="str">
        <f t="shared" si="169"/>
        <v/>
      </c>
      <c r="F967" s="454">
        <f t="shared" si="166"/>
        <v>-0.4</v>
      </c>
      <c r="G967" s="206" t="s">
        <v>90</v>
      </c>
    </row>
    <row r="968" ht="24.95" customHeight="1" spans="1:7">
      <c r="A968" s="455" t="s">
        <v>91</v>
      </c>
      <c r="B968" s="456"/>
      <c r="C968" s="456">
        <v>0</v>
      </c>
      <c r="D968" s="456">
        <v>0</v>
      </c>
      <c r="E968" s="470" t="str">
        <f t="shared" si="169"/>
        <v/>
      </c>
      <c r="F968" s="458" t="str">
        <f t="shared" si="166"/>
        <v/>
      </c>
      <c r="G968" s="206" t="s">
        <v>92</v>
      </c>
    </row>
    <row r="969" ht="24.95" customHeight="1" spans="1:7">
      <c r="A969" s="455" t="s">
        <v>93</v>
      </c>
      <c r="B969" s="456"/>
      <c r="C969" s="456">
        <v>0</v>
      </c>
      <c r="D969" s="456">
        <v>0</v>
      </c>
      <c r="E969" s="470" t="str">
        <f t="shared" si="169"/>
        <v/>
      </c>
      <c r="F969" s="458" t="str">
        <f t="shared" si="166"/>
        <v/>
      </c>
      <c r="G969" s="206" t="s">
        <v>92</v>
      </c>
    </row>
    <row r="970" ht="24.95" customHeight="1" spans="1:7">
      <c r="A970" s="455" t="s">
        <v>94</v>
      </c>
      <c r="B970" s="456"/>
      <c r="C970" s="456">
        <v>0</v>
      </c>
      <c r="D970" s="456">
        <v>0</v>
      </c>
      <c r="E970" s="470" t="str">
        <f t="shared" si="169"/>
        <v/>
      </c>
      <c r="F970" s="458" t="str">
        <f t="shared" si="166"/>
        <v/>
      </c>
      <c r="G970" s="206" t="s">
        <v>92</v>
      </c>
    </row>
    <row r="971" ht="24.95" customHeight="1" spans="1:7">
      <c r="A971" s="455" t="s">
        <v>799</v>
      </c>
      <c r="B971" s="456"/>
      <c r="C971" s="456">
        <v>0</v>
      </c>
      <c r="D971" s="456">
        <v>0</v>
      </c>
      <c r="E971" s="470" t="str">
        <f t="shared" si="169"/>
        <v/>
      </c>
      <c r="F971" s="458" t="str">
        <f t="shared" si="166"/>
        <v/>
      </c>
      <c r="G971" s="206" t="s">
        <v>92</v>
      </c>
    </row>
    <row r="972" ht="24.95" customHeight="1" spans="1:7">
      <c r="A972" s="455" t="s">
        <v>814</v>
      </c>
      <c r="B972" s="456"/>
      <c r="C972" s="456">
        <v>0</v>
      </c>
      <c r="D972" s="456">
        <v>0</v>
      </c>
      <c r="E972" s="470" t="str">
        <f t="shared" si="169"/>
        <v/>
      </c>
      <c r="F972" s="458" t="str">
        <f t="shared" si="166"/>
        <v/>
      </c>
      <c r="G972" s="206" t="s">
        <v>92</v>
      </c>
    </row>
    <row r="973" ht="24.95" customHeight="1" spans="1:7">
      <c r="A973" s="455" t="s">
        <v>815</v>
      </c>
      <c r="B973" s="456"/>
      <c r="C973" s="456">
        <v>20</v>
      </c>
      <c r="D973" s="456">
        <v>12</v>
      </c>
      <c r="E973" s="470" t="str">
        <f t="shared" si="169"/>
        <v/>
      </c>
      <c r="F973" s="458">
        <f t="shared" si="166"/>
        <v>-0.4</v>
      </c>
      <c r="G973" s="206" t="s">
        <v>92</v>
      </c>
    </row>
    <row r="974" ht="24.95" customHeight="1" spans="1:7">
      <c r="A974" s="451" t="s">
        <v>816</v>
      </c>
      <c r="B974" s="452">
        <f t="shared" ref="B974:D974" si="171">SUM(B975:B978)</f>
        <v>8157</v>
      </c>
      <c r="C974" s="452">
        <f t="shared" si="171"/>
        <v>50</v>
      </c>
      <c r="D974" s="452">
        <f t="shared" si="171"/>
        <v>0</v>
      </c>
      <c r="E974" s="467">
        <f t="shared" si="169"/>
        <v>-1</v>
      </c>
      <c r="F974" s="454">
        <f t="shared" si="166"/>
        <v>-1</v>
      </c>
      <c r="G974" s="206" t="s">
        <v>90</v>
      </c>
    </row>
    <row r="975" ht="42" customHeight="1" spans="1:7">
      <c r="A975" s="455" t="s">
        <v>817</v>
      </c>
      <c r="B975" s="456">
        <v>8157</v>
      </c>
      <c r="C975" s="456">
        <v>0</v>
      </c>
      <c r="D975" s="456">
        <v>0</v>
      </c>
      <c r="E975" s="470">
        <f t="shared" si="169"/>
        <v>-1</v>
      </c>
      <c r="F975" s="458" t="str">
        <f t="shared" si="166"/>
        <v/>
      </c>
      <c r="G975" s="206" t="s">
        <v>92</v>
      </c>
    </row>
    <row r="976" ht="39.95" customHeight="1" spans="1:7">
      <c r="A976" s="455" t="s">
        <v>818</v>
      </c>
      <c r="B976" s="456"/>
      <c r="C976" s="456">
        <v>0</v>
      </c>
      <c r="D976" s="456">
        <v>0</v>
      </c>
      <c r="E976" s="470" t="str">
        <f t="shared" si="169"/>
        <v/>
      </c>
      <c r="F976" s="458" t="str">
        <f t="shared" si="166"/>
        <v/>
      </c>
      <c r="G976" s="206" t="s">
        <v>92</v>
      </c>
    </row>
    <row r="977" ht="41.1" customHeight="1" spans="1:7">
      <c r="A977" s="455" t="s">
        <v>819</v>
      </c>
      <c r="B977" s="456"/>
      <c r="C977" s="456">
        <v>0</v>
      </c>
      <c r="D977" s="456">
        <v>0</v>
      </c>
      <c r="E977" s="470" t="str">
        <f t="shared" si="169"/>
        <v/>
      </c>
      <c r="F977" s="458" t="str">
        <f t="shared" si="166"/>
        <v/>
      </c>
      <c r="G977" s="206" t="s">
        <v>92</v>
      </c>
    </row>
    <row r="978" ht="24.95" customHeight="1" spans="1:7">
      <c r="A978" s="455" t="s">
        <v>820</v>
      </c>
      <c r="B978" s="456"/>
      <c r="C978" s="456">
        <v>50</v>
      </c>
      <c r="D978" s="456">
        <v>0</v>
      </c>
      <c r="E978" s="470" t="str">
        <f t="shared" si="169"/>
        <v/>
      </c>
      <c r="F978" s="458">
        <f t="shared" si="166"/>
        <v>-1</v>
      </c>
      <c r="G978" s="206" t="s">
        <v>92</v>
      </c>
    </row>
    <row r="979" ht="24.95" customHeight="1" spans="1:7">
      <c r="A979" s="451" t="s">
        <v>821</v>
      </c>
      <c r="B979" s="452">
        <f t="shared" ref="B979:D979" si="172">SUM(B980:B981)</f>
        <v>1590</v>
      </c>
      <c r="C979" s="452">
        <f t="shared" si="172"/>
        <v>37</v>
      </c>
      <c r="D979" s="452">
        <f t="shared" si="172"/>
        <v>0</v>
      </c>
      <c r="E979" s="467">
        <f t="shared" si="169"/>
        <v>-1</v>
      </c>
      <c r="F979" s="454">
        <f t="shared" si="166"/>
        <v>-1</v>
      </c>
      <c r="G979" s="206" t="s">
        <v>90</v>
      </c>
    </row>
    <row r="980" ht="24.95" customHeight="1" spans="1:7">
      <c r="A980" s="455" t="s">
        <v>822</v>
      </c>
      <c r="B980" s="456"/>
      <c r="C980" s="456">
        <v>0</v>
      </c>
      <c r="D980" s="456">
        <v>0</v>
      </c>
      <c r="E980" s="469" t="str">
        <f t="shared" si="169"/>
        <v/>
      </c>
      <c r="F980" s="458" t="str">
        <f t="shared" si="166"/>
        <v/>
      </c>
      <c r="G980" s="206" t="s">
        <v>92</v>
      </c>
    </row>
    <row r="981" ht="24.95" customHeight="1" spans="1:7">
      <c r="A981" s="455" t="s">
        <v>823</v>
      </c>
      <c r="B981" s="456">
        <v>1590</v>
      </c>
      <c r="C981" s="456">
        <v>37</v>
      </c>
      <c r="D981" s="456">
        <v>0</v>
      </c>
      <c r="E981" s="470">
        <f t="shared" si="169"/>
        <v>-1</v>
      </c>
      <c r="F981" s="458">
        <f t="shared" si="166"/>
        <v>-1</v>
      </c>
      <c r="G981" s="206" t="s">
        <v>92</v>
      </c>
    </row>
    <row r="982" ht="24.95" customHeight="1" spans="1:7">
      <c r="A982" s="451" t="s">
        <v>58</v>
      </c>
      <c r="B982" s="452">
        <f t="shared" ref="B982:D982" si="173">SUM(B983,B993,B1009,B1014,B1028,B1035,B1042)</f>
        <v>5104</v>
      </c>
      <c r="C982" s="452">
        <f t="shared" si="173"/>
        <v>4556</v>
      </c>
      <c r="D982" s="452">
        <f t="shared" si="173"/>
        <v>3830</v>
      </c>
      <c r="E982" s="467">
        <f t="shared" si="169"/>
        <v>-0.249608150470219</v>
      </c>
      <c r="F982" s="454">
        <f t="shared" si="166"/>
        <v>-0.159350307287094</v>
      </c>
      <c r="G982" s="206" t="s">
        <v>88</v>
      </c>
    </row>
    <row r="983" ht="24.95" customHeight="1" spans="1:7">
      <c r="A983" s="451" t="s">
        <v>824</v>
      </c>
      <c r="B983" s="452">
        <f t="shared" ref="B983:D983" si="174">SUM(B984:B992)</f>
        <v>0</v>
      </c>
      <c r="C983" s="452">
        <f t="shared" si="174"/>
        <v>0</v>
      </c>
      <c r="D983" s="452">
        <f t="shared" si="174"/>
        <v>0</v>
      </c>
      <c r="E983" s="467" t="str">
        <f t="shared" si="169"/>
        <v/>
      </c>
      <c r="F983" s="454" t="str">
        <f t="shared" si="166"/>
        <v/>
      </c>
      <c r="G983" s="206" t="s">
        <v>90</v>
      </c>
    </row>
    <row r="984" ht="24.95" customHeight="1" spans="1:7">
      <c r="A984" s="455" t="s">
        <v>91</v>
      </c>
      <c r="B984" s="456"/>
      <c r="C984" s="456">
        <v>0</v>
      </c>
      <c r="D984" s="456">
        <v>0</v>
      </c>
      <c r="E984" s="470" t="str">
        <f t="shared" si="169"/>
        <v/>
      </c>
      <c r="F984" s="458" t="str">
        <f t="shared" si="166"/>
        <v/>
      </c>
      <c r="G984" s="206" t="s">
        <v>92</v>
      </c>
    </row>
    <row r="985" ht="24.95" customHeight="1" spans="1:7">
      <c r="A985" s="455" t="s">
        <v>93</v>
      </c>
      <c r="B985" s="456"/>
      <c r="C985" s="456">
        <v>0</v>
      </c>
      <c r="D985" s="456">
        <v>0</v>
      </c>
      <c r="E985" s="470" t="str">
        <f t="shared" si="169"/>
        <v/>
      </c>
      <c r="F985" s="458" t="str">
        <f t="shared" si="166"/>
        <v/>
      </c>
      <c r="G985" s="206" t="s">
        <v>92</v>
      </c>
    </row>
    <row r="986" ht="24.95" customHeight="1" spans="1:7">
      <c r="A986" s="455" t="s">
        <v>94</v>
      </c>
      <c r="B986" s="456"/>
      <c r="C986" s="456">
        <v>0</v>
      </c>
      <c r="D986" s="456">
        <v>0</v>
      </c>
      <c r="E986" s="470" t="str">
        <f t="shared" si="169"/>
        <v/>
      </c>
      <c r="F986" s="458" t="str">
        <f t="shared" si="166"/>
        <v/>
      </c>
      <c r="G986" s="206" t="s">
        <v>92</v>
      </c>
    </row>
    <row r="987" ht="24.95" customHeight="1" spans="1:7">
      <c r="A987" s="455" t="s">
        <v>825</v>
      </c>
      <c r="B987" s="456"/>
      <c r="C987" s="456">
        <v>0</v>
      </c>
      <c r="D987" s="456">
        <v>0</v>
      </c>
      <c r="E987" s="470" t="str">
        <f t="shared" si="169"/>
        <v/>
      </c>
      <c r="F987" s="458" t="str">
        <f t="shared" si="166"/>
        <v/>
      </c>
      <c r="G987" s="206" t="s">
        <v>92</v>
      </c>
    </row>
    <row r="988" ht="24.95" customHeight="1" spans="1:7">
      <c r="A988" s="455" t="s">
        <v>826</v>
      </c>
      <c r="B988" s="456"/>
      <c r="C988" s="456">
        <v>0</v>
      </c>
      <c r="D988" s="456">
        <v>0</v>
      </c>
      <c r="E988" s="470" t="str">
        <f t="shared" si="169"/>
        <v/>
      </c>
      <c r="F988" s="458" t="str">
        <f t="shared" si="166"/>
        <v/>
      </c>
      <c r="G988" s="206" t="s">
        <v>92</v>
      </c>
    </row>
    <row r="989" ht="24.95" customHeight="1" spans="1:7">
      <c r="A989" s="455" t="s">
        <v>827</v>
      </c>
      <c r="B989" s="456"/>
      <c r="C989" s="456">
        <v>0</v>
      </c>
      <c r="D989" s="456">
        <v>0</v>
      </c>
      <c r="E989" s="470" t="str">
        <f t="shared" si="169"/>
        <v/>
      </c>
      <c r="F989" s="458" t="str">
        <f t="shared" si="166"/>
        <v/>
      </c>
      <c r="G989" s="206" t="s">
        <v>92</v>
      </c>
    </row>
    <row r="990" ht="24.95" customHeight="1" spans="1:7">
      <c r="A990" s="455" t="s">
        <v>828</v>
      </c>
      <c r="B990" s="456"/>
      <c r="C990" s="456">
        <v>0</v>
      </c>
      <c r="D990" s="456">
        <v>0</v>
      </c>
      <c r="E990" s="469" t="str">
        <f t="shared" si="169"/>
        <v/>
      </c>
      <c r="F990" s="458" t="str">
        <f t="shared" si="166"/>
        <v/>
      </c>
      <c r="G990" s="206" t="s">
        <v>92</v>
      </c>
    </row>
    <row r="991" ht="24.95" customHeight="1" spans="1:7">
      <c r="A991" s="455" t="s">
        <v>829</v>
      </c>
      <c r="B991" s="456"/>
      <c r="C991" s="456">
        <v>0</v>
      </c>
      <c r="D991" s="456">
        <v>0</v>
      </c>
      <c r="E991" s="470" t="str">
        <f t="shared" si="169"/>
        <v/>
      </c>
      <c r="F991" s="458" t="str">
        <f t="shared" si="166"/>
        <v/>
      </c>
      <c r="G991" s="206" t="s">
        <v>92</v>
      </c>
    </row>
    <row r="992" ht="24.95" customHeight="1" spans="1:7">
      <c r="A992" s="455" t="s">
        <v>830</v>
      </c>
      <c r="B992" s="456"/>
      <c r="C992" s="456">
        <v>0</v>
      </c>
      <c r="D992" s="456">
        <v>0</v>
      </c>
      <c r="E992" s="470" t="str">
        <f t="shared" si="169"/>
        <v/>
      </c>
      <c r="F992" s="458" t="str">
        <f t="shared" si="166"/>
        <v/>
      </c>
      <c r="G992" s="206" t="s">
        <v>92</v>
      </c>
    </row>
    <row r="993" ht="24.95" customHeight="1" spans="1:7">
      <c r="A993" s="451" t="s">
        <v>831</v>
      </c>
      <c r="B993" s="452">
        <f t="shared" ref="B993:D993" si="175">SUM(B994:B1008)</f>
        <v>0</v>
      </c>
      <c r="C993" s="452">
        <f t="shared" si="175"/>
        <v>0</v>
      </c>
      <c r="D993" s="452">
        <f t="shared" si="175"/>
        <v>0</v>
      </c>
      <c r="E993" s="467" t="str">
        <f t="shared" si="169"/>
        <v/>
      </c>
      <c r="F993" s="454" t="str">
        <f t="shared" si="166"/>
        <v/>
      </c>
      <c r="G993" s="206" t="s">
        <v>90</v>
      </c>
    </row>
    <row r="994" ht="24.95" customHeight="1" spans="1:7">
      <c r="A994" s="455" t="s">
        <v>91</v>
      </c>
      <c r="B994" s="456"/>
      <c r="C994" s="456">
        <v>0</v>
      </c>
      <c r="D994" s="456">
        <v>0</v>
      </c>
      <c r="E994" s="470" t="str">
        <f t="shared" si="169"/>
        <v/>
      </c>
      <c r="F994" s="458" t="str">
        <f t="shared" si="166"/>
        <v/>
      </c>
      <c r="G994" s="206" t="s">
        <v>92</v>
      </c>
    </row>
    <row r="995" ht="24.95" customHeight="1" spans="1:7">
      <c r="A995" s="455" t="s">
        <v>93</v>
      </c>
      <c r="B995" s="456"/>
      <c r="C995" s="456">
        <v>0</v>
      </c>
      <c r="D995" s="456">
        <v>0</v>
      </c>
      <c r="E995" s="470" t="str">
        <f t="shared" si="169"/>
        <v/>
      </c>
      <c r="F995" s="458" t="str">
        <f t="shared" si="166"/>
        <v/>
      </c>
      <c r="G995" s="206" t="s">
        <v>92</v>
      </c>
    </row>
    <row r="996" ht="24.95" customHeight="1" spans="1:7">
      <c r="A996" s="455" t="s">
        <v>94</v>
      </c>
      <c r="B996" s="456"/>
      <c r="C996" s="456">
        <v>0</v>
      </c>
      <c r="D996" s="456">
        <v>0</v>
      </c>
      <c r="E996" s="470" t="str">
        <f t="shared" si="169"/>
        <v/>
      </c>
      <c r="F996" s="458" t="str">
        <f t="shared" si="166"/>
        <v/>
      </c>
      <c r="G996" s="206" t="s">
        <v>92</v>
      </c>
    </row>
    <row r="997" ht="24.95" customHeight="1" spans="1:7">
      <c r="A997" s="455" t="s">
        <v>832</v>
      </c>
      <c r="B997" s="456"/>
      <c r="C997" s="456">
        <v>0</v>
      </c>
      <c r="D997" s="456">
        <v>0</v>
      </c>
      <c r="E997" s="470" t="str">
        <f t="shared" si="169"/>
        <v/>
      </c>
      <c r="F997" s="458" t="str">
        <f t="shared" si="166"/>
        <v/>
      </c>
      <c r="G997" s="206" t="s">
        <v>92</v>
      </c>
    </row>
    <row r="998" ht="24.95" customHeight="1" spans="1:7">
      <c r="A998" s="455" t="s">
        <v>833</v>
      </c>
      <c r="B998" s="456"/>
      <c r="C998" s="456">
        <v>0</v>
      </c>
      <c r="D998" s="456">
        <v>0</v>
      </c>
      <c r="E998" s="470" t="str">
        <f t="shared" si="169"/>
        <v/>
      </c>
      <c r="F998" s="458" t="str">
        <f t="shared" si="166"/>
        <v/>
      </c>
      <c r="G998" s="206" t="s">
        <v>92</v>
      </c>
    </row>
    <row r="999" ht="24.95" customHeight="1" spans="1:7">
      <c r="A999" s="455" t="s">
        <v>834</v>
      </c>
      <c r="B999" s="456"/>
      <c r="C999" s="456">
        <v>0</v>
      </c>
      <c r="D999" s="456">
        <v>0</v>
      </c>
      <c r="E999" s="470" t="str">
        <f t="shared" si="169"/>
        <v/>
      </c>
      <c r="F999" s="458" t="str">
        <f t="shared" si="166"/>
        <v/>
      </c>
      <c r="G999" s="206" t="s">
        <v>92</v>
      </c>
    </row>
    <row r="1000" ht="42" customHeight="1" spans="1:7">
      <c r="A1000" s="455" t="s">
        <v>835</v>
      </c>
      <c r="B1000" s="456"/>
      <c r="C1000" s="456">
        <v>0</v>
      </c>
      <c r="D1000" s="456">
        <v>0</v>
      </c>
      <c r="E1000" s="469" t="str">
        <f t="shared" si="169"/>
        <v/>
      </c>
      <c r="F1000" s="458" t="str">
        <f t="shared" si="166"/>
        <v/>
      </c>
      <c r="G1000" s="206" t="s">
        <v>92</v>
      </c>
    </row>
    <row r="1001" ht="24.95" customHeight="1" spans="1:7">
      <c r="A1001" s="455" t="s">
        <v>836</v>
      </c>
      <c r="B1001" s="456"/>
      <c r="C1001" s="456">
        <v>0</v>
      </c>
      <c r="D1001" s="456">
        <v>0</v>
      </c>
      <c r="E1001" s="470" t="str">
        <f t="shared" si="169"/>
        <v/>
      </c>
      <c r="F1001" s="458" t="str">
        <f t="shared" si="166"/>
        <v/>
      </c>
      <c r="G1001" s="206" t="s">
        <v>92</v>
      </c>
    </row>
    <row r="1002" ht="24.95" customHeight="1" spans="1:7">
      <c r="A1002" s="455" t="s">
        <v>837</v>
      </c>
      <c r="B1002" s="456"/>
      <c r="C1002" s="456">
        <v>0</v>
      </c>
      <c r="D1002" s="456">
        <v>0</v>
      </c>
      <c r="E1002" s="470" t="str">
        <f t="shared" si="169"/>
        <v/>
      </c>
      <c r="F1002" s="458" t="str">
        <f t="shared" si="166"/>
        <v/>
      </c>
      <c r="G1002" s="206" t="s">
        <v>92</v>
      </c>
    </row>
    <row r="1003" ht="24.95" customHeight="1" spans="1:7">
      <c r="A1003" s="455" t="s">
        <v>838</v>
      </c>
      <c r="B1003" s="456"/>
      <c r="C1003" s="456">
        <v>0</v>
      </c>
      <c r="D1003" s="456">
        <v>0</v>
      </c>
      <c r="E1003" s="470" t="str">
        <f t="shared" si="169"/>
        <v/>
      </c>
      <c r="F1003" s="458" t="str">
        <f t="shared" si="166"/>
        <v/>
      </c>
      <c r="G1003" s="206" t="s">
        <v>92</v>
      </c>
    </row>
    <row r="1004" ht="24.95" customHeight="1" spans="1:7">
      <c r="A1004" s="455" t="s">
        <v>839</v>
      </c>
      <c r="B1004" s="456"/>
      <c r="C1004" s="456">
        <v>0</v>
      </c>
      <c r="D1004" s="456">
        <v>0</v>
      </c>
      <c r="E1004" s="470" t="str">
        <f t="shared" si="169"/>
        <v/>
      </c>
      <c r="F1004" s="458" t="str">
        <f t="shared" si="166"/>
        <v/>
      </c>
      <c r="G1004" s="206" t="s">
        <v>92</v>
      </c>
    </row>
    <row r="1005" ht="24.95" customHeight="1" spans="1:7">
      <c r="A1005" s="455" t="s">
        <v>840</v>
      </c>
      <c r="B1005" s="456"/>
      <c r="C1005" s="456">
        <v>0</v>
      </c>
      <c r="D1005" s="456">
        <v>0</v>
      </c>
      <c r="E1005" s="469" t="str">
        <f t="shared" si="169"/>
        <v/>
      </c>
      <c r="F1005" s="458" t="str">
        <f t="shared" si="166"/>
        <v/>
      </c>
      <c r="G1005" s="206" t="s">
        <v>92</v>
      </c>
    </row>
    <row r="1006" ht="24.95" customHeight="1" spans="1:7">
      <c r="A1006" s="455" t="s">
        <v>841</v>
      </c>
      <c r="B1006" s="456"/>
      <c r="C1006" s="456">
        <v>0</v>
      </c>
      <c r="D1006" s="456">
        <v>0</v>
      </c>
      <c r="E1006" s="470" t="str">
        <f t="shared" si="169"/>
        <v/>
      </c>
      <c r="F1006" s="458" t="str">
        <f t="shared" si="166"/>
        <v/>
      </c>
      <c r="G1006" s="206" t="s">
        <v>92</v>
      </c>
    </row>
    <row r="1007" ht="24.95" customHeight="1" spans="1:7">
      <c r="A1007" s="455" t="s">
        <v>842</v>
      </c>
      <c r="B1007" s="456"/>
      <c r="C1007" s="456">
        <v>0</v>
      </c>
      <c r="D1007" s="456">
        <v>0</v>
      </c>
      <c r="E1007" s="470" t="str">
        <f t="shared" si="169"/>
        <v/>
      </c>
      <c r="F1007" s="458" t="str">
        <f t="shared" si="166"/>
        <v/>
      </c>
      <c r="G1007" s="206" t="s">
        <v>92</v>
      </c>
    </row>
    <row r="1008" ht="24.95" customHeight="1" spans="1:7">
      <c r="A1008" s="455" t="s">
        <v>843</v>
      </c>
      <c r="B1008" s="456"/>
      <c r="C1008" s="456">
        <v>0</v>
      </c>
      <c r="D1008" s="456">
        <v>0</v>
      </c>
      <c r="E1008" s="470" t="str">
        <f t="shared" si="169"/>
        <v/>
      </c>
      <c r="F1008" s="458" t="str">
        <f t="shared" si="166"/>
        <v/>
      </c>
      <c r="G1008" s="206" t="s">
        <v>92</v>
      </c>
    </row>
    <row r="1009" ht="24.95" customHeight="1" spans="1:7">
      <c r="A1009" s="451" t="s">
        <v>844</v>
      </c>
      <c r="B1009" s="452">
        <f t="shared" ref="B1009:D1009" si="176">SUM(B1010:B1013)</f>
        <v>0</v>
      </c>
      <c r="C1009" s="452">
        <f t="shared" si="176"/>
        <v>0</v>
      </c>
      <c r="D1009" s="452">
        <f t="shared" si="176"/>
        <v>0</v>
      </c>
      <c r="E1009" s="467" t="str">
        <f t="shared" si="169"/>
        <v/>
      </c>
      <c r="F1009" s="454" t="str">
        <f t="shared" si="166"/>
        <v/>
      </c>
      <c r="G1009" s="206" t="s">
        <v>90</v>
      </c>
    </row>
    <row r="1010" ht="24.95" customHeight="1" spans="1:7">
      <c r="A1010" s="455" t="s">
        <v>91</v>
      </c>
      <c r="B1010" s="456"/>
      <c r="C1010" s="456">
        <v>0</v>
      </c>
      <c r="D1010" s="456">
        <v>0</v>
      </c>
      <c r="E1010" s="470" t="str">
        <f t="shared" si="169"/>
        <v/>
      </c>
      <c r="F1010" s="458" t="str">
        <f t="shared" si="166"/>
        <v/>
      </c>
      <c r="G1010" s="206" t="s">
        <v>92</v>
      </c>
    </row>
    <row r="1011" ht="24.95" customHeight="1" spans="1:7">
      <c r="A1011" s="455" t="s">
        <v>93</v>
      </c>
      <c r="B1011" s="456"/>
      <c r="C1011" s="456">
        <v>0</v>
      </c>
      <c r="D1011" s="456">
        <v>0</v>
      </c>
      <c r="E1011" s="470" t="str">
        <f t="shared" si="169"/>
        <v/>
      </c>
      <c r="F1011" s="458" t="str">
        <f t="shared" ref="F1011:F1072" si="177">IF(C1011&lt;&gt;0,D1011/C1011-1,"")</f>
        <v/>
      </c>
      <c r="G1011" s="206" t="s">
        <v>92</v>
      </c>
    </row>
    <row r="1012" ht="24.95" customHeight="1" spans="1:7">
      <c r="A1012" s="455" t="s">
        <v>94</v>
      </c>
      <c r="B1012" s="456"/>
      <c r="C1012" s="456">
        <v>0</v>
      </c>
      <c r="D1012" s="456">
        <v>0</v>
      </c>
      <c r="E1012" s="469" t="str">
        <f t="shared" si="169"/>
        <v/>
      </c>
      <c r="F1012" s="458" t="str">
        <f t="shared" si="177"/>
        <v/>
      </c>
      <c r="G1012" s="206" t="s">
        <v>92</v>
      </c>
    </row>
    <row r="1013" ht="24.95" customHeight="1" spans="1:7">
      <c r="A1013" s="455" t="s">
        <v>845</v>
      </c>
      <c r="B1013" s="456"/>
      <c r="C1013" s="456">
        <v>0</v>
      </c>
      <c r="D1013" s="456">
        <v>0</v>
      </c>
      <c r="E1013" s="470" t="str">
        <f t="shared" si="169"/>
        <v/>
      </c>
      <c r="F1013" s="458" t="str">
        <f t="shared" si="177"/>
        <v/>
      </c>
      <c r="G1013" s="206" t="s">
        <v>92</v>
      </c>
    </row>
    <row r="1014" ht="24.95" customHeight="1" spans="1:7">
      <c r="A1014" s="451" t="s">
        <v>846</v>
      </c>
      <c r="B1014" s="452">
        <f t="shared" ref="B1014:D1014" si="178">SUM(B1015:B1027)</f>
        <v>1186</v>
      </c>
      <c r="C1014" s="452">
        <f t="shared" si="178"/>
        <v>2238</v>
      </c>
      <c r="D1014" s="452">
        <f t="shared" si="178"/>
        <v>800</v>
      </c>
      <c r="E1014" s="467">
        <f t="shared" si="169"/>
        <v>-0.325463743676223</v>
      </c>
      <c r="F1014" s="454">
        <f t="shared" si="177"/>
        <v>-0.642537980339589</v>
      </c>
      <c r="G1014" s="206" t="s">
        <v>90</v>
      </c>
    </row>
    <row r="1015" ht="24.95" customHeight="1" spans="1:7">
      <c r="A1015" s="455" t="s">
        <v>91</v>
      </c>
      <c r="B1015" s="456"/>
      <c r="C1015" s="456">
        <v>0</v>
      </c>
      <c r="D1015" s="456">
        <v>0</v>
      </c>
      <c r="E1015" s="470" t="str">
        <f t="shared" si="169"/>
        <v/>
      </c>
      <c r="F1015" s="458" t="str">
        <f t="shared" si="177"/>
        <v/>
      </c>
      <c r="G1015" s="206" t="s">
        <v>92</v>
      </c>
    </row>
    <row r="1016" ht="24.95" customHeight="1" spans="1:7">
      <c r="A1016" s="455" t="s">
        <v>93</v>
      </c>
      <c r="B1016" s="456"/>
      <c r="C1016" s="456">
        <v>0</v>
      </c>
      <c r="D1016" s="456">
        <v>0</v>
      </c>
      <c r="E1016" s="470" t="str">
        <f t="shared" si="169"/>
        <v/>
      </c>
      <c r="F1016" s="458" t="str">
        <f t="shared" si="177"/>
        <v/>
      </c>
      <c r="G1016" s="206" t="s">
        <v>92</v>
      </c>
    </row>
    <row r="1017" ht="24.95" customHeight="1" spans="1:7">
      <c r="A1017" s="455" t="s">
        <v>94</v>
      </c>
      <c r="B1017" s="456"/>
      <c r="C1017" s="456">
        <v>0</v>
      </c>
      <c r="D1017" s="456">
        <v>0</v>
      </c>
      <c r="E1017" s="469" t="str">
        <f t="shared" si="169"/>
        <v/>
      </c>
      <c r="F1017" s="458" t="str">
        <f t="shared" si="177"/>
        <v/>
      </c>
      <c r="G1017" s="206" t="s">
        <v>92</v>
      </c>
    </row>
    <row r="1018" ht="24.95" customHeight="1" spans="1:7">
      <c r="A1018" s="455" t="s">
        <v>847</v>
      </c>
      <c r="B1018" s="456"/>
      <c r="C1018" s="456">
        <v>0</v>
      </c>
      <c r="D1018" s="456">
        <v>0</v>
      </c>
      <c r="E1018" s="470" t="str">
        <f t="shared" si="169"/>
        <v/>
      </c>
      <c r="F1018" s="458" t="str">
        <f t="shared" si="177"/>
        <v/>
      </c>
      <c r="G1018" s="206" t="s">
        <v>92</v>
      </c>
    </row>
    <row r="1019" ht="24.95" customHeight="1" spans="1:7">
      <c r="A1019" s="455" t="s">
        <v>848</v>
      </c>
      <c r="B1019" s="456"/>
      <c r="C1019" s="456">
        <v>0</v>
      </c>
      <c r="D1019" s="456">
        <v>0</v>
      </c>
      <c r="E1019" s="470" t="str">
        <f t="shared" si="169"/>
        <v/>
      </c>
      <c r="F1019" s="458" t="str">
        <f t="shared" si="177"/>
        <v/>
      </c>
      <c r="G1019" s="206" t="s">
        <v>92</v>
      </c>
    </row>
    <row r="1020" ht="24.95" customHeight="1" spans="1:7">
      <c r="A1020" s="455" t="s">
        <v>849</v>
      </c>
      <c r="B1020" s="456"/>
      <c r="C1020" s="456">
        <v>0</v>
      </c>
      <c r="D1020" s="456">
        <v>0</v>
      </c>
      <c r="E1020" s="469" t="str">
        <f t="shared" si="169"/>
        <v/>
      </c>
      <c r="F1020" s="458" t="str">
        <f t="shared" si="177"/>
        <v/>
      </c>
      <c r="G1020" s="206" t="s">
        <v>92</v>
      </c>
    </row>
    <row r="1021" ht="24.95" customHeight="1" spans="1:7">
      <c r="A1021" s="455" t="s">
        <v>850</v>
      </c>
      <c r="B1021" s="456">
        <v>601</v>
      </c>
      <c r="C1021" s="456">
        <v>751</v>
      </c>
      <c r="D1021" s="456">
        <v>0</v>
      </c>
      <c r="E1021" s="469">
        <f t="shared" si="169"/>
        <v>-1</v>
      </c>
      <c r="F1021" s="458">
        <f t="shared" si="177"/>
        <v>-1</v>
      </c>
      <c r="G1021" s="206" t="s">
        <v>92</v>
      </c>
    </row>
    <row r="1022" ht="41.1" customHeight="1" spans="1:7">
      <c r="A1022" s="455" t="s">
        <v>851</v>
      </c>
      <c r="B1022" s="456">
        <v>0</v>
      </c>
      <c r="C1022" s="456">
        <v>0</v>
      </c>
      <c r="D1022" s="456">
        <v>0</v>
      </c>
      <c r="E1022" s="470" t="str">
        <f t="shared" si="169"/>
        <v/>
      </c>
      <c r="F1022" s="458" t="str">
        <f t="shared" si="177"/>
        <v/>
      </c>
      <c r="G1022" s="206" t="s">
        <v>92</v>
      </c>
    </row>
    <row r="1023" ht="24.95" customHeight="1" spans="1:7">
      <c r="A1023" s="455" t="s">
        <v>852</v>
      </c>
      <c r="B1023" s="456">
        <v>585</v>
      </c>
      <c r="C1023" s="456">
        <v>1487</v>
      </c>
      <c r="D1023" s="456">
        <v>800</v>
      </c>
      <c r="E1023" s="470">
        <f t="shared" si="169"/>
        <v>0.367521367521368</v>
      </c>
      <c r="F1023" s="458">
        <f t="shared" si="177"/>
        <v>-0.462004034969738</v>
      </c>
      <c r="G1023" s="206" t="s">
        <v>92</v>
      </c>
    </row>
    <row r="1024" ht="24.95" customHeight="1" spans="1:7">
      <c r="A1024" s="455" t="s">
        <v>853</v>
      </c>
      <c r="B1024" s="456"/>
      <c r="C1024" s="456">
        <v>0</v>
      </c>
      <c r="D1024" s="456">
        <v>0</v>
      </c>
      <c r="E1024" s="470" t="str">
        <f t="shared" si="169"/>
        <v/>
      </c>
      <c r="F1024" s="458" t="str">
        <f t="shared" si="177"/>
        <v/>
      </c>
      <c r="G1024" s="206" t="s">
        <v>92</v>
      </c>
    </row>
    <row r="1025" ht="24.95" customHeight="1" spans="1:7">
      <c r="A1025" s="455" t="s">
        <v>799</v>
      </c>
      <c r="B1025" s="456"/>
      <c r="C1025" s="456">
        <v>0</v>
      </c>
      <c r="D1025" s="456">
        <v>0</v>
      </c>
      <c r="E1025" s="470" t="str">
        <f t="shared" si="169"/>
        <v/>
      </c>
      <c r="F1025" s="458" t="str">
        <f t="shared" si="177"/>
        <v/>
      </c>
      <c r="G1025" s="206" t="s">
        <v>92</v>
      </c>
    </row>
    <row r="1026" ht="24.95" customHeight="1" spans="1:7">
      <c r="A1026" s="455" t="s">
        <v>854</v>
      </c>
      <c r="B1026" s="456"/>
      <c r="C1026" s="456">
        <v>0</v>
      </c>
      <c r="D1026" s="456">
        <v>0</v>
      </c>
      <c r="E1026" s="470" t="str">
        <f t="shared" si="169"/>
        <v/>
      </c>
      <c r="F1026" s="458" t="str">
        <f t="shared" si="177"/>
        <v/>
      </c>
      <c r="G1026" s="206" t="s">
        <v>92</v>
      </c>
    </row>
    <row r="1027" ht="24.95" customHeight="1" spans="1:7">
      <c r="A1027" s="455" t="s">
        <v>855</v>
      </c>
      <c r="B1027" s="456"/>
      <c r="C1027" s="456">
        <v>0</v>
      </c>
      <c r="D1027" s="456">
        <v>0</v>
      </c>
      <c r="E1027" s="470" t="str">
        <f t="shared" si="169"/>
        <v/>
      </c>
      <c r="F1027" s="458" t="str">
        <f t="shared" si="177"/>
        <v/>
      </c>
      <c r="G1027" s="206" t="s">
        <v>92</v>
      </c>
    </row>
    <row r="1028" ht="24.95" customHeight="1" spans="1:7">
      <c r="A1028" s="451" t="s">
        <v>856</v>
      </c>
      <c r="B1028" s="452">
        <f t="shared" ref="B1028:D1028" si="179">SUM(B1029:B1034)</f>
        <v>11</v>
      </c>
      <c r="C1028" s="452">
        <f t="shared" si="179"/>
        <v>10</v>
      </c>
      <c r="D1028" s="452">
        <f t="shared" si="179"/>
        <v>10</v>
      </c>
      <c r="E1028" s="467">
        <f t="shared" si="169"/>
        <v>-0.0909090909090909</v>
      </c>
      <c r="F1028" s="454">
        <f t="shared" si="177"/>
        <v>0</v>
      </c>
      <c r="G1028" s="206" t="s">
        <v>90</v>
      </c>
    </row>
    <row r="1029" ht="24.95" customHeight="1" spans="1:7">
      <c r="A1029" s="455" t="s">
        <v>91</v>
      </c>
      <c r="B1029" s="456"/>
      <c r="C1029" s="456">
        <v>0</v>
      </c>
      <c r="D1029" s="456">
        <v>0</v>
      </c>
      <c r="E1029" s="470" t="str">
        <f t="shared" ref="E1029:E1092" si="180">IF(B1029&lt;&gt;0,D1029/B1029-1,"")</f>
        <v/>
      </c>
      <c r="F1029" s="458" t="str">
        <f t="shared" si="177"/>
        <v/>
      </c>
      <c r="G1029" s="206" t="s">
        <v>92</v>
      </c>
    </row>
    <row r="1030" ht="24.95" customHeight="1" spans="1:7">
      <c r="A1030" s="455" t="s">
        <v>93</v>
      </c>
      <c r="B1030" s="456">
        <v>11</v>
      </c>
      <c r="C1030" s="456">
        <v>10</v>
      </c>
      <c r="D1030" s="456">
        <v>10</v>
      </c>
      <c r="E1030" s="470">
        <f t="shared" si="180"/>
        <v>-0.0909090909090909</v>
      </c>
      <c r="F1030" s="458">
        <f t="shared" si="177"/>
        <v>0</v>
      </c>
      <c r="G1030" s="206" t="s">
        <v>92</v>
      </c>
    </row>
    <row r="1031" ht="24.95" customHeight="1" spans="1:7">
      <c r="A1031" s="455" t="s">
        <v>94</v>
      </c>
      <c r="B1031" s="456"/>
      <c r="C1031" s="456">
        <v>0</v>
      </c>
      <c r="D1031" s="456">
        <v>0</v>
      </c>
      <c r="E1031" s="469" t="str">
        <f t="shared" si="180"/>
        <v/>
      </c>
      <c r="F1031" s="458" t="str">
        <f t="shared" si="177"/>
        <v/>
      </c>
      <c r="G1031" s="206" t="s">
        <v>92</v>
      </c>
    </row>
    <row r="1032" ht="24.95" customHeight="1" spans="1:7">
      <c r="A1032" s="455" t="s">
        <v>857</v>
      </c>
      <c r="B1032" s="456"/>
      <c r="C1032" s="456">
        <v>0</v>
      </c>
      <c r="D1032" s="456">
        <v>0</v>
      </c>
      <c r="E1032" s="470" t="str">
        <f t="shared" si="180"/>
        <v/>
      </c>
      <c r="F1032" s="458" t="str">
        <f t="shared" si="177"/>
        <v/>
      </c>
      <c r="G1032" s="206" t="s">
        <v>92</v>
      </c>
    </row>
    <row r="1033" ht="24.95" customHeight="1" spans="1:7">
      <c r="A1033" s="455" t="s">
        <v>858</v>
      </c>
      <c r="B1033" s="456"/>
      <c r="C1033" s="456">
        <v>0</v>
      </c>
      <c r="D1033" s="456">
        <v>0</v>
      </c>
      <c r="E1033" s="470" t="str">
        <f t="shared" si="180"/>
        <v/>
      </c>
      <c r="F1033" s="458" t="str">
        <f t="shared" si="177"/>
        <v/>
      </c>
      <c r="G1033" s="206" t="s">
        <v>92</v>
      </c>
    </row>
    <row r="1034" ht="24.95" customHeight="1" spans="1:7">
      <c r="A1034" s="455" t="s">
        <v>859</v>
      </c>
      <c r="B1034" s="456"/>
      <c r="C1034" s="456">
        <v>0</v>
      </c>
      <c r="D1034" s="456">
        <v>0</v>
      </c>
      <c r="E1034" s="470" t="str">
        <f t="shared" si="180"/>
        <v/>
      </c>
      <c r="F1034" s="458" t="str">
        <f t="shared" si="177"/>
        <v/>
      </c>
      <c r="G1034" s="206" t="s">
        <v>92</v>
      </c>
    </row>
    <row r="1035" ht="24.95" customHeight="1" spans="1:7">
      <c r="A1035" s="451" t="s">
        <v>860</v>
      </c>
      <c r="B1035" s="452">
        <f t="shared" ref="B1035:D1035" si="181">SUM(B1036:B1041)</f>
        <v>3907</v>
      </c>
      <c r="C1035" s="452">
        <f t="shared" si="181"/>
        <v>2177</v>
      </c>
      <c r="D1035" s="452">
        <f t="shared" si="181"/>
        <v>3000</v>
      </c>
      <c r="E1035" s="467">
        <f t="shared" si="180"/>
        <v>-0.232147427693883</v>
      </c>
      <c r="F1035" s="454">
        <f t="shared" si="177"/>
        <v>0.378043178686265</v>
      </c>
      <c r="G1035" s="206" t="s">
        <v>90</v>
      </c>
    </row>
    <row r="1036" ht="24.95" customHeight="1" spans="1:7">
      <c r="A1036" s="455" t="s">
        <v>91</v>
      </c>
      <c r="B1036" s="456"/>
      <c r="C1036" s="456">
        <v>0</v>
      </c>
      <c r="D1036" s="456">
        <v>0</v>
      </c>
      <c r="E1036" s="470" t="str">
        <f t="shared" si="180"/>
        <v/>
      </c>
      <c r="F1036" s="458" t="str">
        <f t="shared" si="177"/>
        <v/>
      </c>
      <c r="G1036" s="206" t="s">
        <v>92</v>
      </c>
    </row>
    <row r="1037" ht="24.95" customHeight="1" spans="1:7">
      <c r="A1037" s="455" t="s">
        <v>93</v>
      </c>
      <c r="B1037" s="456"/>
      <c r="C1037" s="456">
        <v>0</v>
      </c>
      <c r="D1037" s="456">
        <v>0</v>
      </c>
      <c r="E1037" s="470" t="str">
        <f t="shared" si="180"/>
        <v/>
      </c>
      <c r="F1037" s="458" t="str">
        <f t="shared" si="177"/>
        <v/>
      </c>
      <c r="G1037" s="206" t="s">
        <v>92</v>
      </c>
    </row>
    <row r="1038" ht="24.95" customHeight="1" spans="1:7">
      <c r="A1038" s="455" t="s">
        <v>94</v>
      </c>
      <c r="B1038" s="456"/>
      <c r="C1038" s="456">
        <v>0</v>
      </c>
      <c r="D1038" s="456">
        <v>0</v>
      </c>
      <c r="E1038" s="470" t="str">
        <f t="shared" si="180"/>
        <v/>
      </c>
      <c r="F1038" s="458" t="str">
        <f t="shared" si="177"/>
        <v/>
      </c>
      <c r="G1038" s="206" t="s">
        <v>92</v>
      </c>
    </row>
    <row r="1039" ht="24.95" customHeight="1" spans="1:7">
      <c r="A1039" s="455" t="s">
        <v>861</v>
      </c>
      <c r="B1039" s="456"/>
      <c r="C1039" s="456">
        <v>0</v>
      </c>
      <c r="D1039" s="456">
        <v>0</v>
      </c>
      <c r="E1039" s="470" t="str">
        <f t="shared" si="180"/>
        <v/>
      </c>
      <c r="F1039" s="458" t="str">
        <f t="shared" si="177"/>
        <v/>
      </c>
      <c r="G1039" s="206" t="s">
        <v>92</v>
      </c>
    </row>
    <row r="1040" ht="24.95" customHeight="1" spans="1:7">
      <c r="A1040" s="455" t="s">
        <v>862</v>
      </c>
      <c r="B1040" s="456">
        <f>2193-676</f>
        <v>1517</v>
      </c>
      <c r="C1040" s="456">
        <v>375</v>
      </c>
      <c r="D1040" s="456">
        <v>1000</v>
      </c>
      <c r="E1040" s="470">
        <f t="shared" si="180"/>
        <v>-0.340804218852999</v>
      </c>
      <c r="F1040" s="458">
        <f t="shared" si="177"/>
        <v>1.66666666666667</v>
      </c>
      <c r="G1040" s="206" t="s">
        <v>92</v>
      </c>
    </row>
    <row r="1041" ht="39" customHeight="1" spans="1:7">
      <c r="A1041" s="455" t="s">
        <v>863</v>
      </c>
      <c r="B1041" s="456">
        <v>2390</v>
      </c>
      <c r="C1041" s="456">
        <v>1802</v>
      </c>
      <c r="D1041" s="456">
        <v>2000</v>
      </c>
      <c r="E1041" s="470">
        <f t="shared" si="180"/>
        <v>-0.163179916317992</v>
      </c>
      <c r="F1041" s="458">
        <f t="shared" si="177"/>
        <v>0.109877913429523</v>
      </c>
      <c r="G1041" s="206" t="s">
        <v>92</v>
      </c>
    </row>
    <row r="1042" ht="24.95" customHeight="1" spans="1:7">
      <c r="A1042" s="451" t="s">
        <v>864</v>
      </c>
      <c r="B1042" s="452">
        <f t="shared" ref="B1042:D1042" si="182">SUM(B1043:B1047)</f>
        <v>0</v>
      </c>
      <c r="C1042" s="452">
        <f t="shared" si="182"/>
        <v>131</v>
      </c>
      <c r="D1042" s="452">
        <f t="shared" si="182"/>
        <v>20</v>
      </c>
      <c r="E1042" s="467" t="str">
        <f t="shared" si="180"/>
        <v/>
      </c>
      <c r="F1042" s="454">
        <f t="shared" si="177"/>
        <v>-0.847328244274809</v>
      </c>
      <c r="G1042" s="206" t="s">
        <v>90</v>
      </c>
    </row>
    <row r="1043" ht="24.95" customHeight="1" spans="1:7">
      <c r="A1043" s="455" t="s">
        <v>865</v>
      </c>
      <c r="B1043" s="456"/>
      <c r="C1043" s="456">
        <v>0</v>
      </c>
      <c r="D1043" s="456">
        <v>0</v>
      </c>
      <c r="E1043" s="470" t="str">
        <f t="shared" si="180"/>
        <v/>
      </c>
      <c r="F1043" s="458" t="str">
        <f t="shared" si="177"/>
        <v/>
      </c>
      <c r="G1043" s="206" t="s">
        <v>92</v>
      </c>
    </row>
    <row r="1044" ht="24.95" customHeight="1" spans="1:7">
      <c r="A1044" s="455" t="s">
        <v>866</v>
      </c>
      <c r="B1044" s="456"/>
      <c r="C1044" s="456">
        <v>0</v>
      </c>
      <c r="D1044" s="456">
        <v>0</v>
      </c>
      <c r="E1044" s="470" t="str">
        <f t="shared" si="180"/>
        <v/>
      </c>
      <c r="F1044" s="458" t="str">
        <f t="shared" si="177"/>
        <v/>
      </c>
      <c r="G1044" s="206" t="s">
        <v>92</v>
      </c>
    </row>
    <row r="1045" ht="24.95" customHeight="1" spans="1:7">
      <c r="A1045" s="455" t="s">
        <v>867</v>
      </c>
      <c r="B1045" s="456"/>
      <c r="C1045" s="456">
        <v>131</v>
      </c>
      <c r="D1045" s="456">
        <v>20</v>
      </c>
      <c r="E1045" s="470" t="str">
        <f t="shared" si="180"/>
        <v/>
      </c>
      <c r="F1045" s="458">
        <f t="shared" si="177"/>
        <v>-0.847328244274809</v>
      </c>
      <c r="G1045" s="206" t="s">
        <v>92</v>
      </c>
    </row>
    <row r="1046" ht="42" customHeight="1" spans="1:7">
      <c r="A1046" s="455" t="s">
        <v>868</v>
      </c>
      <c r="B1046" s="456"/>
      <c r="C1046" s="456">
        <v>0</v>
      </c>
      <c r="D1046" s="456">
        <v>0</v>
      </c>
      <c r="E1046" s="470" t="str">
        <f t="shared" si="180"/>
        <v/>
      </c>
      <c r="F1046" s="458" t="str">
        <f t="shared" si="177"/>
        <v/>
      </c>
      <c r="G1046" s="206" t="s">
        <v>92</v>
      </c>
    </row>
    <row r="1047" ht="24.95" customHeight="1" spans="1:7">
      <c r="A1047" s="455" t="s">
        <v>869</v>
      </c>
      <c r="B1047" s="456"/>
      <c r="C1047" s="456">
        <v>0</v>
      </c>
      <c r="D1047" s="456">
        <v>0</v>
      </c>
      <c r="E1047" s="469" t="str">
        <f t="shared" si="180"/>
        <v/>
      </c>
      <c r="F1047" s="458" t="str">
        <f t="shared" si="177"/>
        <v/>
      </c>
      <c r="G1047" s="206" t="s">
        <v>92</v>
      </c>
    </row>
    <row r="1048" ht="24.95" customHeight="1" spans="1:7">
      <c r="A1048" s="451" t="s">
        <v>59</v>
      </c>
      <c r="B1048" s="452">
        <f t="shared" ref="B1048:D1048" si="183">SUM(B1049,B1059,B1065)</f>
        <v>2054</v>
      </c>
      <c r="C1048" s="452">
        <f t="shared" si="183"/>
        <v>1431</v>
      </c>
      <c r="D1048" s="452">
        <f t="shared" si="183"/>
        <v>1125</v>
      </c>
      <c r="E1048" s="467">
        <f t="shared" si="180"/>
        <v>-0.452288218111003</v>
      </c>
      <c r="F1048" s="454">
        <f t="shared" si="177"/>
        <v>-0.213836477987421</v>
      </c>
      <c r="G1048" s="206" t="s">
        <v>88</v>
      </c>
    </row>
    <row r="1049" ht="24.95" customHeight="1" spans="1:7">
      <c r="A1049" s="451" t="s">
        <v>870</v>
      </c>
      <c r="B1049" s="452">
        <f t="shared" ref="B1049:D1049" si="184">SUM(B1050:B1058)</f>
        <v>619</v>
      </c>
      <c r="C1049" s="452">
        <f t="shared" si="184"/>
        <v>418</v>
      </c>
      <c r="D1049" s="452">
        <f t="shared" si="184"/>
        <v>425</v>
      </c>
      <c r="E1049" s="467">
        <f t="shared" si="180"/>
        <v>-0.313408723747981</v>
      </c>
      <c r="F1049" s="454">
        <f t="shared" si="177"/>
        <v>0.0167464114832536</v>
      </c>
      <c r="G1049" s="206" t="s">
        <v>90</v>
      </c>
    </row>
    <row r="1050" ht="24.95" customHeight="1" spans="1:7">
      <c r="A1050" s="455" t="s">
        <v>91</v>
      </c>
      <c r="B1050" s="456">
        <v>278</v>
      </c>
      <c r="C1050" s="456">
        <v>252</v>
      </c>
      <c r="D1050" s="456">
        <v>256</v>
      </c>
      <c r="E1050" s="470">
        <f t="shared" si="180"/>
        <v>-0.079136690647482</v>
      </c>
      <c r="F1050" s="458">
        <f t="shared" si="177"/>
        <v>0.0158730158730158</v>
      </c>
      <c r="G1050" s="206" t="s">
        <v>92</v>
      </c>
    </row>
    <row r="1051" ht="24.95" customHeight="1" spans="1:7">
      <c r="A1051" s="455" t="s">
        <v>93</v>
      </c>
      <c r="B1051" s="456">
        <v>26</v>
      </c>
      <c r="C1051" s="456">
        <v>25</v>
      </c>
      <c r="D1051" s="456">
        <v>19</v>
      </c>
      <c r="E1051" s="470">
        <f t="shared" si="180"/>
        <v>-0.269230769230769</v>
      </c>
      <c r="F1051" s="458">
        <f t="shared" si="177"/>
        <v>-0.24</v>
      </c>
      <c r="G1051" s="206" t="s">
        <v>92</v>
      </c>
    </row>
    <row r="1052" ht="24.95" customHeight="1" spans="1:7">
      <c r="A1052" s="455" t="s">
        <v>94</v>
      </c>
      <c r="B1052" s="456">
        <v>0</v>
      </c>
      <c r="C1052" s="456">
        <v>0</v>
      </c>
      <c r="D1052" s="456">
        <v>0</v>
      </c>
      <c r="E1052" s="469" t="str">
        <f t="shared" si="180"/>
        <v/>
      </c>
      <c r="F1052" s="458" t="str">
        <f t="shared" si="177"/>
        <v/>
      </c>
      <c r="G1052" s="206" t="s">
        <v>92</v>
      </c>
    </row>
    <row r="1053" ht="24.95" customHeight="1" spans="1:7">
      <c r="A1053" s="455" t="s">
        <v>871</v>
      </c>
      <c r="B1053" s="456">
        <v>0</v>
      </c>
      <c r="C1053" s="456">
        <v>0</v>
      </c>
      <c r="D1053" s="456">
        <v>0</v>
      </c>
      <c r="E1053" s="470" t="str">
        <f t="shared" si="180"/>
        <v/>
      </c>
      <c r="F1053" s="458" t="str">
        <f t="shared" si="177"/>
        <v/>
      </c>
      <c r="G1053" s="206" t="s">
        <v>92</v>
      </c>
    </row>
    <row r="1054" ht="24.95" customHeight="1" spans="1:7">
      <c r="A1054" s="455" t="s">
        <v>872</v>
      </c>
      <c r="B1054" s="456">
        <v>0</v>
      </c>
      <c r="C1054" s="456">
        <v>0</v>
      </c>
      <c r="D1054" s="456">
        <v>0</v>
      </c>
      <c r="E1054" s="470" t="str">
        <f t="shared" si="180"/>
        <v/>
      </c>
      <c r="F1054" s="458" t="str">
        <f t="shared" si="177"/>
        <v/>
      </c>
      <c r="G1054" s="206" t="s">
        <v>92</v>
      </c>
    </row>
    <row r="1055" ht="24.95" customHeight="1" spans="1:7">
      <c r="A1055" s="455" t="s">
        <v>873</v>
      </c>
      <c r="B1055" s="456">
        <v>0</v>
      </c>
      <c r="C1055" s="456">
        <v>0</v>
      </c>
      <c r="D1055" s="456">
        <v>0</v>
      </c>
      <c r="E1055" s="470" t="str">
        <f t="shared" si="180"/>
        <v/>
      </c>
      <c r="F1055" s="458" t="str">
        <f t="shared" si="177"/>
        <v/>
      </c>
      <c r="G1055" s="206" t="s">
        <v>92</v>
      </c>
    </row>
    <row r="1056" ht="24.95" customHeight="1" spans="1:7">
      <c r="A1056" s="455" t="s">
        <v>874</v>
      </c>
      <c r="B1056" s="456">
        <v>0</v>
      </c>
      <c r="C1056" s="456">
        <v>0</v>
      </c>
      <c r="D1056" s="456">
        <v>0</v>
      </c>
      <c r="E1056" s="470" t="str">
        <f t="shared" si="180"/>
        <v/>
      </c>
      <c r="F1056" s="458" t="str">
        <f t="shared" si="177"/>
        <v/>
      </c>
      <c r="G1056" s="206" t="s">
        <v>92</v>
      </c>
    </row>
    <row r="1057" ht="24.95" customHeight="1" spans="1:7">
      <c r="A1057" s="455" t="s">
        <v>101</v>
      </c>
      <c r="B1057" s="456">
        <v>0</v>
      </c>
      <c r="C1057" s="456">
        <v>0</v>
      </c>
      <c r="D1057" s="456">
        <v>0</v>
      </c>
      <c r="E1057" s="470" t="str">
        <f t="shared" si="180"/>
        <v/>
      </c>
      <c r="F1057" s="458" t="str">
        <f t="shared" si="177"/>
        <v/>
      </c>
      <c r="G1057" s="206" t="s">
        <v>92</v>
      </c>
    </row>
    <row r="1058" ht="24.95" customHeight="1" spans="1:7">
      <c r="A1058" s="455" t="s">
        <v>875</v>
      </c>
      <c r="B1058" s="456">
        <v>315</v>
      </c>
      <c r="C1058" s="456">
        <v>141</v>
      </c>
      <c r="D1058" s="456">
        <v>150</v>
      </c>
      <c r="E1058" s="470">
        <f t="shared" si="180"/>
        <v>-0.523809523809524</v>
      </c>
      <c r="F1058" s="458">
        <f t="shared" si="177"/>
        <v>0.0638297872340425</v>
      </c>
      <c r="G1058" s="206" t="s">
        <v>92</v>
      </c>
    </row>
    <row r="1059" ht="24.95" customHeight="1" spans="1:7">
      <c r="A1059" s="451" t="s">
        <v>876</v>
      </c>
      <c r="B1059" s="452">
        <f t="shared" ref="B1059:D1059" si="185">SUM(B1060:B1064)</f>
        <v>784</v>
      </c>
      <c r="C1059" s="452">
        <f t="shared" si="185"/>
        <v>913</v>
      </c>
      <c r="D1059" s="452">
        <f t="shared" si="185"/>
        <v>600</v>
      </c>
      <c r="E1059" s="467">
        <f t="shared" si="180"/>
        <v>-0.23469387755102</v>
      </c>
      <c r="F1059" s="454">
        <f t="shared" si="177"/>
        <v>-0.342825848849945</v>
      </c>
      <c r="G1059" s="206" t="s">
        <v>90</v>
      </c>
    </row>
    <row r="1060" ht="24.95" customHeight="1" spans="1:7">
      <c r="A1060" s="455" t="s">
        <v>91</v>
      </c>
      <c r="B1060" s="456">
        <v>0</v>
      </c>
      <c r="C1060" s="456">
        <v>0</v>
      </c>
      <c r="D1060" s="456">
        <v>0</v>
      </c>
      <c r="E1060" s="470" t="str">
        <f t="shared" si="180"/>
        <v/>
      </c>
      <c r="F1060" s="458" t="str">
        <f t="shared" si="177"/>
        <v/>
      </c>
      <c r="G1060" s="206" t="s">
        <v>92</v>
      </c>
    </row>
    <row r="1061" ht="24.95" customHeight="1" spans="1:7">
      <c r="A1061" s="455" t="s">
        <v>93</v>
      </c>
      <c r="B1061" s="456">
        <v>0</v>
      </c>
      <c r="C1061" s="456">
        <v>0</v>
      </c>
      <c r="D1061" s="456">
        <v>0</v>
      </c>
      <c r="E1061" s="470" t="str">
        <f t="shared" si="180"/>
        <v/>
      </c>
      <c r="F1061" s="458" t="str">
        <f t="shared" si="177"/>
        <v/>
      </c>
      <c r="G1061" s="206" t="s">
        <v>92</v>
      </c>
    </row>
    <row r="1062" ht="24.95" customHeight="1" spans="1:7">
      <c r="A1062" s="455" t="s">
        <v>94</v>
      </c>
      <c r="B1062" s="456">
        <v>0</v>
      </c>
      <c r="C1062" s="456">
        <v>0</v>
      </c>
      <c r="D1062" s="456">
        <v>0</v>
      </c>
      <c r="E1062" s="470" t="str">
        <f t="shared" si="180"/>
        <v/>
      </c>
      <c r="F1062" s="458" t="str">
        <f t="shared" si="177"/>
        <v/>
      </c>
      <c r="G1062" s="206" t="s">
        <v>92</v>
      </c>
    </row>
    <row r="1063" ht="24.95" customHeight="1" spans="1:7">
      <c r="A1063" s="455" t="s">
        <v>877</v>
      </c>
      <c r="B1063" s="456">
        <v>0</v>
      </c>
      <c r="C1063" s="456">
        <v>0</v>
      </c>
      <c r="D1063" s="456">
        <v>0</v>
      </c>
      <c r="E1063" s="470" t="str">
        <f t="shared" si="180"/>
        <v/>
      </c>
      <c r="F1063" s="458" t="str">
        <f t="shared" si="177"/>
        <v/>
      </c>
      <c r="G1063" s="206" t="s">
        <v>92</v>
      </c>
    </row>
    <row r="1064" ht="24.95" customHeight="1" spans="1:7">
      <c r="A1064" s="455" t="s">
        <v>878</v>
      </c>
      <c r="B1064" s="456">
        <v>784</v>
      </c>
      <c r="C1064" s="456">
        <v>913</v>
      </c>
      <c r="D1064" s="456">
        <v>600</v>
      </c>
      <c r="E1064" s="470">
        <f t="shared" si="180"/>
        <v>-0.23469387755102</v>
      </c>
      <c r="F1064" s="458">
        <f t="shared" si="177"/>
        <v>-0.342825848849945</v>
      </c>
      <c r="G1064" s="206" t="s">
        <v>92</v>
      </c>
    </row>
    <row r="1065" ht="24.95" customHeight="1" spans="1:7">
      <c r="A1065" s="451" t="s">
        <v>879</v>
      </c>
      <c r="B1065" s="452">
        <f t="shared" ref="B1065:D1065" si="186">SUM(B1066:B1067)</f>
        <v>651</v>
      </c>
      <c r="C1065" s="452">
        <f t="shared" si="186"/>
        <v>100</v>
      </c>
      <c r="D1065" s="452">
        <f t="shared" si="186"/>
        <v>100</v>
      </c>
      <c r="E1065" s="467">
        <f t="shared" si="180"/>
        <v>-0.846390168970814</v>
      </c>
      <c r="F1065" s="454">
        <f t="shared" si="177"/>
        <v>0</v>
      </c>
      <c r="G1065" s="206" t="s">
        <v>90</v>
      </c>
    </row>
    <row r="1066" ht="24.95" customHeight="1" spans="1:7">
      <c r="A1066" s="455" t="s">
        <v>880</v>
      </c>
      <c r="B1066" s="456"/>
      <c r="C1066" s="456">
        <v>0</v>
      </c>
      <c r="D1066" s="456">
        <v>0</v>
      </c>
      <c r="E1066" s="469" t="str">
        <f t="shared" si="180"/>
        <v/>
      </c>
      <c r="F1066" s="458" t="str">
        <f t="shared" si="177"/>
        <v/>
      </c>
      <c r="G1066" s="206" t="s">
        <v>92</v>
      </c>
    </row>
    <row r="1067" ht="24.95" customHeight="1" spans="1:7">
      <c r="A1067" s="455" t="s">
        <v>881</v>
      </c>
      <c r="B1067" s="456">
        <v>651</v>
      </c>
      <c r="C1067" s="456">
        <v>100</v>
      </c>
      <c r="D1067" s="456">
        <v>100</v>
      </c>
      <c r="E1067" s="470">
        <f t="shared" si="180"/>
        <v>-0.846390168970814</v>
      </c>
      <c r="F1067" s="458">
        <f t="shared" si="177"/>
        <v>0</v>
      </c>
      <c r="G1067" s="206" t="s">
        <v>92</v>
      </c>
    </row>
    <row r="1068" ht="24.95" customHeight="1" spans="1:7">
      <c r="A1068" s="451" t="s">
        <v>60</v>
      </c>
      <c r="B1068" s="452">
        <f t="shared" ref="B1068:D1068" si="187">SUM(B1069,B1076,B1086,B1092,B1095)</f>
        <v>111</v>
      </c>
      <c r="C1068" s="452">
        <f t="shared" si="187"/>
        <v>130</v>
      </c>
      <c r="D1068" s="452">
        <f t="shared" si="187"/>
        <v>130</v>
      </c>
      <c r="E1068" s="467">
        <f t="shared" si="180"/>
        <v>0.171171171171171</v>
      </c>
      <c r="F1068" s="454">
        <f t="shared" si="177"/>
        <v>0</v>
      </c>
      <c r="G1068" s="206" t="s">
        <v>88</v>
      </c>
    </row>
    <row r="1069" ht="24.95" customHeight="1" spans="1:7">
      <c r="A1069" s="451" t="s">
        <v>882</v>
      </c>
      <c r="B1069" s="452">
        <f t="shared" ref="B1069:D1069" si="188">SUM(B1070:B1075)</f>
        <v>0</v>
      </c>
      <c r="C1069" s="452">
        <f t="shared" si="188"/>
        <v>70</v>
      </c>
      <c r="D1069" s="452">
        <f t="shared" si="188"/>
        <v>70</v>
      </c>
      <c r="E1069" s="467" t="str">
        <f t="shared" si="180"/>
        <v/>
      </c>
      <c r="F1069" s="454">
        <f t="shared" si="177"/>
        <v>0</v>
      </c>
      <c r="G1069" s="206" t="s">
        <v>90</v>
      </c>
    </row>
    <row r="1070" ht="24.95" customHeight="1" spans="1:7">
      <c r="A1070" s="473" t="s">
        <v>91</v>
      </c>
      <c r="B1070" s="456"/>
      <c r="C1070" s="456">
        <v>0</v>
      </c>
      <c r="D1070" s="456">
        <v>0</v>
      </c>
      <c r="E1070" s="470" t="str">
        <f t="shared" si="180"/>
        <v/>
      </c>
      <c r="F1070" s="458" t="str">
        <f t="shared" si="177"/>
        <v/>
      </c>
      <c r="G1070" s="206" t="s">
        <v>92</v>
      </c>
    </row>
    <row r="1071" ht="24.95" customHeight="1" spans="1:7">
      <c r="A1071" s="455" t="s">
        <v>93</v>
      </c>
      <c r="B1071" s="456"/>
      <c r="C1071" s="456">
        <v>0</v>
      </c>
      <c r="D1071" s="456">
        <v>0</v>
      </c>
      <c r="E1071" s="470" t="str">
        <f t="shared" si="180"/>
        <v/>
      </c>
      <c r="F1071" s="458" t="str">
        <f t="shared" si="177"/>
        <v/>
      </c>
      <c r="G1071" s="206" t="s">
        <v>92</v>
      </c>
    </row>
    <row r="1072" ht="24.95" customHeight="1" spans="1:7">
      <c r="A1072" s="455" t="s">
        <v>94</v>
      </c>
      <c r="B1072" s="456"/>
      <c r="C1072" s="456">
        <v>0</v>
      </c>
      <c r="D1072" s="456">
        <v>0</v>
      </c>
      <c r="E1072" s="470" t="str">
        <f t="shared" si="180"/>
        <v/>
      </c>
      <c r="F1072" s="458" t="str">
        <f t="shared" si="177"/>
        <v/>
      </c>
      <c r="G1072" s="206" t="s">
        <v>92</v>
      </c>
    </row>
    <row r="1073" ht="24.95" customHeight="1" spans="1:7">
      <c r="A1073" s="455" t="s">
        <v>883</v>
      </c>
      <c r="B1073" s="456"/>
      <c r="C1073" s="456">
        <v>0</v>
      </c>
      <c r="D1073" s="456">
        <v>0</v>
      </c>
      <c r="E1073" s="470" t="str">
        <f t="shared" si="180"/>
        <v/>
      </c>
      <c r="F1073" s="458" t="str">
        <f t="shared" ref="F1073:F1136" si="189">IF(C1073&lt;&gt;0,D1073/C1073-1,"")</f>
        <v/>
      </c>
      <c r="G1073" s="206" t="s">
        <v>92</v>
      </c>
    </row>
    <row r="1074" ht="24.95" customHeight="1" spans="1:7">
      <c r="A1074" s="455" t="s">
        <v>101</v>
      </c>
      <c r="B1074" s="456"/>
      <c r="C1074" s="456">
        <v>0</v>
      </c>
      <c r="D1074" s="456">
        <v>0</v>
      </c>
      <c r="E1074" s="470" t="str">
        <f t="shared" si="180"/>
        <v/>
      </c>
      <c r="F1074" s="458" t="str">
        <f t="shared" si="189"/>
        <v/>
      </c>
      <c r="G1074" s="206" t="s">
        <v>92</v>
      </c>
    </row>
    <row r="1075" ht="24.95" customHeight="1" spans="1:7">
      <c r="A1075" s="455" t="s">
        <v>884</v>
      </c>
      <c r="B1075" s="456"/>
      <c r="C1075" s="456">
        <v>70</v>
      </c>
      <c r="D1075" s="456">
        <v>70</v>
      </c>
      <c r="E1075" s="469" t="str">
        <f t="shared" si="180"/>
        <v/>
      </c>
      <c r="F1075" s="458">
        <f t="shared" si="189"/>
        <v>0</v>
      </c>
      <c r="G1075" s="206" t="s">
        <v>92</v>
      </c>
    </row>
    <row r="1076" ht="24.95" customHeight="1" spans="1:7">
      <c r="A1076" s="451" t="s">
        <v>885</v>
      </c>
      <c r="B1076" s="452">
        <f t="shared" ref="B1076:D1076" si="190">SUM(B1077:B1085)</f>
        <v>0</v>
      </c>
      <c r="C1076" s="452">
        <f t="shared" si="190"/>
        <v>0</v>
      </c>
      <c r="D1076" s="452">
        <f t="shared" si="190"/>
        <v>0</v>
      </c>
      <c r="E1076" s="468" t="str">
        <f t="shared" si="180"/>
        <v/>
      </c>
      <c r="F1076" s="454" t="str">
        <f t="shared" si="189"/>
        <v/>
      </c>
      <c r="G1076" s="206" t="s">
        <v>90</v>
      </c>
    </row>
    <row r="1077" ht="24.95" customHeight="1" spans="1:7">
      <c r="A1077" s="455" t="s">
        <v>886</v>
      </c>
      <c r="B1077" s="456"/>
      <c r="C1077" s="456">
        <v>0</v>
      </c>
      <c r="D1077" s="456">
        <v>0</v>
      </c>
      <c r="E1077" s="469" t="str">
        <f t="shared" si="180"/>
        <v/>
      </c>
      <c r="F1077" s="458" t="str">
        <f t="shared" si="189"/>
        <v/>
      </c>
      <c r="G1077" s="206" t="s">
        <v>92</v>
      </c>
    </row>
    <row r="1078" ht="24.95" customHeight="1" spans="1:7">
      <c r="A1078" s="455" t="s">
        <v>887</v>
      </c>
      <c r="B1078" s="456"/>
      <c r="C1078" s="456">
        <v>0</v>
      </c>
      <c r="D1078" s="456">
        <v>0</v>
      </c>
      <c r="E1078" s="469" t="str">
        <f t="shared" si="180"/>
        <v/>
      </c>
      <c r="F1078" s="458" t="str">
        <f t="shared" si="189"/>
        <v/>
      </c>
      <c r="G1078" s="206" t="s">
        <v>92</v>
      </c>
    </row>
    <row r="1079" ht="24.95" customHeight="1" spans="1:7">
      <c r="A1079" s="455" t="s">
        <v>888</v>
      </c>
      <c r="B1079" s="456"/>
      <c r="C1079" s="456">
        <v>0</v>
      </c>
      <c r="D1079" s="456">
        <v>0</v>
      </c>
      <c r="E1079" s="469" t="str">
        <f t="shared" si="180"/>
        <v/>
      </c>
      <c r="F1079" s="458" t="str">
        <f t="shared" si="189"/>
        <v/>
      </c>
      <c r="G1079" s="206" t="s">
        <v>92</v>
      </c>
    </row>
    <row r="1080" ht="24.95" customHeight="1" spans="1:7">
      <c r="A1080" s="455" t="s">
        <v>889</v>
      </c>
      <c r="B1080" s="456"/>
      <c r="C1080" s="456">
        <v>0</v>
      </c>
      <c r="D1080" s="456">
        <v>0</v>
      </c>
      <c r="E1080" s="469" t="str">
        <f t="shared" si="180"/>
        <v/>
      </c>
      <c r="F1080" s="458" t="str">
        <f t="shared" si="189"/>
        <v/>
      </c>
      <c r="G1080" s="206" t="s">
        <v>92</v>
      </c>
    </row>
    <row r="1081" ht="24.95" customHeight="1" spans="1:7">
      <c r="A1081" s="455" t="s">
        <v>890</v>
      </c>
      <c r="B1081" s="456"/>
      <c r="C1081" s="456">
        <v>0</v>
      </c>
      <c r="D1081" s="456">
        <v>0</v>
      </c>
      <c r="E1081" s="469" t="str">
        <f t="shared" si="180"/>
        <v/>
      </c>
      <c r="F1081" s="458" t="str">
        <f t="shared" si="189"/>
        <v/>
      </c>
      <c r="G1081" s="206" t="s">
        <v>92</v>
      </c>
    </row>
    <row r="1082" ht="24.95" customHeight="1" spans="1:7">
      <c r="A1082" s="455" t="s">
        <v>891</v>
      </c>
      <c r="B1082" s="456"/>
      <c r="C1082" s="456">
        <v>0</v>
      </c>
      <c r="D1082" s="456">
        <v>0</v>
      </c>
      <c r="E1082" s="469" t="str">
        <f t="shared" si="180"/>
        <v/>
      </c>
      <c r="F1082" s="458" t="str">
        <f t="shared" si="189"/>
        <v/>
      </c>
      <c r="G1082" s="206" t="s">
        <v>92</v>
      </c>
    </row>
    <row r="1083" ht="24.95" customHeight="1" spans="1:7">
      <c r="A1083" s="455" t="s">
        <v>892</v>
      </c>
      <c r="B1083" s="456"/>
      <c r="C1083" s="456">
        <v>0</v>
      </c>
      <c r="D1083" s="456">
        <v>0</v>
      </c>
      <c r="E1083" s="469" t="str">
        <f t="shared" si="180"/>
        <v/>
      </c>
      <c r="F1083" s="458" t="str">
        <f t="shared" si="189"/>
        <v/>
      </c>
      <c r="G1083" s="206" t="s">
        <v>92</v>
      </c>
    </row>
    <row r="1084" ht="24.95" customHeight="1" spans="1:7">
      <c r="A1084" s="455" t="s">
        <v>893</v>
      </c>
      <c r="B1084" s="456"/>
      <c r="C1084" s="456">
        <v>0</v>
      </c>
      <c r="D1084" s="456">
        <v>0</v>
      </c>
      <c r="E1084" s="469" t="str">
        <f t="shared" si="180"/>
        <v/>
      </c>
      <c r="F1084" s="458" t="str">
        <f t="shared" si="189"/>
        <v/>
      </c>
      <c r="G1084" s="206" t="s">
        <v>92</v>
      </c>
    </row>
    <row r="1085" ht="24.95" customHeight="1" spans="1:7">
      <c r="A1085" s="455" t="s">
        <v>894</v>
      </c>
      <c r="B1085" s="456"/>
      <c r="C1085" s="456">
        <v>0</v>
      </c>
      <c r="D1085" s="456">
        <v>0</v>
      </c>
      <c r="E1085" s="469" t="str">
        <f t="shared" si="180"/>
        <v/>
      </c>
      <c r="F1085" s="458" t="str">
        <f t="shared" si="189"/>
        <v/>
      </c>
      <c r="G1085" s="206" t="s">
        <v>92</v>
      </c>
    </row>
    <row r="1086" ht="24.95" customHeight="1" spans="1:7">
      <c r="A1086" s="451" t="s">
        <v>895</v>
      </c>
      <c r="B1086" s="452">
        <f t="shared" ref="B1086:D1086" si="191">SUM(B1087:B1091)</f>
        <v>0</v>
      </c>
      <c r="C1086" s="452">
        <f t="shared" si="191"/>
        <v>0</v>
      </c>
      <c r="D1086" s="452">
        <f t="shared" si="191"/>
        <v>0</v>
      </c>
      <c r="E1086" s="467" t="str">
        <f t="shared" si="180"/>
        <v/>
      </c>
      <c r="F1086" s="454" t="str">
        <f t="shared" si="189"/>
        <v/>
      </c>
      <c r="G1086" s="206" t="s">
        <v>90</v>
      </c>
    </row>
    <row r="1087" ht="24.95" customHeight="1" spans="1:7">
      <c r="A1087" s="455" t="s">
        <v>896</v>
      </c>
      <c r="B1087" s="456"/>
      <c r="C1087" s="456">
        <v>0</v>
      </c>
      <c r="D1087" s="456">
        <v>0</v>
      </c>
      <c r="E1087" s="470" t="str">
        <f t="shared" si="180"/>
        <v/>
      </c>
      <c r="F1087" s="458" t="str">
        <f t="shared" si="189"/>
        <v/>
      </c>
      <c r="G1087" s="206" t="s">
        <v>92</v>
      </c>
    </row>
    <row r="1088" ht="24.95" customHeight="1" spans="1:7">
      <c r="A1088" s="455" t="s">
        <v>897</v>
      </c>
      <c r="B1088" s="456"/>
      <c r="C1088" s="456">
        <v>0</v>
      </c>
      <c r="D1088" s="456">
        <v>0</v>
      </c>
      <c r="E1088" s="470" t="str">
        <f t="shared" si="180"/>
        <v/>
      </c>
      <c r="F1088" s="458" t="str">
        <f t="shared" si="189"/>
        <v/>
      </c>
      <c r="G1088" s="206" t="s">
        <v>92</v>
      </c>
    </row>
    <row r="1089" ht="24.95" customHeight="1" spans="1:7">
      <c r="A1089" s="455" t="s">
        <v>898</v>
      </c>
      <c r="B1089" s="456"/>
      <c r="C1089" s="456">
        <v>0</v>
      </c>
      <c r="D1089" s="456">
        <v>0</v>
      </c>
      <c r="E1089" s="470" t="str">
        <f t="shared" si="180"/>
        <v/>
      </c>
      <c r="F1089" s="458" t="str">
        <f t="shared" si="189"/>
        <v/>
      </c>
      <c r="G1089" s="206" t="s">
        <v>92</v>
      </c>
    </row>
    <row r="1090" ht="24.95" customHeight="1" spans="1:7">
      <c r="A1090" s="455" t="s">
        <v>899</v>
      </c>
      <c r="B1090" s="456"/>
      <c r="C1090" s="456">
        <v>0</v>
      </c>
      <c r="D1090" s="456">
        <v>0</v>
      </c>
      <c r="E1090" s="470" t="str">
        <f t="shared" si="180"/>
        <v/>
      </c>
      <c r="F1090" s="458" t="str">
        <f t="shared" si="189"/>
        <v/>
      </c>
      <c r="G1090" s="206" t="s">
        <v>92</v>
      </c>
    </row>
    <row r="1091" ht="24.95" customHeight="1" spans="1:7">
      <c r="A1091" s="455" t="s">
        <v>900</v>
      </c>
      <c r="B1091" s="456"/>
      <c r="C1091" s="456">
        <v>0</v>
      </c>
      <c r="D1091" s="456">
        <v>0</v>
      </c>
      <c r="E1091" s="470" t="str">
        <f t="shared" si="180"/>
        <v/>
      </c>
      <c r="F1091" s="458" t="str">
        <f t="shared" si="189"/>
        <v/>
      </c>
      <c r="G1091" s="206" t="s">
        <v>92</v>
      </c>
    </row>
    <row r="1092" ht="24.95" customHeight="1" spans="1:7">
      <c r="A1092" s="451" t="s">
        <v>901</v>
      </c>
      <c r="B1092" s="452">
        <f t="shared" ref="B1092:D1092" si="192">SUM(B1093:B1094)</f>
        <v>0</v>
      </c>
      <c r="C1092" s="452">
        <f t="shared" si="192"/>
        <v>0</v>
      </c>
      <c r="D1092" s="452">
        <f t="shared" si="192"/>
        <v>0</v>
      </c>
      <c r="E1092" s="467" t="str">
        <f t="shared" si="180"/>
        <v/>
      </c>
      <c r="F1092" s="454" t="str">
        <f t="shared" si="189"/>
        <v/>
      </c>
      <c r="G1092" s="206" t="s">
        <v>90</v>
      </c>
    </row>
    <row r="1093" ht="24.95" customHeight="1" spans="1:7">
      <c r="A1093" s="455" t="s">
        <v>902</v>
      </c>
      <c r="B1093" s="456"/>
      <c r="C1093" s="456">
        <v>0</v>
      </c>
      <c r="D1093" s="456">
        <v>0</v>
      </c>
      <c r="E1093" s="470" t="str">
        <f t="shared" ref="E1093:E1156" si="193">IF(B1093&lt;&gt;0,D1093/B1093-1,"")</f>
        <v/>
      </c>
      <c r="F1093" s="458" t="str">
        <f t="shared" si="189"/>
        <v/>
      </c>
      <c r="G1093" s="206" t="s">
        <v>92</v>
      </c>
    </row>
    <row r="1094" ht="24.95" customHeight="1" spans="1:7">
      <c r="A1094" s="455" t="s">
        <v>903</v>
      </c>
      <c r="B1094" s="456"/>
      <c r="C1094" s="456">
        <v>0</v>
      </c>
      <c r="D1094" s="456">
        <v>0</v>
      </c>
      <c r="E1094" s="470" t="str">
        <f t="shared" si="193"/>
        <v/>
      </c>
      <c r="F1094" s="458" t="str">
        <f t="shared" si="189"/>
        <v/>
      </c>
      <c r="G1094" s="206" t="s">
        <v>92</v>
      </c>
    </row>
    <row r="1095" ht="24.95" customHeight="1" spans="1:7">
      <c r="A1095" s="451" t="s">
        <v>904</v>
      </c>
      <c r="B1095" s="452">
        <v>111</v>
      </c>
      <c r="C1095" s="452">
        <v>60</v>
      </c>
      <c r="D1095" s="452">
        <v>60</v>
      </c>
      <c r="E1095" s="468">
        <f t="shared" si="193"/>
        <v>-0.459459459459459</v>
      </c>
      <c r="F1095" s="454">
        <f t="shared" si="189"/>
        <v>0</v>
      </c>
      <c r="G1095" s="206" t="s">
        <v>90</v>
      </c>
    </row>
    <row r="1096" ht="24.95" customHeight="1" spans="1:7">
      <c r="A1096" s="451" t="s">
        <v>61</v>
      </c>
      <c r="B1096" s="452"/>
      <c r="C1096" s="452"/>
      <c r="D1096" s="452"/>
      <c r="E1096" s="467" t="str">
        <f t="shared" si="193"/>
        <v/>
      </c>
      <c r="F1096" s="454" t="str">
        <f t="shared" si="189"/>
        <v/>
      </c>
      <c r="G1096" s="206" t="s">
        <v>88</v>
      </c>
    </row>
    <row r="1097" ht="24.95" customHeight="1" spans="1:7">
      <c r="A1097" s="451" t="s">
        <v>905</v>
      </c>
      <c r="B1097" s="452"/>
      <c r="C1097" s="452"/>
      <c r="D1097" s="452"/>
      <c r="E1097" s="467" t="str">
        <f t="shared" si="193"/>
        <v/>
      </c>
      <c r="F1097" s="454" t="str">
        <f t="shared" si="189"/>
        <v/>
      </c>
      <c r="G1097" s="206" t="s">
        <v>90</v>
      </c>
    </row>
    <row r="1098" ht="24.95" customHeight="1" spans="1:7">
      <c r="A1098" s="451" t="s">
        <v>906</v>
      </c>
      <c r="B1098" s="452"/>
      <c r="C1098" s="452"/>
      <c r="D1098" s="452"/>
      <c r="E1098" s="467" t="str">
        <f t="shared" si="193"/>
        <v/>
      </c>
      <c r="F1098" s="454" t="str">
        <f t="shared" si="189"/>
        <v/>
      </c>
      <c r="G1098" s="206" t="s">
        <v>90</v>
      </c>
    </row>
    <row r="1099" ht="24.95" customHeight="1" spans="1:7">
      <c r="A1099" s="451" t="s">
        <v>907</v>
      </c>
      <c r="B1099" s="452"/>
      <c r="C1099" s="452"/>
      <c r="D1099" s="452"/>
      <c r="E1099" s="467" t="str">
        <f t="shared" si="193"/>
        <v/>
      </c>
      <c r="F1099" s="454" t="str">
        <f t="shared" si="189"/>
        <v/>
      </c>
      <c r="G1099" s="206" t="s">
        <v>90</v>
      </c>
    </row>
    <row r="1100" ht="24.95" customHeight="1" spans="1:7">
      <c r="A1100" s="451" t="s">
        <v>908</v>
      </c>
      <c r="B1100" s="452"/>
      <c r="C1100" s="452"/>
      <c r="D1100" s="452"/>
      <c r="E1100" s="467" t="str">
        <f t="shared" si="193"/>
        <v/>
      </c>
      <c r="F1100" s="454" t="str">
        <f t="shared" si="189"/>
        <v/>
      </c>
      <c r="G1100" s="206" t="s">
        <v>90</v>
      </c>
    </row>
    <row r="1101" ht="24.95" customHeight="1" spans="1:7">
      <c r="A1101" s="451" t="s">
        <v>909</v>
      </c>
      <c r="B1101" s="452"/>
      <c r="C1101" s="452"/>
      <c r="D1101" s="452"/>
      <c r="E1101" s="467" t="str">
        <f t="shared" si="193"/>
        <v/>
      </c>
      <c r="F1101" s="454" t="str">
        <f t="shared" si="189"/>
        <v/>
      </c>
      <c r="G1101" s="206" t="s">
        <v>90</v>
      </c>
    </row>
    <row r="1102" ht="24.95" customHeight="1" spans="1:7">
      <c r="A1102" s="451" t="s">
        <v>910</v>
      </c>
      <c r="B1102" s="452"/>
      <c r="C1102" s="452"/>
      <c r="D1102" s="452"/>
      <c r="E1102" s="468" t="str">
        <f t="shared" si="193"/>
        <v/>
      </c>
      <c r="F1102" s="454" t="str">
        <f t="shared" si="189"/>
        <v/>
      </c>
      <c r="G1102" s="206" t="s">
        <v>90</v>
      </c>
    </row>
    <row r="1103" ht="24.95" customHeight="1" spans="1:7">
      <c r="A1103" s="451" t="s">
        <v>911</v>
      </c>
      <c r="B1103" s="452"/>
      <c r="C1103" s="452"/>
      <c r="D1103" s="452"/>
      <c r="E1103" s="467" t="str">
        <f t="shared" si="193"/>
        <v/>
      </c>
      <c r="F1103" s="454" t="str">
        <f t="shared" si="189"/>
        <v/>
      </c>
      <c r="G1103" s="206" t="s">
        <v>90</v>
      </c>
    </row>
    <row r="1104" ht="24.95" customHeight="1" spans="1:7">
      <c r="A1104" s="451" t="s">
        <v>912</v>
      </c>
      <c r="B1104" s="452"/>
      <c r="C1104" s="452"/>
      <c r="D1104" s="452"/>
      <c r="E1104" s="467" t="str">
        <f t="shared" si="193"/>
        <v/>
      </c>
      <c r="F1104" s="454" t="str">
        <f t="shared" si="189"/>
        <v/>
      </c>
      <c r="G1104" s="206" t="s">
        <v>90</v>
      </c>
    </row>
    <row r="1105" ht="24.95" customHeight="1" spans="1:7">
      <c r="A1105" s="451" t="s">
        <v>913</v>
      </c>
      <c r="B1105" s="452"/>
      <c r="C1105" s="452"/>
      <c r="D1105" s="452"/>
      <c r="E1105" s="467" t="str">
        <f t="shared" si="193"/>
        <v/>
      </c>
      <c r="F1105" s="454" t="str">
        <f t="shared" si="189"/>
        <v/>
      </c>
      <c r="G1105" s="206" t="s">
        <v>90</v>
      </c>
    </row>
    <row r="1106" ht="24.95" customHeight="1" spans="1:7">
      <c r="A1106" s="451" t="s">
        <v>62</v>
      </c>
      <c r="B1106" s="452">
        <f t="shared" ref="B1106:D1106" si="194">SUM(B1107,B1134,B1149)</f>
        <v>4218</v>
      </c>
      <c r="C1106" s="452">
        <f t="shared" si="194"/>
        <v>3194</v>
      </c>
      <c r="D1106" s="452">
        <f t="shared" si="194"/>
        <v>2817</v>
      </c>
      <c r="E1106" s="467">
        <f t="shared" si="193"/>
        <v>-0.332147937411095</v>
      </c>
      <c r="F1106" s="454">
        <f t="shared" si="189"/>
        <v>-0.118033813400125</v>
      </c>
      <c r="G1106" s="206" t="s">
        <v>88</v>
      </c>
    </row>
    <row r="1107" ht="24.95" customHeight="1" spans="1:7">
      <c r="A1107" s="451" t="s">
        <v>914</v>
      </c>
      <c r="B1107" s="452">
        <f t="shared" ref="B1107:D1107" si="195">SUM(B1108:B1133)</f>
        <v>3942</v>
      </c>
      <c r="C1107" s="452">
        <f t="shared" si="195"/>
        <v>2796</v>
      </c>
      <c r="D1107" s="452">
        <f t="shared" si="195"/>
        <v>2416</v>
      </c>
      <c r="E1107" s="467">
        <f t="shared" si="193"/>
        <v>-0.387113140537798</v>
      </c>
      <c r="F1107" s="454">
        <f t="shared" si="189"/>
        <v>-0.135908440629471</v>
      </c>
      <c r="G1107" s="206" t="s">
        <v>90</v>
      </c>
    </row>
    <row r="1108" ht="24.95" customHeight="1" spans="1:7">
      <c r="A1108" s="455" t="s">
        <v>91</v>
      </c>
      <c r="B1108" s="456">
        <v>2318</v>
      </c>
      <c r="C1108" s="456">
        <v>1524</v>
      </c>
      <c r="D1108" s="456">
        <v>1337</v>
      </c>
      <c r="E1108" s="470">
        <f t="shared" si="193"/>
        <v>-0.42320966350302</v>
      </c>
      <c r="F1108" s="458">
        <f t="shared" si="189"/>
        <v>-0.122703412073491</v>
      </c>
      <c r="G1108" s="206" t="s">
        <v>92</v>
      </c>
    </row>
    <row r="1109" ht="24.95" customHeight="1" spans="1:7">
      <c r="A1109" s="455" t="s">
        <v>93</v>
      </c>
      <c r="B1109" s="456">
        <v>175</v>
      </c>
      <c r="C1109" s="456">
        <v>130</v>
      </c>
      <c r="D1109" s="456">
        <v>0</v>
      </c>
      <c r="E1109" s="469">
        <f t="shared" si="193"/>
        <v>-1</v>
      </c>
      <c r="F1109" s="458">
        <f t="shared" si="189"/>
        <v>-1</v>
      </c>
      <c r="G1109" s="206" t="s">
        <v>92</v>
      </c>
    </row>
    <row r="1110" ht="24.95" customHeight="1" spans="1:7">
      <c r="A1110" s="455" t="s">
        <v>94</v>
      </c>
      <c r="B1110" s="456"/>
      <c r="C1110" s="456">
        <v>0</v>
      </c>
      <c r="D1110" s="456">
        <v>0</v>
      </c>
      <c r="E1110" s="469" t="str">
        <f t="shared" si="193"/>
        <v/>
      </c>
      <c r="F1110" s="458" t="str">
        <f t="shared" si="189"/>
        <v/>
      </c>
      <c r="G1110" s="206" t="s">
        <v>92</v>
      </c>
    </row>
    <row r="1111" ht="24.95" customHeight="1" spans="1:7">
      <c r="A1111" s="455" t="s">
        <v>915</v>
      </c>
      <c r="B1111" s="456">
        <v>24</v>
      </c>
      <c r="C1111" s="456">
        <v>41</v>
      </c>
      <c r="D1111" s="456">
        <v>488</v>
      </c>
      <c r="E1111" s="470">
        <f t="shared" si="193"/>
        <v>19.3333333333333</v>
      </c>
      <c r="F1111" s="458">
        <f t="shared" si="189"/>
        <v>10.9024390243902</v>
      </c>
      <c r="G1111" s="206" t="s">
        <v>92</v>
      </c>
    </row>
    <row r="1112" ht="24.95" customHeight="1" spans="1:7">
      <c r="A1112" s="455" t="s">
        <v>916</v>
      </c>
      <c r="B1112" s="456">
        <v>34</v>
      </c>
      <c r="C1112" s="456">
        <v>29</v>
      </c>
      <c r="D1112" s="456">
        <v>0</v>
      </c>
      <c r="E1112" s="470">
        <f t="shared" si="193"/>
        <v>-1</v>
      </c>
      <c r="F1112" s="458">
        <f t="shared" si="189"/>
        <v>-1</v>
      </c>
      <c r="G1112" s="206" t="s">
        <v>92</v>
      </c>
    </row>
    <row r="1113" ht="24.95" customHeight="1" spans="1:7">
      <c r="A1113" s="455" t="s">
        <v>917</v>
      </c>
      <c r="B1113" s="456"/>
      <c r="C1113" s="456">
        <v>0</v>
      </c>
      <c r="D1113" s="456">
        <v>0</v>
      </c>
      <c r="E1113" s="470" t="str">
        <f t="shared" si="193"/>
        <v/>
      </c>
      <c r="F1113" s="458" t="str">
        <f t="shared" si="189"/>
        <v/>
      </c>
      <c r="G1113" s="206" t="s">
        <v>92</v>
      </c>
    </row>
    <row r="1114" ht="24.95" customHeight="1" spans="1:7">
      <c r="A1114" s="455" t="s">
        <v>918</v>
      </c>
      <c r="B1114" s="456"/>
      <c r="C1114" s="456">
        <v>0</v>
      </c>
      <c r="D1114" s="456">
        <v>82</v>
      </c>
      <c r="E1114" s="470" t="str">
        <f t="shared" si="193"/>
        <v/>
      </c>
      <c r="F1114" s="458" t="str">
        <f t="shared" si="189"/>
        <v/>
      </c>
      <c r="G1114" s="206" t="s">
        <v>92</v>
      </c>
    </row>
    <row r="1115" ht="24.95" customHeight="1" spans="1:7">
      <c r="A1115" s="455" t="s">
        <v>919</v>
      </c>
      <c r="B1115" s="456">
        <v>128</v>
      </c>
      <c r="C1115" s="456">
        <v>41</v>
      </c>
      <c r="D1115" s="456">
        <v>10</v>
      </c>
      <c r="E1115" s="470">
        <f t="shared" si="193"/>
        <v>-0.921875</v>
      </c>
      <c r="F1115" s="458">
        <f t="shared" si="189"/>
        <v>-0.75609756097561</v>
      </c>
      <c r="G1115" s="206" t="s">
        <v>92</v>
      </c>
    </row>
    <row r="1116" ht="24.95" customHeight="1" spans="1:7">
      <c r="A1116" s="455" t="s">
        <v>920</v>
      </c>
      <c r="B1116" s="456">
        <v>1248</v>
      </c>
      <c r="C1116" s="456">
        <v>0</v>
      </c>
      <c r="D1116" s="456">
        <v>0</v>
      </c>
      <c r="E1116" s="470">
        <f t="shared" si="193"/>
        <v>-1</v>
      </c>
      <c r="F1116" s="458" t="str">
        <f t="shared" si="189"/>
        <v/>
      </c>
      <c r="G1116" s="206" t="s">
        <v>92</v>
      </c>
    </row>
    <row r="1117" ht="24.95" customHeight="1" spans="1:7">
      <c r="A1117" s="455" t="s">
        <v>921</v>
      </c>
      <c r="B1117" s="456"/>
      <c r="C1117" s="456">
        <v>0</v>
      </c>
      <c r="D1117" s="456">
        <v>0</v>
      </c>
      <c r="E1117" s="470" t="str">
        <f t="shared" si="193"/>
        <v/>
      </c>
      <c r="F1117" s="458" t="str">
        <f t="shared" si="189"/>
        <v/>
      </c>
      <c r="G1117" s="206" t="s">
        <v>92</v>
      </c>
    </row>
    <row r="1118" ht="24.95" customHeight="1" spans="1:7">
      <c r="A1118" s="455" t="s">
        <v>922</v>
      </c>
      <c r="B1118" s="456">
        <v>10</v>
      </c>
      <c r="C1118" s="456">
        <v>65</v>
      </c>
      <c r="D1118" s="456">
        <v>64</v>
      </c>
      <c r="E1118" s="469">
        <f t="shared" si="193"/>
        <v>5.4</v>
      </c>
      <c r="F1118" s="458">
        <f t="shared" si="189"/>
        <v>-0.0153846153846153</v>
      </c>
      <c r="G1118" s="206" t="s">
        <v>92</v>
      </c>
    </row>
    <row r="1119" ht="24.95" customHeight="1" spans="1:7">
      <c r="A1119" s="455" t="s">
        <v>923</v>
      </c>
      <c r="B1119" s="456"/>
      <c r="C1119" s="456">
        <v>0</v>
      </c>
      <c r="D1119" s="456">
        <v>0</v>
      </c>
      <c r="E1119" s="470" t="str">
        <f t="shared" si="193"/>
        <v/>
      </c>
      <c r="F1119" s="458" t="str">
        <f t="shared" si="189"/>
        <v/>
      </c>
      <c r="G1119" s="206" t="s">
        <v>92</v>
      </c>
    </row>
    <row r="1120" ht="24.95" customHeight="1" spans="1:7">
      <c r="A1120" s="455" t="s">
        <v>924</v>
      </c>
      <c r="B1120" s="456"/>
      <c r="C1120" s="456">
        <v>0</v>
      </c>
      <c r="D1120" s="456">
        <v>0</v>
      </c>
      <c r="E1120" s="470" t="str">
        <f t="shared" si="193"/>
        <v/>
      </c>
      <c r="F1120" s="458" t="str">
        <f t="shared" si="189"/>
        <v/>
      </c>
      <c r="G1120" s="206" t="s">
        <v>92</v>
      </c>
    </row>
    <row r="1121" ht="24.95" customHeight="1" spans="1:7">
      <c r="A1121" s="455" t="s">
        <v>925</v>
      </c>
      <c r="B1121" s="456"/>
      <c r="C1121" s="456">
        <v>0</v>
      </c>
      <c r="D1121" s="456">
        <v>0</v>
      </c>
      <c r="E1121" s="470" t="str">
        <f t="shared" si="193"/>
        <v/>
      </c>
      <c r="F1121" s="458" t="str">
        <f t="shared" si="189"/>
        <v/>
      </c>
      <c r="G1121" s="206" t="s">
        <v>92</v>
      </c>
    </row>
    <row r="1122" ht="24.95" customHeight="1" spans="1:7">
      <c r="A1122" s="455" t="s">
        <v>926</v>
      </c>
      <c r="B1122" s="456"/>
      <c r="C1122" s="456">
        <v>0</v>
      </c>
      <c r="D1122" s="456">
        <v>0</v>
      </c>
      <c r="E1122" s="470" t="str">
        <f t="shared" si="193"/>
        <v/>
      </c>
      <c r="F1122" s="458" t="str">
        <f t="shared" si="189"/>
        <v/>
      </c>
      <c r="G1122" s="206" t="s">
        <v>92</v>
      </c>
    </row>
    <row r="1123" ht="41.1" customHeight="1" spans="1:7">
      <c r="A1123" s="455" t="s">
        <v>927</v>
      </c>
      <c r="B1123" s="456"/>
      <c r="C1123" s="456">
        <v>0</v>
      </c>
      <c r="D1123" s="456">
        <v>0</v>
      </c>
      <c r="E1123" s="470" t="str">
        <f t="shared" si="193"/>
        <v/>
      </c>
      <c r="F1123" s="458" t="str">
        <f t="shared" si="189"/>
        <v/>
      </c>
      <c r="G1123" s="206" t="s">
        <v>92</v>
      </c>
    </row>
    <row r="1124" ht="24.95" customHeight="1" spans="1:7">
      <c r="A1124" s="455" t="s">
        <v>928</v>
      </c>
      <c r="B1124" s="456"/>
      <c r="C1124" s="456">
        <v>0</v>
      </c>
      <c r="D1124" s="456">
        <v>0</v>
      </c>
      <c r="E1124" s="470" t="str">
        <f t="shared" si="193"/>
        <v/>
      </c>
      <c r="F1124" s="458" t="str">
        <f t="shared" si="189"/>
        <v/>
      </c>
      <c r="G1124" s="206" t="s">
        <v>92</v>
      </c>
    </row>
    <row r="1125" ht="24.95" customHeight="1" spans="1:7">
      <c r="A1125" s="455" t="s">
        <v>929</v>
      </c>
      <c r="B1125" s="456"/>
      <c r="C1125" s="456">
        <v>0</v>
      </c>
      <c r="D1125" s="456">
        <v>0</v>
      </c>
      <c r="E1125" s="470" t="str">
        <f t="shared" si="193"/>
        <v/>
      </c>
      <c r="F1125" s="458" t="str">
        <f t="shared" si="189"/>
        <v/>
      </c>
      <c r="G1125" s="206" t="s">
        <v>92</v>
      </c>
    </row>
    <row r="1126" ht="24.95" customHeight="1" spans="1:7">
      <c r="A1126" s="455" t="s">
        <v>930</v>
      </c>
      <c r="B1126" s="456"/>
      <c r="C1126" s="456">
        <v>0</v>
      </c>
      <c r="D1126" s="456">
        <v>0</v>
      </c>
      <c r="E1126" s="470" t="str">
        <f t="shared" si="193"/>
        <v/>
      </c>
      <c r="F1126" s="458" t="str">
        <f t="shared" si="189"/>
        <v/>
      </c>
      <c r="G1126" s="206" t="s">
        <v>92</v>
      </c>
    </row>
    <row r="1127" ht="24.95" customHeight="1" spans="1:7">
      <c r="A1127" s="455" t="s">
        <v>931</v>
      </c>
      <c r="B1127" s="456"/>
      <c r="C1127" s="456">
        <v>0</v>
      </c>
      <c r="D1127" s="456">
        <v>0</v>
      </c>
      <c r="E1127" s="470" t="str">
        <f t="shared" si="193"/>
        <v/>
      </c>
      <c r="F1127" s="458" t="str">
        <f t="shared" si="189"/>
        <v/>
      </c>
      <c r="G1127" s="206" t="s">
        <v>92</v>
      </c>
    </row>
    <row r="1128" ht="24.95" customHeight="1" spans="1:7">
      <c r="A1128" s="455" t="s">
        <v>932</v>
      </c>
      <c r="B1128" s="456"/>
      <c r="C1128" s="456">
        <v>0</v>
      </c>
      <c r="D1128" s="456">
        <v>0</v>
      </c>
      <c r="E1128" s="470" t="str">
        <f t="shared" si="193"/>
        <v/>
      </c>
      <c r="F1128" s="458" t="str">
        <f t="shared" si="189"/>
        <v/>
      </c>
      <c r="G1128" s="206" t="s">
        <v>92</v>
      </c>
    </row>
    <row r="1129" ht="24.95" customHeight="1" spans="1:7">
      <c r="A1129" s="455" t="s">
        <v>933</v>
      </c>
      <c r="B1129" s="456"/>
      <c r="C1129" s="456">
        <v>0</v>
      </c>
      <c r="D1129" s="456">
        <v>0</v>
      </c>
      <c r="E1129" s="470" t="str">
        <f t="shared" si="193"/>
        <v/>
      </c>
      <c r="F1129" s="458" t="str">
        <f t="shared" si="189"/>
        <v/>
      </c>
      <c r="G1129" s="206" t="s">
        <v>92</v>
      </c>
    </row>
    <row r="1130" ht="24.95" customHeight="1" spans="1:7">
      <c r="A1130" s="455" t="s">
        <v>934</v>
      </c>
      <c r="B1130" s="456"/>
      <c r="C1130" s="456">
        <v>0</v>
      </c>
      <c r="D1130" s="456">
        <v>0</v>
      </c>
      <c r="E1130" s="470" t="str">
        <f t="shared" si="193"/>
        <v/>
      </c>
      <c r="F1130" s="458" t="str">
        <f t="shared" si="189"/>
        <v/>
      </c>
      <c r="G1130" s="206" t="s">
        <v>92</v>
      </c>
    </row>
    <row r="1131" ht="24.95" customHeight="1" spans="1:7">
      <c r="A1131" s="455" t="s">
        <v>935</v>
      </c>
      <c r="B1131" s="456"/>
      <c r="C1131" s="456">
        <v>0</v>
      </c>
      <c r="D1131" s="456">
        <v>65</v>
      </c>
      <c r="E1131" s="470" t="str">
        <f t="shared" si="193"/>
        <v/>
      </c>
      <c r="F1131" s="458" t="str">
        <f t="shared" si="189"/>
        <v/>
      </c>
      <c r="G1131" s="206" t="s">
        <v>92</v>
      </c>
    </row>
    <row r="1132" ht="24.95" customHeight="1" spans="1:7">
      <c r="A1132" s="455" t="s">
        <v>101</v>
      </c>
      <c r="B1132" s="456"/>
      <c r="C1132" s="456">
        <v>0</v>
      </c>
      <c r="D1132" s="456">
        <v>0</v>
      </c>
      <c r="E1132" s="470" t="str">
        <f t="shared" si="193"/>
        <v/>
      </c>
      <c r="F1132" s="458" t="str">
        <f t="shared" si="189"/>
        <v/>
      </c>
      <c r="G1132" s="206" t="s">
        <v>92</v>
      </c>
    </row>
    <row r="1133" ht="24.95" customHeight="1" spans="1:7">
      <c r="A1133" s="455" t="s">
        <v>936</v>
      </c>
      <c r="B1133" s="456">
        <v>5</v>
      </c>
      <c r="C1133" s="456">
        <v>966</v>
      </c>
      <c r="D1133" s="456">
        <v>370</v>
      </c>
      <c r="E1133" s="470">
        <f t="shared" si="193"/>
        <v>73</v>
      </c>
      <c r="F1133" s="458">
        <f t="shared" si="189"/>
        <v>-0.616977225672878</v>
      </c>
      <c r="G1133" s="206" t="s">
        <v>92</v>
      </c>
    </row>
    <row r="1134" ht="24.95" customHeight="1" spans="1:7">
      <c r="A1134" s="451" t="s">
        <v>937</v>
      </c>
      <c r="B1134" s="452">
        <f t="shared" ref="B1134:D1134" si="196">SUM(B1135:B1148)</f>
        <v>276</v>
      </c>
      <c r="C1134" s="452">
        <f t="shared" si="196"/>
        <v>398</v>
      </c>
      <c r="D1134" s="452">
        <f t="shared" si="196"/>
        <v>401</v>
      </c>
      <c r="E1134" s="467">
        <f t="shared" si="193"/>
        <v>0.452898550724638</v>
      </c>
      <c r="F1134" s="454">
        <f t="shared" si="189"/>
        <v>0.00753768844221114</v>
      </c>
      <c r="G1134" s="206" t="s">
        <v>90</v>
      </c>
    </row>
    <row r="1135" ht="24.95" customHeight="1" spans="1:7">
      <c r="A1135" s="455" t="s">
        <v>91</v>
      </c>
      <c r="B1135" s="456">
        <v>224</v>
      </c>
      <c r="C1135" s="456">
        <v>348</v>
      </c>
      <c r="D1135" s="456">
        <v>351</v>
      </c>
      <c r="E1135" s="470">
        <f t="shared" si="193"/>
        <v>0.566964285714286</v>
      </c>
      <c r="F1135" s="458">
        <f t="shared" si="189"/>
        <v>0.00862068965517238</v>
      </c>
      <c r="G1135" s="206" t="s">
        <v>92</v>
      </c>
    </row>
    <row r="1136" ht="24.95" customHeight="1" spans="1:7">
      <c r="A1136" s="455" t="s">
        <v>93</v>
      </c>
      <c r="B1136" s="456">
        <v>0</v>
      </c>
      <c r="C1136" s="456">
        <v>0</v>
      </c>
      <c r="D1136" s="456">
        <v>0</v>
      </c>
      <c r="E1136" s="470" t="str">
        <f t="shared" si="193"/>
        <v/>
      </c>
      <c r="F1136" s="458" t="str">
        <f t="shared" si="189"/>
        <v/>
      </c>
      <c r="G1136" s="206" t="s">
        <v>92</v>
      </c>
    </row>
    <row r="1137" ht="24.95" customHeight="1" spans="1:7">
      <c r="A1137" s="455" t="s">
        <v>94</v>
      </c>
      <c r="B1137" s="456">
        <v>0</v>
      </c>
      <c r="C1137" s="456">
        <v>0</v>
      </c>
      <c r="D1137" s="456">
        <v>0</v>
      </c>
      <c r="E1137" s="470" t="str">
        <f t="shared" si="193"/>
        <v/>
      </c>
      <c r="F1137" s="458" t="str">
        <f t="shared" ref="F1137:F1198" si="197">IF(C1137&lt;&gt;0,D1137/C1137-1,"")</f>
        <v/>
      </c>
      <c r="G1137" s="206" t="s">
        <v>92</v>
      </c>
    </row>
    <row r="1138" ht="24.95" customHeight="1" spans="1:7">
      <c r="A1138" s="455" t="s">
        <v>938</v>
      </c>
      <c r="B1138" s="456">
        <v>0</v>
      </c>
      <c r="C1138" s="456">
        <v>0</v>
      </c>
      <c r="D1138" s="456">
        <v>0</v>
      </c>
      <c r="E1138" s="470" t="str">
        <f t="shared" si="193"/>
        <v/>
      </c>
      <c r="F1138" s="458" t="str">
        <f t="shared" si="197"/>
        <v/>
      </c>
      <c r="G1138" s="206" t="s">
        <v>92</v>
      </c>
    </row>
    <row r="1139" ht="24.95" customHeight="1" spans="1:7">
      <c r="A1139" s="455" t="s">
        <v>939</v>
      </c>
      <c r="B1139" s="456">
        <v>0</v>
      </c>
      <c r="C1139" s="456">
        <v>0</v>
      </c>
      <c r="D1139" s="456">
        <v>0</v>
      </c>
      <c r="E1139" s="470" t="str">
        <f t="shared" si="193"/>
        <v/>
      </c>
      <c r="F1139" s="458" t="str">
        <f t="shared" si="197"/>
        <v/>
      </c>
      <c r="G1139" s="206" t="s">
        <v>92</v>
      </c>
    </row>
    <row r="1140" ht="24.95" customHeight="1" spans="1:7">
      <c r="A1140" s="455" t="s">
        <v>940</v>
      </c>
      <c r="B1140" s="456">
        <v>0</v>
      </c>
      <c r="C1140" s="456">
        <v>0</v>
      </c>
      <c r="D1140" s="456">
        <v>0</v>
      </c>
      <c r="E1140" s="470" t="str">
        <f t="shared" si="193"/>
        <v/>
      </c>
      <c r="F1140" s="458" t="str">
        <f t="shared" si="197"/>
        <v/>
      </c>
      <c r="G1140" s="206" t="s">
        <v>92</v>
      </c>
    </row>
    <row r="1141" ht="24.95" customHeight="1" spans="1:7">
      <c r="A1141" s="455" t="s">
        <v>941</v>
      </c>
      <c r="B1141" s="456">
        <v>0</v>
      </c>
      <c r="C1141" s="456">
        <v>0</v>
      </c>
      <c r="D1141" s="456">
        <v>0</v>
      </c>
      <c r="E1141" s="469" t="str">
        <f t="shared" si="193"/>
        <v/>
      </c>
      <c r="F1141" s="458" t="str">
        <f t="shared" si="197"/>
        <v/>
      </c>
      <c r="G1141" s="206" t="s">
        <v>92</v>
      </c>
    </row>
    <row r="1142" ht="24.95" customHeight="1" spans="1:7">
      <c r="A1142" s="455" t="s">
        <v>942</v>
      </c>
      <c r="B1142" s="456">
        <v>10</v>
      </c>
      <c r="C1142" s="456">
        <v>10</v>
      </c>
      <c r="D1142" s="456">
        <v>10</v>
      </c>
      <c r="E1142" s="469">
        <f t="shared" si="193"/>
        <v>0</v>
      </c>
      <c r="F1142" s="458">
        <f t="shared" si="197"/>
        <v>0</v>
      </c>
      <c r="G1142" s="206" t="s">
        <v>92</v>
      </c>
    </row>
    <row r="1143" ht="24.95" customHeight="1" spans="1:7">
      <c r="A1143" s="455" t="s">
        <v>943</v>
      </c>
      <c r="B1143" s="456">
        <v>21</v>
      </c>
      <c r="C1143" s="456">
        <v>20</v>
      </c>
      <c r="D1143" s="456">
        <v>20</v>
      </c>
      <c r="E1143" s="470">
        <f t="shared" si="193"/>
        <v>-0.0476190476190477</v>
      </c>
      <c r="F1143" s="458">
        <f t="shared" si="197"/>
        <v>0</v>
      </c>
      <c r="G1143" s="206" t="s">
        <v>92</v>
      </c>
    </row>
    <row r="1144" ht="24.95" customHeight="1" spans="1:7">
      <c r="A1144" s="455" t="s">
        <v>944</v>
      </c>
      <c r="B1144" s="456">
        <v>0</v>
      </c>
      <c r="C1144" s="456">
        <v>0</v>
      </c>
      <c r="D1144" s="456">
        <v>0</v>
      </c>
      <c r="E1144" s="470" t="str">
        <f t="shared" si="193"/>
        <v/>
      </c>
      <c r="F1144" s="458" t="str">
        <f t="shared" si="197"/>
        <v/>
      </c>
      <c r="G1144" s="206" t="s">
        <v>92</v>
      </c>
    </row>
    <row r="1145" ht="24.95" customHeight="1" spans="1:7">
      <c r="A1145" s="455" t="s">
        <v>945</v>
      </c>
      <c r="B1145" s="456">
        <v>0</v>
      </c>
      <c r="C1145" s="456">
        <v>0</v>
      </c>
      <c r="D1145" s="456">
        <v>0</v>
      </c>
      <c r="E1145" s="470" t="str">
        <f t="shared" si="193"/>
        <v/>
      </c>
      <c r="F1145" s="458" t="str">
        <f t="shared" si="197"/>
        <v/>
      </c>
      <c r="G1145" s="206" t="s">
        <v>92</v>
      </c>
    </row>
    <row r="1146" ht="24.95" customHeight="1" spans="1:7">
      <c r="A1146" s="455" t="s">
        <v>946</v>
      </c>
      <c r="B1146" s="456">
        <v>0</v>
      </c>
      <c r="C1146" s="456">
        <v>0</v>
      </c>
      <c r="D1146" s="456">
        <v>0</v>
      </c>
      <c r="E1146" s="470" t="str">
        <f t="shared" si="193"/>
        <v/>
      </c>
      <c r="F1146" s="458" t="str">
        <f t="shared" si="197"/>
        <v/>
      </c>
      <c r="G1146" s="206" t="s">
        <v>92</v>
      </c>
    </row>
    <row r="1147" ht="24.95" customHeight="1" spans="1:7">
      <c r="A1147" s="455" t="s">
        <v>947</v>
      </c>
      <c r="B1147" s="456">
        <v>0</v>
      </c>
      <c r="C1147" s="456">
        <v>0</v>
      </c>
      <c r="D1147" s="456">
        <v>0</v>
      </c>
      <c r="E1147" s="470" t="str">
        <f t="shared" si="193"/>
        <v/>
      </c>
      <c r="F1147" s="458" t="str">
        <f t="shared" si="197"/>
        <v/>
      </c>
      <c r="G1147" s="206" t="s">
        <v>92</v>
      </c>
    </row>
    <row r="1148" ht="24.95" customHeight="1" spans="1:7">
      <c r="A1148" s="455" t="s">
        <v>948</v>
      </c>
      <c r="B1148" s="456">
        <v>21</v>
      </c>
      <c r="C1148" s="456">
        <v>20</v>
      </c>
      <c r="D1148" s="456">
        <v>20</v>
      </c>
      <c r="E1148" s="470">
        <f t="shared" si="193"/>
        <v>-0.0476190476190477</v>
      </c>
      <c r="F1148" s="458">
        <f t="shared" si="197"/>
        <v>0</v>
      </c>
      <c r="G1148" s="206" t="s">
        <v>92</v>
      </c>
    </row>
    <row r="1149" ht="24.95" customHeight="1" spans="1:7">
      <c r="A1149" s="451" t="s">
        <v>949</v>
      </c>
      <c r="B1149" s="452">
        <v>0</v>
      </c>
      <c r="C1149" s="452">
        <v>0</v>
      </c>
      <c r="D1149" s="452">
        <v>0</v>
      </c>
      <c r="E1149" s="467" t="str">
        <f t="shared" si="193"/>
        <v/>
      </c>
      <c r="F1149" s="454" t="str">
        <f t="shared" si="197"/>
        <v/>
      </c>
      <c r="G1149" s="206" t="s">
        <v>90</v>
      </c>
    </row>
    <row r="1150" ht="24.95" customHeight="1" spans="1:7">
      <c r="A1150" s="451" t="s">
        <v>63</v>
      </c>
      <c r="B1150" s="452">
        <f t="shared" ref="B1150:D1150" si="198">SUM(B1151,B1162,B1166)</f>
        <v>8918</v>
      </c>
      <c r="C1150" s="452">
        <f t="shared" si="198"/>
        <v>3863</v>
      </c>
      <c r="D1150" s="452">
        <f t="shared" si="198"/>
        <v>9768</v>
      </c>
      <c r="E1150" s="467">
        <f t="shared" si="193"/>
        <v>0.0953128504148912</v>
      </c>
      <c r="F1150" s="454">
        <f t="shared" si="197"/>
        <v>1.52860471136422</v>
      </c>
      <c r="G1150" s="206" t="s">
        <v>88</v>
      </c>
    </row>
    <row r="1151" ht="24.95" customHeight="1" spans="1:7">
      <c r="A1151" s="451" t="s">
        <v>950</v>
      </c>
      <c r="B1151" s="452">
        <f t="shared" ref="B1151:D1151" si="199">SUM(B1152:B1161)</f>
        <v>1325</v>
      </c>
      <c r="C1151" s="452">
        <f t="shared" si="199"/>
        <v>3307</v>
      </c>
      <c r="D1151" s="452">
        <f t="shared" si="199"/>
        <v>2453</v>
      </c>
      <c r="E1151" s="467">
        <f t="shared" si="193"/>
        <v>0.851320754716981</v>
      </c>
      <c r="F1151" s="454">
        <f t="shared" si="197"/>
        <v>-0.258240096764439</v>
      </c>
      <c r="G1151" s="206" t="s">
        <v>90</v>
      </c>
    </row>
    <row r="1152" ht="24.95" customHeight="1" spans="1:7">
      <c r="A1152" s="455" t="s">
        <v>951</v>
      </c>
      <c r="B1152" s="456">
        <v>0</v>
      </c>
      <c r="C1152" s="456">
        <v>0</v>
      </c>
      <c r="D1152" s="456">
        <v>0</v>
      </c>
      <c r="E1152" s="470" t="str">
        <f t="shared" si="193"/>
        <v/>
      </c>
      <c r="F1152" s="458" t="str">
        <f t="shared" si="197"/>
        <v/>
      </c>
      <c r="G1152" s="206" t="s">
        <v>92</v>
      </c>
    </row>
    <row r="1153" ht="24.95" customHeight="1" spans="1:7">
      <c r="A1153" s="455" t="s">
        <v>952</v>
      </c>
      <c r="B1153" s="456">
        <v>0</v>
      </c>
      <c r="C1153" s="456">
        <v>0</v>
      </c>
      <c r="D1153" s="456">
        <v>0</v>
      </c>
      <c r="E1153" s="470" t="str">
        <f t="shared" si="193"/>
        <v/>
      </c>
      <c r="F1153" s="458" t="str">
        <f t="shared" si="197"/>
        <v/>
      </c>
      <c r="G1153" s="206" t="s">
        <v>92</v>
      </c>
    </row>
    <row r="1154" ht="24.95" customHeight="1" spans="1:7">
      <c r="A1154" s="455" t="s">
        <v>953</v>
      </c>
      <c r="B1154" s="456">
        <v>548</v>
      </c>
      <c r="C1154" s="456">
        <v>2957</v>
      </c>
      <c r="D1154" s="456">
        <v>2422</v>
      </c>
      <c r="E1154" s="470">
        <f t="shared" si="193"/>
        <v>3.41970802919708</v>
      </c>
      <c r="F1154" s="458">
        <f t="shared" si="197"/>
        <v>-0.18092661481231</v>
      </c>
      <c r="G1154" s="206" t="s">
        <v>92</v>
      </c>
    </row>
    <row r="1155" ht="24.95" customHeight="1" spans="1:7">
      <c r="A1155" s="455" t="s">
        <v>954</v>
      </c>
      <c r="B1155" s="456">
        <v>0</v>
      </c>
      <c r="C1155" s="456">
        <v>0</v>
      </c>
      <c r="D1155" s="456">
        <v>0</v>
      </c>
      <c r="E1155" s="470" t="str">
        <f t="shared" si="193"/>
        <v/>
      </c>
      <c r="F1155" s="458" t="str">
        <f t="shared" si="197"/>
        <v/>
      </c>
      <c r="G1155" s="206" t="s">
        <v>92</v>
      </c>
    </row>
    <row r="1156" ht="24.95" customHeight="1" spans="1:7">
      <c r="A1156" s="455" t="s">
        <v>955</v>
      </c>
      <c r="B1156" s="456">
        <v>0</v>
      </c>
      <c r="C1156" s="456">
        <v>0</v>
      </c>
      <c r="D1156" s="456">
        <v>0</v>
      </c>
      <c r="E1156" s="470" t="str">
        <f t="shared" si="193"/>
        <v/>
      </c>
      <c r="F1156" s="458" t="str">
        <f t="shared" si="197"/>
        <v/>
      </c>
      <c r="G1156" s="206" t="s">
        <v>92</v>
      </c>
    </row>
    <row r="1157" ht="24.95" customHeight="1" spans="1:7">
      <c r="A1157" s="455" t="s">
        <v>956</v>
      </c>
      <c r="B1157" s="456">
        <v>344</v>
      </c>
      <c r="C1157" s="456">
        <v>0</v>
      </c>
      <c r="D1157" s="456">
        <v>31</v>
      </c>
      <c r="E1157" s="470">
        <f t="shared" ref="E1157:E1220" si="200">IF(B1157&lt;&gt;0,D1157/B1157-1,"")</f>
        <v>-0.909883720930233</v>
      </c>
      <c r="F1157" s="458" t="str">
        <f t="shared" si="197"/>
        <v/>
      </c>
      <c r="G1157" s="206" t="s">
        <v>92</v>
      </c>
    </row>
    <row r="1158" ht="24.95" customHeight="1" spans="1:7">
      <c r="A1158" s="455" t="s">
        <v>957</v>
      </c>
      <c r="B1158" s="456">
        <v>0</v>
      </c>
      <c r="C1158" s="456">
        <v>0</v>
      </c>
      <c r="D1158" s="456">
        <v>0</v>
      </c>
      <c r="E1158" s="470" t="str">
        <f t="shared" si="200"/>
        <v/>
      </c>
      <c r="F1158" s="458" t="str">
        <f t="shared" si="197"/>
        <v/>
      </c>
      <c r="G1158" s="206" t="s">
        <v>92</v>
      </c>
    </row>
    <row r="1159" ht="24.95" customHeight="1" spans="1:7">
      <c r="A1159" s="455" t="s">
        <v>958</v>
      </c>
      <c r="B1159" s="456"/>
      <c r="C1159" s="456">
        <v>0</v>
      </c>
      <c r="D1159" s="456">
        <v>0</v>
      </c>
      <c r="E1159" s="470" t="str">
        <f t="shared" si="200"/>
        <v/>
      </c>
      <c r="F1159" s="458" t="str">
        <f t="shared" si="197"/>
        <v/>
      </c>
      <c r="G1159" s="206" t="s">
        <v>92</v>
      </c>
    </row>
    <row r="1160" ht="24.95" customHeight="1" spans="1:7">
      <c r="A1160" s="455" t="s">
        <v>959</v>
      </c>
      <c r="B1160" s="456"/>
      <c r="C1160" s="456">
        <v>0</v>
      </c>
      <c r="D1160" s="456">
        <v>0</v>
      </c>
      <c r="E1160" s="470" t="str">
        <f t="shared" si="200"/>
        <v/>
      </c>
      <c r="F1160" s="458" t="str">
        <f t="shared" si="197"/>
        <v/>
      </c>
      <c r="G1160" s="206" t="s">
        <v>92</v>
      </c>
    </row>
    <row r="1161" ht="24.95" customHeight="1" spans="1:7">
      <c r="A1161" s="455" t="s">
        <v>960</v>
      </c>
      <c r="B1161" s="456">
        <v>433</v>
      </c>
      <c r="C1161" s="456">
        <v>350</v>
      </c>
      <c r="D1161" s="456">
        <v>0</v>
      </c>
      <c r="E1161" s="470">
        <f t="shared" si="200"/>
        <v>-1</v>
      </c>
      <c r="F1161" s="458">
        <f t="shared" si="197"/>
        <v>-1</v>
      </c>
      <c r="G1161" s="206" t="s">
        <v>92</v>
      </c>
    </row>
    <row r="1162" ht="24.95" customHeight="1" spans="1:7">
      <c r="A1162" s="451" t="s">
        <v>961</v>
      </c>
      <c r="B1162" s="452">
        <f t="shared" ref="B1162:D1162" si="201">SUM(B1163:B1165)</f>
        <v>6860</v>
      </c>
      <c r="C1162" s="452">
        <f t="shared" si="201"/>
        <v>238</v>
      </c>
      <c r="D1162" s="452">
        <f t="shared" si="201"/>
        <v>6442</v>
      </c>
      <c r="E1162" s="467">
        <f t="shared" si="200"/>
        <v>-0.060932944606414</v>
      </c>
      <c r="F1162" s="454">
        <f t="shared" si="197"/>
        <v>26.0672268907563</v>
      </c>
      <c r="G1162" s="206" t="s">
        <v>90</v>
      </c>
    </row>
    <row r="1163" ht="24.95" customHeight="1" spans="1:7">
      <c r="A1163" s="455" t="s">
        <v>962</v>
      </c>
      <c r="B1163" s="456">
        <f>6860-5</f>
        <v>6855</v>
      </c>
      <c r="C1163" s="456">
        <v>237</v>
      </c>
      <c r="D1163" s="456">
        <f>7382-942</f>
        <v>6440</v>
      </c>
      <c r="E1163" s="470">
        <f t="shared" si="200"/>
        <v>-0.0605397520058352</v>
      </c>
      <c r="F1163" s="458">
        <f t="shared" si="197"/>
        <v>26.1729957805907</v>
      </c>
      <c r="G1163" s="206" t="s">
        <v>92</v>
      </c>
    </row>
    <row r="1164" ht="24.95" customHeight="1" spans="1:7">
      <c r="A1164" s="455" t="s">
        <v>963</v>
      </c>
      <c r="B1164" s="456">
        <v>0</v>
      </c>
      <c r="C1164" s="456">
        <v>0</v>
      </c>
      <c r="D1164" s="456">
        <v>0</v>
      </c>
      <c r="E1164" s="469" t="str">
        <f t="shared" si="200"/>
        <v/>
      </c>
      <c r="F1164" s="458" t="str">
        <f t="shared" si="197"/>
        <v/>
      </c>
      <c r="G1164" s="206" t="s">
        <v>92</v>
      </c>
    </row>
    <row r="1165" ht="24.95" customHeight="1" spans="1:7">
      <c r="A1165" s="455" t="s">
        <v>964</v>
      </c>
      <c r="B1165" s="456">
        <v>5</v>
      </c>
      <c r="C1165" s="456">
        <v>1</v>
      </c>
      <c r="D1165" s="456">
        <v>2</v>
      </c>
      <c r="E1165" s="470">
        <f t="shared" si="200"/>
        <v>-0.6</v>
      </c>
      <c r="F1165" s="458">
        <f t="shared" si="197"/>
        <v>1</v>
      </c>
      <c r="G1165" s="206" t="s">
        <v>92</v>
      </c>
    </row>
    <row r="1166" ht="24.95" customHeight="1" spans="1:7">
      <c r="A1166" s="451" t="s">
        <v>965</v>
      </c>
      <c r="B1166" s="452">
        <f t="shared" ref="B1166:D1166" si="202">SUM(B1167:B1169)</f>
        <v>733</v>
      </c>
      <c r="C1166" s="452">
        <f t="shared" si="202"/>
        <v>318</v>
      </c>
      <c r="D1166" s="452">
        <f t="shared" si="202"/>
        <v>873</v>
      </c>
      <c r="E1166" s="467">
        <f t="shared" si="200"/>
        <v>0.190995907230559</v>
      </c>
      <c r="F1166" s="454">
        <f t="shared" si="197"/>
        <v>1.74528301886792</v>
      </c>
      <c r="G1166" s="206" t="s">
        <v>90</v>
      </c>
    </row>
    <row r="1167" ht="24.95" customHeight="1" spans="1:7">
      <c r="A1167" s="455" t="s">
        <v>966</v>
      </c>
      <c r="B1167" s="456"/>
      <c r="C1167" s="456">
        <v>0</v>
      </c>
      <c r="D1167" s="456">
        <v>0</v>
      </c>
      <c r="E1167" s="470" t="str">
        <f t="shared" si="200"/>
        <v/>
      </c>
      <c r="F1167" s="458" t="str">
        <f t="shared" si="197"/>
        <v/>
      </c>
      <c r="G1167" s="206" t="s">
        <v>92</v>
      </c>
    </row>
    <row r="1168" ht="24.95" customHeight="1" spans="1:7">
      <c r="A1168" s="455" t="s">
        <v>967</v>
      </c>
      <c r="B1168" s="456">
        <v>733</v>
      </c>
      <c r="C1168" s="456">
        <v>318</v>
      </c>
      <c r="D1168" s="456">
        <v>873</v>
      </c>
      <c r="E1168" s="470">
        <f t="shared" si="200"/>
        <v>0.190995907230559</v>
      </c>
      <c r="F1168" s="458">
        <f t="shared" si="197"/>
        <v>1.74528301886792</v>
      </c>
      <c r="G1168" s="206" t="s">
        <v>92</v>
      </c>
    </row>
    <row r="1169" ht="24.95" customHeight="1" spans="1:7">
      <c r="A1169" s="455" t="s">
        <v>968</v>
      </c>
      <c r="B1169" s="456"/>
      <c r="C1169" s="456">
        <v>0</v>
      </c>
      <c r="D1169" s="456">
        <v>0</v>
      </c>
      <c r="E1169" s="470" t="str">
        <f t="shared" si="200"/>
        <v/>
      </c>
      <c r="F1169" s="458" t="str">
        <f t="shared" si="197"/>
        <v/>
      </c>
      <c r="G1169" s="206" t="s">
        <v>92</v>
      </c>
    </row>
    <row r="1170" ht="24.95" customHeight="1" spans="1:7">
      <c r="A1170" s="451" t="s">
        <v>64</v>
      </c>
      <c r="B1170" s="452">
        <f t="shared" ref="B1170:D1170" si="203">SUM(B1171,B1186,B1200,B1205,B1211)</f>
        <v>1649</v>
      </c>
      <c r="C1170" s="452">
        <f t="shared" si="203"/>
        <v>1547</v>
      </c>
      <c r="D1170" s="452">
        <f t="shared" si="203"/>
        <v>1674</v>
      </c>
      <c r="E1170" s="467">
        <f t="shared" si="200"/>
        <v>0.0151607034566403</v>
      </c>
      <c r="F1170" s="454">
        <f t="shared" si="197"/>
        <v>0.0820943762120232</v>
      </c>
      <c r="G1170" s="206" t="s">
        <v>88</v>
      </c>
    </row>
    <row r="1171" ht="24.95" customHeight="1" spans="1:7">
      <c r="A1171" s="451" t="s">
        <v>969</v>
      </c>
      <c r="B1171" s="452">
        <f t="shared" ref="B1171:D1171" si="204">SUM(B1172:B1185)</f>
        <v>767</v>
      </c>
      <c r="C1171" s="452">
        <f t="shared" si="204"/>
        <v>1523</v>
      </c>
      <c r="D1171" s="452">
        <f t="shared" si="204"/>
        <v>1620</v>
      </c>
      <c r="E1171" s="467">
        <f t="shared" si="200"/>
        <v>1.11212516297262</v>
      </c>
      <c r="F1171" s="454">
        <f t="shared" si="197"/>
        <v>0.0636900853578464</v>
      </c>
      <c r="G1171" s="206" t="s">
        <v>90</v>
      </c>
    </row>
    <row r="1172" ht="24.95" customHeight="1" spans="1:7">
      <c r="A1172" s="455" t="s">
        <v>91</v>
      </c>
      <c r="B1172" s="456">
        <v>0</v>
      </c>
      <c r="C1172" s="456">
        <v>0</v>
      </c>
      <c r="D1172" s="456">
        <v>0</v>
      </c>
      <c r="E1172" s="470" t="str">
        <f t="shared" si="200"/>
        <v/>
      </c>
      <c r="F1172" s="458" t="str">
        <f t="shared" si="197"/>
        <v/>
      </c>
      <c r="G1172" s="206" t="s">
        <v>92</v>
      </c>
    </row>
    <row r="1173" ht="24.95" customHeight="1" spans="1:7">
      <c r="A1173" s="455" t="s">
        <v>93</v>
      </c>
      <c r="B1173" s="456">
        <v>0</v>
      </c>
      <c r="C1173" s="456">
        <v>0</v>
      </c>
      <c r="D1173" s="456">
        <v>20</v>
      </c>
      <c r="E1173" s="470" t="str">
        <f t="shared" si="200"/>
        <v/>
      </c>
      <c r="F1173" s="458" t="str">
        <f t="shared" si="197"/>
        <v/>
      </c>
      <c r="G1173" s="206" t="s">
        <v>92</v>
      </c>
    </row>
    <row r="1174" ht="24.95" customHeight="1" spans="1:7">
      <c r="A1174" s="455" t="s">
        <v>94</v>
      </c>
      <c r="B1174" s="456">
        <v>0</v>
      </c>
      <c r="C1174" s="456">
        <v>0</v>
      </c>
      <c r="D1174" s="456">
        <v>0</v>
      </c>
      <c r="E1174" s="470" t="str">
        <f t="shared" si="200"/>
        <v/>
      </c>
      <c r="F1174" s="458" t="str">
        <f t="shared" si="197"/>
        <v/>
      </c>
      <c r="G1174" s="206" t="s">
        <v>92</v>
      </c>
    </row>
    <row r="1175" ht="24.95" customHeight="1" spans="1:7">
      <c r="A1175" s="455" t="s">
        <v>970</v>
      </c>
      <c r="B1175" s="456">
        <v>0</v>
      </c>
      <c r="C1175" s="456">
        <v>0</v>
      </c>
      <c r="D1175" s="456">
        <v>0</v>
      </c>
      <c r="E1175" s="470" t="str">
        <f t="shared" si="200"/>
        <v/>
      </c>
      <c r="F1175" s="458" t="str">
        <f t="shared" si="197"/>
        <v/>
      </c>
      <c r="G1175" s="206" t="s">
        <v>92</v>
      </c>
    </row>
    <row r="1176" ht="24.95" customHeight="1" spans="1:7">
      <c r="A1176" s="455" t="s">
        <v>971</v>
      </c>
      <c r="B1176" s="456">
        <v>0</v>
      </c>
      <c r="C1176" s="456">
        <v>0</v>
      </c>
      <c r="D1176" s="456">
        <v>0</v>
      </c>
      <c r="E1176" s="470" t="str">
        <f t="shared" si="200"/>
        <v/>
      </c>
      <c r="F1176" s="458" t="str">
        <f t="shared" si="197"/>
        <v/>
      </c>
      <c r="G1176" s="206" t="s">
        <v>92</v>
      </c>
    </row>
    <row r="1177" ht="24.95" customHeight="1" spans="1:7">
      <c r="A1177" s="455" t="s">
        <v>972</v>
      </c>
      <c r="B1177" s="456">
        <v>8</v>
      </c>
      <c r="C1177" s="456">
        <v>8</v>
      </c>
      <c r="D1177" s="456">
        <v>0</v>
      </c>
      <c r="E1177" s="470">
        <f t="shared" si="200"/>
        <v>-1</v>
      </c>
      <c r="F1177" s="458">
        <f t="shared" si="197"/>
        <v>-1</v>
      </c>
      <c r="G1177" s="206" t="s">
        <v>92</v>
      </c>
    </row>
    <row r="1178" ht="24.95" customHeight="1" spans="1:7">
      <c r="A1178" s="455" t="s">
        <v>973</v>
      </c>
      <c r="B1178" s="456">
        <v>0</v>
      </c>
      <c r="C1178" s="456">
        <v>0</v>
      </c>
      <c r="D1178" s="456">
        <v>0</v>
      </c>
      <c r="E1178" s="470" t="str">
        <f t="shared" si="200"/>
        <v/>
      </c>
      <c r="F1178" s="458" t="str">
        <f t="shared" si="197"/>
        <v/>
      </c>
      <c r="G1178" s="206" t="s">
        <v>92</v>
      </c>
    </row>
    <row r="1179" ht="24.95" customHeight="1" spans="1:7">
      <c r="A1179" s="455" t="s">
        <v>974</v>
      </c>
      <c r="B1179" s="456">
        <v>0</v>
      </c>
      <c r="C1179" s="456">
        <v>0</v>
      </c>
      <c r="D1179" s="456">
        <v>0</v>
      </c>
      <c r="E1179" s="470" t="str">
        <f t="shared" si="200"/>
        <v/>
      </c>
      <c r="F1179" s="458" t="str">
        <f t="shared" si="197"/>
        <v/>
      </c>
      <c r="G1179" s="206" t="s">
        <v>92</v>
      </c>
    </row>
    <row r="1180" ht="24.95" customHeight="1" spans="1:7">
      <c r="A1180" s="455" t="s">
        <v>975</v>
      </c>
      <c r="B1180" s="456">
        <v>0</v>
      </c>
      <c r="C1180" s="456">
        <v>0</v>
      </c>
      <c r="D1180" s="456">
        <v>0</v>
      </c>
      <c r="E1180" s="470" t="str">
        <f t="shared" si="200"/>
        <v/>
      </c>
      <c r="F1180" s="458" t="str">
        <f t="shared" si="197"/>
        <v/>
      </c>
      <c r="G1180" s="206" t="s">
        <v>92</v>
      </c>
    </row>
    <row r="1181" ht="24.95" customHeight="1" spans="1:7">
      <c r="A1181" s="455" t="s">
        <v>976</v>
      </c>
      <c r="B1181" s="456">
        <v>0</v>
      </c>
      <c r="C1181" s="456">
        <v>0</v>
      </c>
      <c r="D1181" s="456">
        <v>0</v>
      </c>
      <c r="E1181" s="470" t="str">
        <f t="shared" si="200"/>
        <v/>
      </c>
      <c r="F1181" s="458" t="str">
        <f t="shared" si="197"/>
        <v/>
      </c>
      <c r="G1181" s="206" t="s">
        <v>92</v>
      </c>
    </row>
    <row r="1182" ht="24.95" customHeight="1" spans="1:7">
      <c r="A1182" s="455" t="s">
        <v>977</v>
      </c>
      <c r="B1182" s="456">
        <v>759</v>
      </c>
      <c r="C1182" s="456">
        <v>1515</v>
      </c>
      <c r="D1182" s="456">
        <v>1600</v>
      </c>
      <c r="E1182" s="470">
        <f t="shared" si="200"/>
        <v>1.10803689064559</v>
      </c>
      <c r="F1182" s="458">
        <f t="shared" si="197"/>
        <v>0.056105610561056</v>
      </c>
      <c r="G1182" s="206" t="s">
        <v>92</v>
      </c>
    </row>
    <row r="1183" ht="24.95" customHeight="1" spans="1:7">
      <c r="A1183" s="455" t="s">
        <v>978</v>
      </c>
      <c r="B1183" s="456">
        <v>0</v>
      </c>
      <c r="C1183" s="456">
        <v>0</v>
      </c>
      <c r="D1183" s="456">
        <v>0</v>
      </c>
      <c r="E1183" s="470" t="str">
        <f t="shared" si="200"/>
        <v/>
      </c>
      <c r="F1183" s="458" t="str">
        <f t="shared" si="197"/>
        <v/>
      </c>
      <c r="G1183" s="206" t="s">
        <v>92</v>
      </c>
    </row>
    <row r="1184" ht="24.95" customHeight="1" spans="1:7">
      <c r="A1184" s="455" t="s">
        <v>101</v>
      </c>
      <c r="B1184" s="456">
        <v>0</v>
      </c>
      <c r="C1184" s="456">
        <v>0</v>
      </c>
      <c r="D1184" s="456">
        <v>0</v>
      </c>
      <c r="E1184" s="469" t="str">
        <f t="shared" si="200"/>
        <v/>
      </c>
      <c r="F1184" s="458" t="str">
        <f t="shared" si="197"/>
        <v/>
      </c>
      <c r="G1184" s="206" t="s">
        <v>92</v>
      </c>
    </row>
    <row r="1185" ht="24.95" customHeight="1" spans="1:7">
      <c r="A1185" s="455" t="s">
        <v>979</v>
      </c>
      <c r="B1185" s="456">
        <v>0</v>
      </c>
      <c r="C1185" s="456">
        <v>0</v>
      </c>
      <c r="D1185" s="456">
        <v>0</v>
      </c>
      <c r="E1185" s="470" t="str">
        <f t="shared" si="200"/>
        <v/>
      </c>
      <c r="F1185" s="458" t="str">
        <f t="shared" si="197"/>
        <v/>
      </c>
      <c r="G1185" s="206" t="s">
        <v>92</v>
      </c>
    </row>
    <row r="1186" ht="24.95" customHeight="1" spans="1:7">
      <c r="A1186" s="451" t="s">
        <v>980</v>
      </c>
      <c r="B1186" s="452">
        <f t="shared" ref="B1186:D1186" si="205">SUM(B1187:B1199)</f>
        <v>882</v>
      </c>
      <c r="C1186" s="452">
        <f t="shared" si="205"/>
        <v>24</v>
      </c>
      <c r="D1186" s="452">
        <f t="shared" si="205"/>
        <v>54</v>
      </c>
      <c r="E1186" s="467">
        <f t="shared" si="200"/>
        <v>-0.938775510204082</v>
      </c>
      <c r="F1186" s="454">
        <f t="shared" si="197"/>
        <v>1.25</v>
      </c>
      <c r="G1186" s="206" t="s">
        <v>90</v>
      </c>
    </row>
    <row r="1187" ht="24.95" customHeight="1" spans="1:7">
      <c r="A1187" s="455" t="s">
        <v>91</v>
      </c>
      <c r="B1187" s="456"/>
      <c r="C1187" s="456">
        <v>0</v>
      </c>
      <c r="D1187" s="456">
        <v>0</v>
      </c>
      <c r="E1187" s="470" t="str">
        <f t="shared" si="200"/>
        <v/>
      </c>
      <c r="F1187" s="458" t="str">
        <f t="shared" si="197"/>
        <v/>
      </c>
      <c r="G1187" s="206" t="s">
        <v>92</v>
      </c>
    </row>
    <row r="1188" ht="24.95" customHeight="1" spans="1:7">
      <c r="A1188" s="455" t="s">
        <v>93</v>
      </c>
      <c r="B1188" s="456"/>
      <c r="C1188" s="456">
        <v>0</v>
      </c>
      <c r="D1188" s="456">
        <v>0</v>
      </c>
      <c r="E1188" s="470" t="str">
        <f t="shared" si="200"/>
        <v/>
      </c>
      <c r="F1188" s="458" t="str">
        <f t="shared" si="197"/>
        <v/>
      </c>
      <c r="G1188" s="206" t="s">
        <v>92</v>
      </c>
    </row>
    <row r="1189" ht="24.95" customHeight="1" spans="1:7">
      <c r="A1189" s="455" t="s">
        <v>94</v>
      </c>
      <c r="B1189" s="456"/>
      <c r="C1189" s="456">
        <v>0</v>
      </c>
      <c r="D1189" s="456">
        <v>0</v>
      </c>
      <c r="E1189" s="470" t="str">
        <f t="shared" si="200"/>
        <v/>
      </c>
      <c r="F1189" s="458" t="str">
        <f t="shared" si="197"/>
        <v/>
      </c>
      <c r="G1189" s="206" t="s">
        <v>92</v>
      </c>
    </row>
    <row r="1190" ht="24.95" customHeight="1" spans="1:7">
      <c r="A1190" s="455" t="s">
        <v>981</v>
      </c>
      <c r="B1190" s="456"/>
      <c r="C1190" s="456">
        <v>0</v>
      </c>
      <c r="D1190" s="456">
        <v>0</v>
      </c>
      <c r="E1190" s="470" t="str">
        <f t="shared" si="200"/>
        <v/>
      </c>
      <c r="F1190" s="458" t="str">
        <f t="shared" si="197"/>
        <v/>
      </c>
      <c r="G1190" s="206" t="s">
        <v>92</v>
      </c>
    </row>
    <row r="1191" ht="24.95" customHeight="1" spans="1:7">
      <c r="A1191" s="455" t="s">
        <v>982</v>
      </c>
      <c r="B1191" s="456"/>
      <c r="C1191" s="456">
        <v>0</v>
      </c>
      <c r="D1191" s="456">
        <v>0</v>
      </c>
      <c r="E1191" s="470" t="str">
        <f t="shared" si="200"/>
        <v/>
      </c>
      <c r="F1191" s="458" t="str">
        <f t="shared" si="197"/>
        <v/>
      </c>
      <c r="G1191" s="206" t="s">
        <v>92</v>
      </c>
    </row>
    <row r="1192" ht="24.95" customHeight="1" spans="1:7">
      <c r="A1192" s="455" t="s">
        <v>983</v>
      </c>
      <c r="B1192" s="456"/>
      <c r="C1192" s="456">
        <v>0</v>
      </c>
      <c r="D1192" s="456">
        <v>0</v>
      </c>
      <c r="E1192" s="470" t="str">
        <f t="shared" si="200"/>
        <v/>
      </c>
      <c r="F1192" s="458" t="str">
        <f t="shared" si="197"/>
        <v/>
      </c>
      <c r="G1192" s="206" t="s">
        <v>92</v>
      </c>
    </row>
    <row r="1193" ht="24.95" customHeight="1" spans="1:7">
      <c r="A1193" s="455" t="s">
        <v>984</v>
      </c>
      <c r="B1193" s="456"/>
      <c r="C1193" s="456">
        <v>0</v>
      </c>
      <c r="D1193" s="456">
        <v>0</v>
      </c>
      <c r="E1193" s="469" t="str">
        <f t="shared" si="200"/>
        <v/>
      </c>
      <c r="F1193" s="458" t="str">
        <f t="shared" si="197"/>
        <v/>
      </c>
      <c r="G1193" s="206" t="s">
        <v>92</v>
      </c>
    </row>
    <row r="1194" ht="24.95" customHeight="1" spans="1:7">
      <c r="A1194" s="455" t="s">
        <v>985</v>
      </c>
      <c r="B1194" s="456"/>
      <c r="C1194" s="456">
        <v>0</v>
      </c>
      <c r="D1194" s="456">
        <v>0</v>
      </c>
      <c r="E1194" s="470" t="str">
        <f t="shared" si="200"/>
        <v/>
      </c>
      <c r="F1194" s="458" t="str">
        <f t="shared" si="197"/>
        <v/>
      </c>
      <c r="G1194" s="206" t="s">
        <v>92</v>
      </c>
    </row>
    <row r="1195" ht="24.95" customHeight="1" spans="1:7">
      <c r="A1195" s="455" t="s">
        <v>986</v>
      </c>
      <c r="B1195" s="456"/>
      <c r="C1195" s="456">
        <v>0</v>
      </c>
      <c r="D1195" s="456">
        <v>0</v>
      </c>
      <c r="E1195" s="470" t="str">
        <f t="shared" si="200"/>
        <v/>
      </c>
      <c r="F1195" s="458" t="str">
        <f t="shared" si="197"/>
        <v/>
      </c>
      <c r="G1195" s="206" t="s">
        <v>92</v>
      </c>
    </row>
    <row r="1196" ht="24.95" customHeight="1" spans="1:7">
      <c r="A1196" s="455" t="s">
        <v>987</v>
      </c>
      <c r="B1196" s="456">
        <v>882</v>
      </c>
      <c r="C1196" s="456">
        <v>24</v>
      </c>
      <c r="D1196" s="456">
        <v>54</v>
      </c>
      <c r="E1196" s="470">
        <f t="shared" si="200"/>
        <v>-0.938775510204082</v>
      </c>
      <c r="F1196" s="458">
        <f t="shared" si="197"/>
        <v>1.25</v>
      </c>
      <c r="G1196" s="206" t="s">
        <v>92</v>
      </c>
    </row>
    <row r="1197" ht="24.95" customHeight="1" spans="1:7">
      <c r="A1197" s="455" t="s">
        <v>988</v>
      </c>
      <c r="B1197" s="456"/>
      <c r="C1197" s="456">
        <v>0</v>
      </c>
      <c r="D1197" s="456">
        <v>0</v>
      </c>
      <c r="E1197" s="470" t="str">
        <f t="shared" si="200"/>
        <v/>
      </c>
      <c r="F1197" s="458" t="str">
        <f t="shared" si="197"/>
        <v/>
      </c>
      <c r="G1197" s="206" t="s">
        <v>92</v>
      </c>
    </row>
    <row r="1198" ht="24.95" customHeight="1" spans="1:7">
      <c r="A1198" s="455" t="s">
        <v>101</v>
      </c>
      <c r="B1198" s="456"/>
      <c r="C1198" s="456">
        <v>0</v>
      </c>
      <c r="D1198" s="456">
        <v>0</v>
      </c>
      <c r="E1198" s="470" t="str">
        <f t="shared" si="200"/>
        <v/>
      </c>
      <c r="F1198" s="458" t="str">
        <f t="shared" si="197"/>
        <v/>
      </c>
      <c r="G1198" s="206" t="s">
        <v>92</v>
      </c>
    </row>
    <row r="1199" ht="24.95" customHeight="1" spans="1:7">
      <c r="A1199" s="455" t="s">
        <v>989</v>
      </c>
      <c r="B1199" s="456"/>
      <c r="C1199" s="456">
        <v>0</v>
      </c>
      <c r="D1199" s="456">
        <v>0</v>
      </c>
      <c r="E1199" s="470" t="str">
        <f t="shared" si="200"/>
        <v/>
      </c>
      <c r="F1199" s="458" t="str">
        <f t="shared" ref="F1199:F1261" si="206">IF(C1199&lt;&gt;0,D1199/C1199-1,"")</f>
        <v/>
      </c>
      <c r="G1199" s="206" t="s">
        <v>92</v>
      </c>
    </row>
    <row r="1200" ht="24.95" customHeight="1" spans="1:7">
      <c r="A1200" s="451" t="s">
        <v>990</v>
      </c>
      <c r="B1200" s="452">
        <f t="shared" ref="B1200:D1200" si="207">SUM(B1201:B1204)</f>
        <v>0</v>
      </c>
      <c r="C1200" s="452">
        <f t="shared" si="207"/>
        <v>0</v>
      </c>
      <c r="D1200" s="452">
        <f t="shared" si="207"/>
        <v>0</v>
      </c>
      <c r="E1200" s="467" t="str">
        <f t="shared" si="200"/>
        <v/>
      </c>
      <c r="F1200" s="454" t="str">
        <f t="shared" si="206"/>
        <v/>
      </c>
      <c r="G1200" s="206" t="s">
        <v>90</v>
      </c>
    </row>
    <row r="1201" ht="24.95" customHeight="1" spans="1:7">
      <c r="A1201" s="455" t="s">
        <v>991</v>
      </c>
      <c r="B1201" s="456"/>
      <c r="C1201" s="456">
        <v>0</v>
      </c>
      <c r="D1201" s="456">
        <v>0</v>
      </c>
      <c r="E1201" s="470" t="str">
        <f t="shared" si="200"/>
        <v/>
      </c>
      <c r="F1201" s="458" t="str">
        <f t="shared" si="206"/>
        <v/>
      </c>
      <c r="G1201" s="206" t="s">
        <v>92</v>
      </c>
    </row>
    <row r="1202" ht="24.95" customHeight="1" spans="1:7">
      <c r="A1202" s="455" t="s">
        <v>992</v>
      </c>
      <c r="B1202" s="456"/>
      <c r="C1202" s="456">
        <v>0</v>
      </c>
      <c r="D1202" s="456">
        <v>0</v>
      </c>
      <c r="E1202" s="470" t="str">
        <f t="shared" si="200"/>
        <v/>
      </c>
      <c r="F1202" s="458" t="str">
        <f t="shared" si="206"/>
        <v/>
      </c>
      <c r="G1202" s="206" t="s">
        <v>92</v>
      </c>
    </row>
    <row r="1203" ht="24.95" customHeight="1" spans="1:7">
      <c r="A1203" s="455" t="s">
        <v>993</v>
      </c>
      <c r="B1203" s="456"/>
      <c r="C1203" s="456">
        <v>0</v>
      </c>
      <c r="D1203" s="456">
        <v>0</v>
      </c>
      <c r="E1203" s="470" t="str">
        <f t="shared" si="200"/>
        <v/>
      </c>
      <c r="F1203" s="458" t="str">
        <f t="shared" si="206"/>
        <v/>
      </c>
      <c r="G1203" s="206" t="s">
        <v>92</v>
      </c>
    </row>
    <row r="1204" ht="24.95" customHeight="1" spans="1:7">
      <c r="A1204" s="455" t="s">
        <v>994</v>
      </c>
      <c r="B1204" s="456"/>
      <c r="C1204" s="456">
        <v>0</v>
      </c>
      <c r="D1204" s="456">
        <v>0</v>
      </c>
      <c r="E1204" s="470" t="str">
        <f t="shared" si="200"/>
        <v/>
      </c>
      <c r="F1204" s="458" t="str">
        <f t="shared" si="206"/>
        <v/>
      </c>
      <c r="G1204" s="206" t="s">
        <v>92</v>
      </c>
    </row>
    <row r="1205" ht="24.95" customHeight="1" spans="1:7">
      <c r="A1205" s="451" t="s">
        <v>995</v>
      </c>
      <c r="B1205" s="452">
        <f t="shared" ref="B1205:D1205" si="208">SUM(B1206:B1210)</f>
        <v>0</v>
      </c>
      <c r="C1205" s="452">
        <f t="shared" si="208"/>
        <v>0</v>
      </c>
      <c r="D1205" s="452">
        <f t="shared" si="208"/>
        <v>0</v>
      </c>
      <c r="E1205" s="467" t="str">
        <f t="shared" si="200"/>
        <v/>
      </c>
      <c r="F1205" s="454" t="str">
        <f t="shared" si="206"/>
        <v/>
      </c>
      <c r="G1205" s="206" t="s">
        <v>90</v>
      </c>
    </row>
    <row r="1206" ht="24.95" customHeight="1" spans="1:7">
      <c r="A1206" s="455" t="s">
        <v>996</v>
      </c>
      <c r="B1206" s="456"/>
      <c r="C1206" s="456">
        <v>0</v>
      </c>
      <c r="D1206" s="456">
        <v>0</v>
      </c>
      <c r="E1206" s="469" t="str">
        <f t="shared" si="200"/>
        <v/>
      </c>
      <c r="F1206" s="458" t="str">
        <f t="shared" si="206"/>
        <v/>
      </c>
      <c r="G1206" s="206" t="s">
        <v>92</v>
      </c>
    </row>
    <row r="1207" ht="24.95" customHeight="1" spans="1:7">
      <c r="A1207" s="455" t="s">
        <v>997</v>
      </c>
      <c r="B1207" s="456"/>
      <c r="C1207" s="456">
        <v>0</v>
      </c>
      <c r="D1207" s="456">
        <v>0</v>
      </c>
      <c r="E1207" s="470" t="str">
        <f t="shared" si="200"/>
        <v/>
      </c>
      <c r="F1207" s="458" t="str">
        <f t="shared" si="206"/>
        <v/>
      </c>
      <c r="G1207" s="206" t="s">
        <v>92</v>
      </c>
    </row>
    <row r="1208" ht="24.95" customHeight="1" spans="1:7">
      <c r="A1208" s="455" t="s">
        <v>998</v>
      </c>
      <c r="B1208" s="456"/>
      <c r="C1208" s="456">
        <v>0</v>
      </c>
      <c r="D1208" s="456">
        <v>0</v>
      </c>
      <c r="E1208" s="470" t="str">
        <f t="shared" si="200"/>
        <v/>
      </c>
      <c r="F1208" s="458" t="str">
        <f t="shared" si="206"/>
        <v/>
      </c>
      <c r="G1208" s="206" t="s">
        <v>92</v>
      </c>
    </row>
    <row r="1209" ht="24.95" customHeight="1" spans="1:7">
      <c r="A1209" s="455" t="s">
        <v>999</v>
      </c>
      <c r="B1209" s="456"/>
      <c r="C1209" s="456">
        <v>0</v>
      </c>
      <c r="D1209" s="456">
        <v>0</v>
      </c>
      <c r="E1209" s="470" t="str">
        <f t="shared" si="200"/>
        <v/>
      </c>
      <c r="F1209" s="458" t="str">
        <f t="shared" si="206"/>
        <v/>
      </c>
      <c r="G1209" s="206" t="s">
        <v>92</v>
      </c>
    </row>
    <row r="1210" ht="24.95" customHeight="1" spans="1:7">
      <c r="A1210" s="455" t="s">
        <v>1000</v>
      </c>
      <c r="B1210" s="456"/>
      <c r="C1210" s="456">
        <v>0</v>
      </c>
      <c r="D1210" s="456">
        <v>0</v>
      </c>
      <c r="E1210" s="470" t="str">
        <f t="shared" si="200"/>
        <v/>
      </c>
      <c r="F1210" s="458" t="str">
        <f t="shared" si="206"/>
        <v/>
      </c>
      <c r="G1210" s="206" t="s">
        <v>92</v>
      </c>
    </row>
    <row r="1211" ht="24.95" customHeight="1" spans="1:7">
      <c r="A1211" s="451" t="s">
        <v>1001</v>
      </c>
      <c r="B1211" s="452">
        <f t="shared" ref="B1211:D1211" si="209">SUM(B1212:B1222)</f>
        <v>0</v>
      </c>
      <c r="C1211" s="452">
        <f t="shared" si="209"/>
        <v>0</v>
      </c>
      <c r="D1211" s="452">
        <f t="shared" si="209"/>
        <v>0</v>
      </c>
      <c r="E1211" s="467" t="str">
        <f t="shared" si="200"/>
        <v/>
      </c>
      <c r="F1211" s="454" t="str">
        <f t="shared" si="206"/>
        <v/>
      </c>
      <c r="G1211" s="206" t="s">
        <v>90</v>
      </c>
    </row>
    <row r="1212" ht="24.95" customHeight="1" spans="1:7">
      <c r="A1212" s="455" t="s">
        <v>1002</v>
      </c>
      <c r="B1212" s="456"/>
      <c r="C1212" s="456">
        <v>0</v>
      </c>
      <c r="D1212" s="456">
        <v>0</v>
      </c>
      <c r="E1212" s="470" t="str">
        <f t="shared" si="200"/>
        <v/>
      </c>
      <c r="F1212" s="458" t="str">
        <f t="shared" si="206"/>
        <v/>
      </c>
      <c r="G1212" s="206" t="s">
        <v>92</v>
      </c>
    </row>
    <row r="1213" ht="24.95" customHeight="1" spans="1:7">
      <c r="A1213" s="455" t="s">
        <v>1003</v>
      </c>
      <c r="B1213" s="456"/>
      <c r="C1213" s="456">
        <v>0</v>
      </c>
      <c r="D1213" s="456">
        <v>0</v>
      </c>
      <c r="E1213" s="470" t="str">
        <f t="shared" si="200"/>
        <v/>
      </c>
      <c r="F1213" s="458" t="str">
        <f t="shared" si="206"/>
        <v/>
      </c>
      <c r="G1213" s="206" t="s">
        <v>92</v>
      </c>
    </row>
    <row r="1214" ht="24.95" customHeight="1" spans="1:7">
      <c r="A1214" s="455" t="s">
        <v>1004</v>
      </c>
      <c r="B1214" s="456"/>
      <c r="C1214" s="456">
        <v>0</v>
      </c>
      <c r="D1214" s="456">
        <v>0</v>
      </c>
      <c r="E1214" s="470" t="str">
        <f t="shared" si="200"/>
        <v/>
      </c>
      <c r="F1214" s="458" t="str">
        <f t="shared" si="206"/>
        <v/>
      </c>
      <c r="G1214" s="206" t="s">
        <v>92</v>
      </c>
    </row>
    <row r="1215" ht="24.95" customHeight="1" spans="1:7">
      <c r="A1215" s="455" t="s">
        <v>1005</v>
      </c>
      <c r="B1215" s="456"/>
      <c r="C1215" s="456">
        <v>0</v>
      </c>
      <c r="D1215" s="456">
        <v>0</v>
      </c>
      <c r="E1215" s="470" t="str">
        <f t="shared" si="200"/>
        <v/>
      </c>
      <c r="F1215" s="458" t="str">
        <f t="shared" si="206"/>
        <v/>
      </c>
      <c r="G1215" s="206" t="s">
        <v>92</v>
      </c>
    </row>
    <row r="1216" ht="24.95" customHeight="1" spans="1:7">
      <c r="A1216" s="455" t="s">
        <v>1006</v>
      </c>
      <c r="B1216" s="456"/>
      <c r="C1216" s="456">
        <v>0</v>
      </c>
      <c r="D1216" s="456">
        <v>0</v>
      </c>
      <c r="E1216" s="470" t="str">
        <f t="shared" si="200"/>
        <v/>
      </c>
      <c r="F1216" s="458" t="str">
        <f t="shared" si="206"/>
        <v/>
      </c>
      <c r="G1216" s="206" t="s">
        <v>92</v>
      </c>
    </row>
    <row r="1217" ht="24.95" customHeight="1" spans="1:7">
      <c r="A1217" s="455" t="s">
        <v>1007</v>
      </c>
      <c r="B1217" s="456"/>
      <c r="C1217" s="456">
        <v>0</v>
      </c>
      <c r="D1217" s="456">
        <v>0</v>
      </c>
      <c r="E1217" s="470" t="str">
        <f t="shared" si="200"/>
        <v/>
      </c>
      <c r="F1217" s="458" t="str">
        <f t="shared" si="206"/>
        <v/>
      </c>
      <c r="G1217" s="206" t="s">
        <v>92</v>
      </c>
    </row>
    <row r="1218" ht="24.95" customHeight="1" spans="1:7">
      <c r="A1218" s="455" t="s">
        <v>1008</v>
      </c>
      <c r="B1218" s="456"/>
      <c r="C1218" s="456">
        <v>0</v>
      </c>
      <c r="D1218" s="456">
        <v>0</v>
      </c>
      <c r="E1218" s="470" t="str">
        <f t="shared" si="200"/>
        <v/>
      </c>
      <c r="F1218" s="458" t="str">
        <f t="shared" si="206"/>
        <v/>
      </c>
      <c r="G1218" s="206" t="s">
        <v>92</v>
      </c>
    </row>
    <row r="1219" ht="24.95" customHeight="1" spans="1:7">
      <c r="A1219" s="455" t="s">
        <v>1009</v>
      </c>
      <c r="B1219" s="456"/>
      <c r="C1219" s="456">
        <v>0</v>
      </c>
      <c r="D1219" s="456">
        <v>0</v>
      </c>
      <c r="E1219" s="470" t="str">
        <f t="shared" si="200"/>
        <v/>
      </c>
      <c r="F1219" s="458" t="str">
        <f t="shared" si="206"/>
        <v/>
      </c>
      <c r="G1219" s="206" t="s">
        <v>92</v>
      </c>
    </row>
    <row r="1220" ht="24.95" customHeight="1" spans="1:7">
      <c r="A1220" s="455" t="s">
        <v>1010</v>
      </c>
      <c r="B1220" s="456"/>
      <c r="C1220" s="456">
        <v>0</v>
      </c>
      <c r="D1220" s="456">
        <v>0</v>
      </c>
      <c r="E1220" s="470" t="str">
        <f t="shared" si="200"/>
        <v/>
      </c>
      <c r="F1220" s="458" t="str">
        <f t="shared" si="206"/>
        <v/>
      </c>
      <c r="G1220" s="206" t="s">
        <v>92</v>
      </c>
    </row>
    <row r="1221" ht="24.95" customHeight="1" spans="1:7">
      <c r="A1221" s="455" t="s">
        <v>1011</v>
      </c>
      <c r="B1221" s="456"/>
      <c r="C1221" s="456">
        <v>0</v>
      </c>
      <c r="D1221" s="456">
        <v>0</v>
      </c>
      <c r="E1221" s="470" t="str">
        <f t="shared" ref="E1221:E1284" si="210">IF(B1221&lt;&gt;0,D1221/B1221-1,"")</f>
        <v/>
      </c>
      <c r="F1221" s="458" t="str">
        <f t="shared" si="206"/>
        <v/>
      </c>
      <c r="G1221" s="206" t="s">
        <v>92</v>
      </c>
    </row>
    <row r="1222" ht="24.95" customHeight="1" spans="1:7">
      <c r="A1222" s="455" t="s">
        <v>1012</v>
      </c>
      <c r="B1222" s="456"/>
      <c r="C1222" s="456">
        <v>0</v>
      </c>
      <c r="D1222" s="456">
        <v>0</v>
      </c>
      <c r="E1222" s="469" t="str">
        <f t="shared" si="210"/>
        <v/>
      </c>
      <c r="F1222" s="458" t="str">
        <f t="shared" si="206"/>
        <v/>
      </c>
      <c r="G1222" s="206" t="s">
        <v>92</v>
      </c>
    </row>
    <row r="1223" ht="24.95" customHeight="1" spans="1:7">
      <c r="A1223" s="451" t="s">
        <v>65</v>
      </c>
      <c r="B1223" s="452">
        <f>SUM(B1224,B1236,B1242,B1248,B1256,B1269,B1273,B1279)</f>
        <v>1900</v>
      </c>
      <c r="C1223" s="452">
        <f t="shared" ref="C1223:D1223" si="211">SUM(C1224,C1236,C1242,C1248,C1256,C1269,C1273,C1279)</f>
        <v>2909</v>
      </c>
      <c r="D1223" s="452">
        <f t="shared" si="211"/>
        <v>3116</v>
      </c>
      <c r="E1223" s="468">
        <f t="shared" si="210"/>
        <v>0.64</v>
      </c>
      <c r="F1223" s="454">
        <f t="shared" si="206"/>
        <v>0.0711584737023032</v>
      </c>
      <c r="G1223" s="206" t="s">
        <v>88</v>
      </c>
    </row>
    <row r="1224" ht="24.95" customHeight="1" spans="1:7">
      <c r="A1224" s="451" t="s">
        <v>1013</v>
      </c>
      <c r="B1224" s="452">
        <f t="shared" ref="B1224:D1224" si="212">SUM(B1225:B1235)</f>
        <v>490</v>
      </c>
      <c r="C1224" s="452">
        <f t="shared" si="212"/>
        <v>703</v>
      </c>
      <c r="D1224" s="452">
        <f t="shared" si="212"/>
        <v>937</v>
      </c>
      <c r="E1224" s="467">
        <f t="shared" si="210"/>
        <v>0.912244897959184</v>
      </c>
      <c r="F1224" s="454">
        <f t="shared" si="206"/>
        <v>0.332859174964438</v>
      </c>
      <c r="G1224" s="206" t="s">
        <v>90</v>
      </c>
    </row>
    <row r="1225" ht="24.95" customHeight="1" spans="1:7">
      <c r="A1225" s="455" t="s">
        <v>91</v>
      </c>
      <c r="B1225" s="456"/>
      <c r="C1225" s="456">
        <v>424</v>
      </c>
      <c r="D1225" s="456">
        <v>562</v>
      </c>
      <c r="E1225" s="470" t="str">
        <f t="shared" si="210"/>
        <v/>
      </c>
      <c r="F1225" s="458">
        <f t="shared" si="206"/>
        <v>0.325471698113208</v>
      </c>
      <c r="G1225" s="206" t="s">
        <v>92</v>
      </c>
    </row>
    <row r="1226" ht="24.95" customHeight="1" spans="1:7">
      <c r="A1226" s="455" t="s">
        <v>93</v>
      </c>
      <c r="B1226" s="456"/>
      <c r="C1226" s="456">
        <v>30</v>
      </c>
      <c r="D1226" s="456">
        <v>20</v>
      </c>
      <c r="E1226" s="470" t="str">
        <f t="shared" si="210"/>
        <v/>
      </c>
      <c r="F1226" s="458">
        <f t="shared" si="206"/>
        <v>-0.333333333333333</v>
      </c>
      <c r="G1226" s="206" t="s">
        <v>92</v>
      </c>
    </row>
    <row r="1227" ht="24.95" customHeight="1" spans="1:7">
      <c r="A1227" s="455" t="s">
        <v>94</v>
      </c>
      <c r="B1227" s="456"/>
      <c r="C1227" s="456">
        <v>0</v>
      </c>
      <c r="D1227" s="456">
        <v>0</v>
      </c>
      <c r="E1227" s="470" t="str">
        <f t="shared" si="210"/>
        <v/>
      </c>
      <c r="F1227" s="458" t="str">
        <f t="shared" si="206"/>
        <v/>
      </c>
      <c r="G1227" s="206" t="s">
        <v>92</v>
      </c>
    </row>
    <row r="1228" ht="24.95" customHeight="1" spans="1:7">
      <c r="A1228" s="455" t="s">
        <v>1014</v>
      </c>
      <c r="B1228" s="456"/>
      <c r="C1228" s="456">
        <v>0</v>
      </c>
      <c r="D1228" s="456">
        <v>0</v>
      </c>
      <c r="E1228" s="470" t="str">
        <f t="shared" si="210"/>
        <v/>
      </c>
      <c r="F1228" s="458" t="str">
        <f t="shared" si="206"/>
        <v/>
      </c>
      <c r="G1228" s="206" t="s">
        <v>92</v>
      </c>
    </row>
    <row r="1229" ht="24.95" customHeight="1" spans="1:7">
      <c r="A1229" s="455" t="s">
        <v>1015</v>
      </c>
      <c r="B1229" s="456"/>
      <c r="C1229" s="456">
        <v>0</v>
      </c>
      <c r="D1229" s="456">
        <v>0</v>
      </c>
      <c r="E1229" s="470" t="str">
        <f t="shared" si="210"/>
        <v/>
      </c>
      <c r="F1229" s="458" t="str">
        <f t="shared" si="206"/>
        <v/>
      </c>
      <c r="G1229" s="206" t="s">
        <v>92</v>
      </c>
    </row>
    <row r="1230" ht="24.95" customHeight="1" spans="1:7">
      <c r="A1230" s="455" t="s">
        <v>1016</v>
      </c>
      <c r="B1230" s="456"/>
      <c r="C1230" s="456">
        <v>249</v>
      </c>
      <c r="D1230" s="456">
        <v>250</v>
      </c>
      <c r="E1230" s="470" t="str">
        <f t="shared" si="210"/>
        <v/>
      </c>
      <c r="F1230" s="458">
        <f t="shared" si="206"/>
        <v>0.00401606425702816</v>
      </c>
      <c r="G1230" s="206" t="s">
        <v>92</v>
      </c>
    </row>
    <row r="1231" ht="24.95" customHeight="1" spans="1:7">
      <c r="A1231" s="455" t="s">
        <v>1017</v>
      </c>
      <c r="B1231" s="456"/>
      <c r="C1231" s="456">
        <v>0</v>
      </c>
      <c r="D1231" s="456">
        <v>0</v>
      </c>
      <c r="E1231" s="470" t="str">
        <f t="shared" si="210"/>
        <v/>
      </c>
      <c r="F1231" s="458" t="str">
        <f t="shared" si="206"/>
        <v/>
      </c>
      <c r="G1231" s="206" t="s">
        <v>92</v>
      </c>
    </row>
    <row r="1232" ht="24.95" customHeight="1" spans="1:7">
      <c r="A1232" s="455" t="s">
        <v>1018</v>
      </c>
      <c r="B1232" s="456"/>
      <c r="C1232" s="456">
        <v>0</v>
      </c>
      <c r="D1232" s="456">
        <v>45</v>
      </c>
      <c r="E1232" s="469" t="str">
        <f t="shared" si="210"/>
        <v/>
      </c>
      <c r="F1232" s="458" t="str">
        <f t="shared" si="206"/>
        <v/>
      </c>
      <c r="G1232" s="206" t="s">
        <v>92</v>
      </c>
    </row>
    <row r="1233" ht="24.95" customHeight="1" spans="1:7">
      <c r="A1233" s="455" t="s">
        <v>1019</v>
      </c>
      <c r="B1233" s="456"/>
      <c r="C1233" s="456">
        <v>0</v>
      </c>
      <c r="D1233" s="456">
        <v>0</v>
      </c>
      <c r="E1233" s="470" t="str">
        <f t="shared" si="210"/>
        <v/>
      </c>
      <c r="F1233" s="458" t="str">
        <f t="shared" si="206"/>
        <v/>
      </c>
      <c r="G1233" s="206" t="s">
        <v>92</v>
      </c>
    </row>
    <row r="1234" ht="24.95" customHeight="1" spans="1:7">
      <c r="A1234" s="455" t="s">
        <v>101</v>
      </c>
      <c r="B1234" s="456"/>
      <c r="C1234" s="456">
        <v>0</v>
      </c>
      <c r="D1234" s="456">
        <v>0</v>
      </c>
      <c r="E1234" s="470" t="str">
        <f t="shared" si="210"/>
        <v/>
      </c>
      <c r="F1234" s="458" t="str">
        <f t="shared" si="206"/>
        <v/>
      </c>
      <c r="G1234" s="206" t="s">
        <v>92</v>
      </c>
    </row>
    <row r="1235" ht="24.95" customHeight="1" spans="1:7">
      <c r="A1235" s="455" t="s">
        <v>1020</v>
      </c>
      <c r="B1235" s="456">
        <v>490</v>
      </c>
      <c r="C1235" s="456">
        <v>0</v>
      </c>
      <c r="D1235" s="456">
        <v>60</v>
      </c>
      <c r="E1235" s="470">
        <f t="shared" si="210"/>
        <v>-0.877551020408163</v>
      </c>
      <c r="F1235" s="458" t="str">
        <f t="shared" si="206"/>
        <v/>
      </c>
      <c r="G1235" s="206" t="s">
        <v>92</v>
      </c>
    </row>
    <row r="1236" ht="24.95" customHeight="1" spans="1:7">
      <c r="A1236" s="451" t="s">
        <v>1021</v>
      </c>
      <c r="B1236" s="452">
        <f t="shared" ref="B1236:D1236" si="213">SUM(B1237:B1241)</f>
        <v>660</v>
      </c>
      <c r="C1236" s="452">
        <f t="shared" si="213"/>
        <v>1318</v>
      </c>
      <c r="D1236" s="452">
        <f t="shared" si="213"/>
        <v>1536</v>
      </c>
      <c r="E1236" s="468">
        <f t="shared" si="210"/>
        <v>1.32727272727273</v>
      </c>
      <c r="F1236" s="454">
        <f t="shared" si="206"/>
        <v>0.165402124430956</v>
      </c>
      <c r="G1236" s="206" t="s">
        <v>90</v>
      </c>
    </row>
    <row r="1237" ht="24.95" customHeight="1" spans="1:7">
      <c r="A1237" s="455" t="s">
        <v>91</v>
      </c>
      <c r="B1237" s="456"/>
      <c r="C1237" s="456">
        <v>0</v>
      </c>
      <c r="D1237" s="456">
        <v>0</v>
      </c>
      <c r="E1237" s="470" t="str">
        <f t="shared" si="210"/>
        <v/>
      </c>
      <c r="F1237" s="458" t="str">
        <f t="shared" si="206"/>
        <v/>
      </c>
      <c r="G1237" s="206" t="s">
        <v>92</v>
      </c>
    </row>
    <row r="1238" ht="24.95" customHeight="1" spans="1:7">
      <c r="A1238" s="455" t="s">
        <v>93</v>
      </c>
      <c r="B1238" s="456"/>
      <c r="C1238" s="456">
        <v>988</v>
      </c>
      <c r="D1238" s="456">
        <v>1186</v>
      </c>
      <c r="E1238" s="470" t="str">
        <f t="shared" si="210"/>
        <v/>
      </c>
      <c r="F1238" s="458">
        <f t="shared" si="206"/>
        <v>0.200404858299595</v>
      </c>
      <c r="G1238" s="206" t="s">
        <v>92</v>
      </c>
    </row>
    <row r="1239" ht="24.95" customHeight="1" spans="1:7">
      <c r="A1239" s="455" t="s">
        <v>94</v>
      </c>
      <c r="B1239" s="456"/>
      <c r="C1239" s="456">
        <v>0</v>
      </c>
      <c r="D1239" s="456">
        <v>0</v>
      </c>
      <c r="E1239" s="470" t="str">
        <f t="shared" si="210"/>
        <v/>
      </c>
      <c r="F1239" s="458" t="str">
        <f t="shared" si="206"/>
        <v/>
      </c>
      <c r="G1239" s="206" t="s">
        <v>92</v>
      </c>
    </row>
    <row r="1240" ht="24.95" customHeight="1" spans="1:7">
      <c r="A1240" s="455" t="s">
        <v>1022</v>
      </c>
      <c r="B1240" s="456"/>
      <c r="C1240" s="456">
        <v>330</v>
      </c>
      <c r="D1240" s="456">
        <v>350</v>
      </c>
      <c r="E1240" s="469" t="str">
        <f t="shared" si="210"/>
        <v/>
      </c>
      <c r="F1240" s="458">
        <f t="shared" si="206"/>
        <v>0.0606060606060606</v>
      </c>
      <c r="G1240" s="206" t="s">
        <v>92</v>
      </c>
    </row>
    <row r="1241" ht="24.95" customHeight="1" spans="1:7">
      <c r="A1241" s="455" t="s">
        <v>1023</v>
      </c>
      <c r="B1241" s="456">
        <v>660</v>
      </c>
      <c r="C1241" s="456">
        <v>0</v>
      </c>
      <c r="D1241" s="456">
        <v>0</v>
      </c>
      <c r="E1241" s="469">
        <f t="shared" si="210"/>
        <v>-1</v>
      </c>
      <c r="F1241" s="458" t="str">
        <f t="shared" si="206"/>
        <v/>
      </c>
      <c r="G1241" s="206" t="s">
        <v>92</v>
      </c>
    </row>
    <row r="1242" ht="24.95" customHeight="1" spans="1:7">
      <c r="A1242" s="451" t="s">
        <v>1024</v>
      </c>
      <c r="B1242" s="452">
        <f t="shared" ref="B1242:D1242" si="214">SUM(B1243:B1247)</f>
        <v>0</v>
      </c>
      <c r="C1242" s="452">
        <f t="shared" si="214"/>
        <v>0</v>
      </c>
      <c r="D1242" s="452">
        <f t="shared" si="214"/>
        <v>0</v>
      </c>
      <c r="E1242" s="467" t="str">
        <f t="shared" si="210"/>
        <v/>
      </c>
      <c r="F1242" s="454" t="str">
        <f t="shared" si="206"/>
        <v/>
      </c>
      <c r="G1242" s="206" t="s">
        <v>90</v>
      </c>
    </row>
    <row r="1243" ht="24.95" customHeight="1" spans="1:7">
      <c r="A1243" s="455" t="s">
        <v>91</v>
      </c>
      <c r="B1243" s="456"/>
      <c r="C1243" s="456">
        <v>0</v>
      </c>
      <c r="D1243" s="456">
        <v>0</v>
      </c>
      <c r="E1243" s="470" t="str">
        <f t="shared" si="210"/>
        <v/>
      </c>
      <c r="F1243" s="458" t="str">
        <f t="shared" si="206"/>
        <v/>
      </c>
      <c r="G1243" s="206" t="s">
        <v>92</v>
      </c>
    </row>
    <row r="1244" ht="24.95" customHeight="1" spans="1:7">
      <c r="A1244" s="455" t="s">
        <v>93</v>
      </c>
      <c r="B1244" s="456"/>
      <c r="C1244" s="456">
        <v>0</v>
      </c>
      <c r="D1244" s="456">
        <v>0</v>
      </c>
      <c r="E1244" s="470" t="str">
        <f t="shared" si="210"/>
        <v/>
      </c>
      <c r="F1244" s="458" t="str">
        <f t="shared" si="206"/>
        <v/>
      </c>
      <c r="G1244" s="206" t="s">
        <v>92</v>
      </c>
    </row>
    <row r="1245" ht="24.95" customHeight="1" spans="1:7">
      <c r="A1245" s="455" t="s">
        <v>94</v>
      </c>
      <c r="B1245" s="456"/>
      <c r="C1245" s="456">
        <v>0</v>
      </c>
      <c r="D1245" s="456">
        <v>0</v>
      </c>
      <c r="E1245" s="470" t="str">
        <f t="shared" si="210"/>
        <v/>
      </c>
      <c r="F1245" s="458" t="str">
        <f t="shared" si="206"/>
        <v/>
      </c>
      <c r="G1245" s="206" t="s">
        <v>92</v>
      </c>
    </row>
    <row r="1246" ht="24.95" customHeight="1" spans="1:7">
      <c r="A1246" s="455" t="s">
        <v>1025</v>
      </c>
      <c r="B1246" s="456"/>
      <c r="C1246" s="456">
        <v>0</v>
      </c>
      <c r="D1246" s="456">
        <v>0</v>
      </c>
      <c r="E1246" s="470" t="str">
        <f t="shared" si="210"/>
        <v/>
      </c>
      <c r="F1246" s="458" t="str">
        <f t="shared" si="206"/>
        <v/>
      </c>
      <c r="G1246" s="206" t="s">
        <v>92</v>
      </c>
    </row>
    <row r="1247" ht="24.95" customHeight="1" spans="1:7">
      <c r="A1247" s="455" t="s">
        <v>1026</v>
      </c>
      <c r="B1247" s="456"/>
      <c r="C1247" s="456">
        <v>0</v>
      </c>
      <c r="D1247" s="456">
        <v>0</v>
      </c>
      <c r="E1247" s="470" t="str">
        <f t="shared" si="210"/>
        <v/>
      </c>
      <c r="F1247" s="458" t="str">
        <f t="shared" si="206"/>
        <v/>
      </c>
      <c r="G1247" s="206" t="s">
        <v>92</v>
      </c>
    </row>
    <row r="1248" ht="24.95" customHeight="1" spans="1:7">
      <c r="A1248" s="451" t="s">
        <v>1027</v>
      </c>
      <c r="B1248" s="452">
        <f t="shared" ref="B1248:D1248" si="215">SUM(B1249:B1255)</f>
        <v>0</v>
      </c>
      <c r="C1248" s="452">
        <f t="shared" si="215"/>
        <v>0</v>
      </c>
      <c r="D1248" s="452">
        <f t="shared" si="215"/>
        <v>0</v>
      </c>
      <c r="E1248" s="467" t="str">
        <f t="shared" si="210"/>
        <v/>
      </c>
      <c r="F1248" s="454" t="str">
        <f t="shared" si="206"/>
        <v/>
      </c>
      <c r="G1248" s="206" t="s">
        <v>90</v>
      </c>
    </row>
    <row r="1249" ht="24.95" customHeight="1" spans="1:7">
      <c r="A1249" s="455" t="s">
        <v>91</v>
      </c>
      <c r="B1249" s="456"/>
      <c r="C1249" s="456">
        <v>0</v>
      </c>
      <c r="D1249" s="456">
        <v>0</v>
      </c>
      <c r="E1249" s="470" t="str">
        <f t="shared" si="210"/>
        <v/>
      </c>
      <c r="F1249" s="458" t="str">
        <f t="shared" si="206"/>
        <v/>
      </c>
      <c r="G1249" s="206" t="s">
        <v>92</v>
      </c>
    </row>
    <row r="1250" ht="24.95" customHeight="1" spans="1:7">
      <c r="A1250" s="455" t="s">
        <v>93</v>
      </c>
      <c r="B1250" s="456"/>
      <c r="C1250" s="456">
        <v>0</v>
      </c>
      <c r="D1250" s="456">
        <v>0</v>
      </c>
      <c r="E1250" s="470" t="str">
        <f t="shared" si="210"/>
        <v/>
      </c>
      <c r="F1250" s="458" t="str">
        <f t="shared" si="206"/>
        <v/>
      </c>
      <c r="G1250" s="206" t="s">
        <v>92</v>
      </c>
    </row>
    <row r="1251" ht="24.95" customHeight="1" spans="1:7">
      <c r="A1251" s="455" t="s">
        <v>94</v>
      </c>
      <c r="B1251" s="456"/>
      <c r="C1251" s="456">
        <v>0</v>
      </c>
      <c r="D1251" s="456">
        <v>0</v>
      </c>
      <c r="E1251" s="470" t="str">
        <f t="shared" si="210"/>
        <v/>
      </c>
      <c r="F1251" s="458" t="str">
        <f t="shared" si="206"/>
        <v/>
      </c>
      <c r="G1251" s="206" t="s">
        <v>92</v>
      </c>
    </row>
    <row r="1252" ht="24.95" customHeight="1" spans="1:7">
      <c r="A1252" s="455" t="s">
        <v>1028</v>
      </c>
      <c r="B1252" s="456"/>
      <c r="C1252" s="456">
        <v>0</v>
      </c>
      <c r="D1252" s="456">
        <v>0</v>
      </c>
      <c r="E1252" s="470" t="str">
        <f t="shared" si="210"/>
        <v/>
      </c>
      <c r="F1252" s="458" t="str">
        <f t="shared" si="206"/>
        <v/>
      </c>
      <c r="G1252" s="206" t="s">
        <v>92</v>
      </c>
    </row>
    <row r="1253" ht="24.95" customHeight="1" spans="1:7">
      <c r="A1253" s="455" t="s">
        <v>1029</v>
      </c>
      <c r="B1253" s="456"/>
      <c r="C1253" s="456">
        <v>0</v>
      </c>
      <c r="D1253" s="456">
        <v>0</v>
      </c>
      <c r="E1253" s="470" t="str">
        <f t="shared" si="210"/>
        <v/>
      </c>
      <c r="F1253" s="458" t="str">
        <f t="shared" si="206"/>
        <v/>
      </c>
      <c r="G1253" s="206" t="s">
        <v>92</v>
      </c>
    </row>
    <row r="1254" ht="24.95" customHeight="1" spans="1:7">
      <c r="A1254" s="455" t="s">
        <v>101</v>
      </c>
      <c r="B1254" s="456"/>
      <c r="C1254" s="456">
        <v>0</v>
      </c>
      <c r="D1254" s="456">
        <v>0</v>
      </c>
      <c r="E1254" s="470" t="str">
        <f t="shared" si="210"/>
        <v/>
      </c>
      <c r="F1254" s="458" t="str">
        <f t="shared" si="206"/>
        <v/>
      </c>
      <c r="G1254" s="206" t="s">
        <v>92</v>
      </c>
    </row>
    <row r="1255" ht="24.95" customHeight="1" spans="1:7">
      <c r="A1255" s="455" t="s">
        <v>1030</v>
      </c>
      <c r="B1255" s="456"/>
      <c r="C1255" s="456">
        <v>0</v>
      </c>
      <c r="D1255" s="456">
        <v>0</v>
      </c>
      <c r="E1255" s="470" t="str">
        <f t="shared" si="210"/>
        <v/>
      </c>
      <c r="F1255" s="458" t="str">
        <f t="shared" si="206"/>
        <v/>
      </c>
      <c r="G1255" s="206" t="s">
        <v>92</v>
      </c>
    </row>
    <row r="1256" ht="24.95" customHeight="1" spans="1:7">
      <c r="A1256" s="451" t="s">
        <v>1031</v>
      </c>
      <c r="B1256" s="452">
        <f t="shared" ref="B1256:D1256" si="216">SUM(B1257:B1268)</f>
        <v>300</v>
      </c>
      <c r="C1256" s="452">
        <f t="shared" si="216"/>
        <v>252</v>
      </c>
      <c r="D1256" s="452">
        <f t="shared" si="216"/>
        <v>221</v>
      </c>
      <c r="E1256" s="468">
        <f t="shared" si="210"/>
        <v>-0.263333333333333</v>
      </c>
      <c r="F1256" s="454">
        <f t="shared" si="206"/>
        <v>-0.123015873015873</v>
      </c>
      <c r="G1256" s="206" t="s">
        <v>90</v>
      </c>
    </row>
    <row r="1257" ht="24.95" customHeight="1" spans="1:7">
      <c r="A1257" s="455" t="s">
        <v>91</v>
      </c>
      <c r="B1257" s="456"/>
      <c r="C1257" s="456">
        <v>204</v>
      </c>
      <c r="D1257" s="456">
        <v>181</v>
      </c>
      <c r="E1257" s="470" t="str">
        <f t="shared" si="210"/>
        <v/>
      </c>
      <c r="F1257" s="458">
        <f t="shared" si="206"/>
        <v>-0.112745098039216</v>
      </c>
      <c r="G1257" s="206" t="s">
        <v>92</v>
      </c>
    </row>
    <row r="1258" ht="24.95" customHeight="1" spans="1:7">
      <c r="A1258" s="455" t="s">
        <v>93</v>
      </c>
      <c r="B1258" s="456"/>
      <c r="C1258" s="456">
        <v>0</v>
      </c>
      <c r="D1258" s="456">
        <v>0</v>
      </c>
      <c r="E1258" s="470" t="str">
        <f t="shared" si="210"/>
        <v/>
      </c>
      <c r="F1258" s="458" t="str">
        <f t="shared" si="206"/>
        <v/>
      </c>
      <c r="G1258" s="206" t="s">
        <v>92</v>
      </c>
    </row>
    <row r="1259" ht="24.95" customHeight="1" spans="1:7">
      <c r="A1259" s="455" t="s">
        <v>94</v>
      </c>
      <c r="B1259" s="456"/>
      <c r="C1259" s="456">
        <v>0</v>
      </c>
      <c r="D1259" s="456">
        <v>0</v>
      </c>
      <c r="E1259" s="470" t="str">
        <f t="shared" si="210"/>
        <v/>
      </c>
      <c r="F1259" s="458" t="str">
        <f t="shared" si="206"/>
        <v/>
      </c>
      <c r="G1259" s="206" t="s">
        <v>92</v>
      </c>
    </row>
    <row r="1260" ht="24.95" customHeight="1" spans="1:7">
      <c r="A1260" s="455" t="s">
        <v>1032</v>
      </c>
      <c r="B1260" s="456"/>
      <c r="C1260" s="456">
        <v>20</v>
      </c>
      <c r="D1260" s="456">
        <v>20</v>
      </c>
      <c r="E1260" s="470" t="str">
        <f t="shared" si="210"/>
        <v/>
      </c>
      <c r="F1260" s="458">
        <f t="shared" si="206"/>
        <v>0</v>
      </c>
      <c r="G1260" s="206" t="s">
        <v>92</v>
      </c>
    </row>
    <row r="1261" ht="24.95" customHeight="1" spans="1:7">
      <c r="A1261" s="455" t="s">
        <v>1033</v>
      </c>
      <c r="B1261" s="456"/>
      <c r="C1261" s="456">
        <v>8</v>
      </c>
      <c r="D1261" s="456">
        <v>0</v>
      </c>
      <c r="E1261" s="470" t="str">
        <f t="shared" si="210"/>
        <v/>
      </c>
      <c r="F1261" s="458">
        <f t="shared" si="206"/>
        <v>-1</v>
      </c>
      <c r="G1261" s="206" t="s">
        <v>92</v>
      </c>
    </row>
    <row r="1262" ht="24.95" customHeight="1" spans="1:7">
      <c r="A1262" s="455" t="s">
        <v>1034</v>
      </c>
      <c r="B1262" s="456"/>
      <c r="C1262" s="456">
        <v>0</v>
      </c>
      <c r="D1262" s="456">
        <v>10</v>
      </c>
      <c r="E1262" s="470" t="str">
        <f t="shared" si="210"/>
        <v/>
      </c>
      <c r="F1262" s="458" t="str">
        <f t="shared" ref="F1262:F1294" si="217">IF(C1262&lt;&gt;0,D1262/C1262-1,"")</f>
        <v/>
      </c>
      <c r="G1262" s="206" t="s">
        <v>92</v>
      </c>
    </row>
    <row r="1263" ht="24.95" customHeight="1" spans="1:7">
      <c r="A1263" s="455" t="s">
        <v>1035</v>
      </c>
      <c r="B1263" s="456"/>
      <c r="C1263" s="456">
        <v>10</v>
      </c>
      <c r="D1263" s="456">
        <v>0</v>
      </c>
      <c r="E1263" s="470" t="str">
        <f t="shared" si="210"/>
        <v/>
      </c>
      <c r="F1263" s="458">
        <f t="shared" si="217"/>
        <v>-1</v>
      </c>
      <c r="G1263" s="206" t="s">
        <v>92</v>
      </c>
    </row>
    <row r="1264" ht="24.95" customHeight="1" spans="1:7">
      <c r="A1264" s="455" t="s">
        <v>1036</v>
      </c>
      <c r="B1264" s="456"/>
      <c r="C1264" s="456">
        <v>0</v>
      </c>
      <c r="D1264" s="456">
        <v>0</v>
      </c>
      <c r="E1264" s="470" t="str">
        <f t="shared" si="210"/>
        <v/>
      </c>
      <c r="F1264" s="458" t="str">
        <f t="shared" si="217"/>
        <v/>
      </c>
      <c r="G1264" s="206" t="s">
        <v>92</v>
      </c>
    </row>
    <row r="1265" ht="24.95" customHeight="1" spans="1:7">
      <c r="A1265" s="455" t="s">
        <v>1037</v>
      </c>
      <c r="B1265" s="456"/>
      <c r="C1265" s="456">
        <v>0</v>
      </c>
      <c r="D1265" s="456">
        <v>0</v>
      </c>
      <c r="E1265" s="470" t="str">
        <f t="shared" si="210"/>
        <v/>
      </c>
      <c r="F1265" s="458" t="str">
        <f t="shared" si="217"/>
        <v/>
      </c>
      <c r="G1265" s="206" t="s">
        <v>92</v>
      </c>
    </row>
    <row r="1266" ht="24.95" customHeight="1" spans="1:7">
      <c r="A1266" s="455" t="s">
        <v>1038</v>
      </c>
      <c r="B1266" s="456"/>
      <c r="C1266" s="456">
        <v>10</v>
      </c>
      <c r="D1266" s="456">
        <v>10</v>
      </c>
      <c r="E1266" s="470" t="str">
        <f t="shared" si="210"/>
        <v/>
      </c>
      <c r="F1266" s="458">
        <f t="shared" si="217"/>
        <v>0</v>
      </c>
      <c r="G1266" s="206" t="s">
        <v>92</v>
      </c>
    </row>
    <row r="1267" ht="24.95" customHeight="1" spans="1:7">
      <c r="A1267" s="455" t="s">
        <v>1039</v>
      </c>
      <c r="B1267" s="456"/>
      <c r="C1267" s="456">
        <v>0</v>
      </c>
      <c r="D1267" s="456">
        <v>0</v>
      </c>
      <c r="E1267" s="470" t="str">
        <f t="shared" si="210"/>
        <v/>
      </c>
      <c r="F1267" s="458" t="str">
        <f t="shared" si="217"/>
        <v/>
      </c>
      <c r="G1267" s="206" t="s">
        <v>92</v>
      </c>
    </row>
    <row r="1268" ht="24.95" customHeight="1" spans="1:7">
      <c r="A1268" s="455" t="s">
        <v>1040</v>
      </c>
      <c r="B1268" s="456">
        <v>300</v>
      </c>
      <c r="C1268" s="456">
        <v>0</v>
      </c>
      <c r="D1268" s="456">
        <v>0</v>
      </c>
      <c r="E1268" s="470">
        <f t="shared" si="210"/>
        <v>-1</v>
      </c>
      <c r="F1268" s="458" t="str">
        <f t="shared" si="217"/>
        <v/>
      </c>
      <c r="G1268" s="206" t="s">
        <v>92</v>
      </c>
    </row>
    <row r="1269" ht="24.95" customHeight="1" spans="1:7">
      <c r="A1269" s="451" t="s">
        <v>1041</v>
      </c>
      <c r="B1269" s="452">
        <f t="shared" ref="B1269:D1269" si="218">SUM(B1270:B1272)</f>
        <v>450</v>
      </c>
      <c r="C1269" s="452">
        <f t="shared" si="218"/>
        <v>490</v>
      </c>
      <c r="D1269" s="452">
        <f t="shared" si="218"/>
        <v>422</v>
      </c>
      <c r="E1269" s="467">
        <f t="shared" si="210"/>
        <v>-0.0622222222222222</v>
      </c>
      <c r="F1269" s="454">
        <f t="shared" si="217"/>
        <v>-0.138775510204082</v>
      </c>
      <c r="G1269" s="206" t="s">
        <v>90</v>
      </c>
    </row>
    <row r="1270" ht="24.95" customHeight="1" spans="1:7">
      <c r="A1270" s="455" t="s">
        <v>1042</v>
      </c>
      <c r="B1270" s="456"/>
      <c r="C1270" s="456">
        <v>490</v>
      </c>
      <c r="D1270" s="456">
        <v>422</v>
      </c>
      <c r="E1270" s="469" t="str">
        <f t="shared" si="210"/>
        <v/>
      </c>
      <c r="F1270" s="458">
        <f t="shared" si="217"/>
        <v>-0.138775510204082</v>
      </c>
      <c r="G1270" s="206" t="s">
        <v>92</v>
      </c>
    </row>
    <row r="1271" ht="24.95" customHeight="1" spans="1:7">
      <c r="A1271" s="455" t="s">
        <v>1043</v>
      </c>
      <c r="B1271" s="456"/>
      <c r="C1271" s="456">
        <v>0</v>
      </c>
      <c r="D1271" s="456">
        <v>0</v>
      </c>
      <c r="E1271" s="470" t="str">
        <f t="shared" si="210"/>
        <v/>
      </c>
      <c r="F1271" s="458" t="str">
        <f t="shared" si="217"/>
        <v/>
      </c>
      <c r="G1271" s="206" t="s">
        <v>92</v>
      </c>
    </row>
    <row r="1272" ht="24.95" customHeight="1" spans="1:7">
      <c r="A1272" s="455" t="s">
        <v>1044</v>
      </c>
      <c r="B1272" s="456">
        <v>450</v>
      </c>
      <c r="C1272" s="456">
        <v>0</v>
      </c>
      <c r="D1272" s="456">
        <v>0</v>
      </c>
      <c r="E1272" s="470">
        <f t="shared" si="210"/>
        <v>-1</v>
      </c>
      <c r="F1272" s="458" t="str">
        <f t="shared" si="217"/>
        <v/>
      </c>
      <c r="G1272" s="206" t="s">
        <v>92</v>
      </c>
    </row>
    <row r="1273" ht="24.95" customHeight="1" spans="1:7">
      <c r="A1273" s="451" t="s">
        <v>1045</v>
      </c>
      <c r="B1273" s="452">
        <f t="shared" ref="B1273:D1273" si="219">SUM(B1274:B1278)</f>
        <v>0</v>
      </c>
      <c r="C1273" s="452">
        <f t="shared" si="219"/>
        <v>0</v>
      </c>
      <c r="D1273" s="452">
        <f t="shared" si="219"/>
        <v>0</v>
      </c>
      <c r="E1273" s="467" t="str">
        <f t="shared" si="210"/>
        <v/>
      </c>
      <c r="F1273" s="454" t="str">
        <f t="shared" si="217"/>
        <v/>
      </c>
      <c r="G1273" s="206" t="s">
        <v>90</v>
      </c>
    </row>
    <row r="1274" ht="24.95" customHeight="1" spans="1:7">
      <c r="A1274" s="455" t="s">
        <v>1046</v>
      </c>
      <c r="B1274" s="456"/>
      <c r="C1274" s="456">
        <v>0</v>
      </c>
      <c r="D1274" s="456">
        <v>0</v>
      </c>
      <c r="E1274" s="470" t="str">
        <f t="shared" si="210"/>
        <v/>
      </c>
      <c r="F1274" s="458" t="str">
        <f t="shared" si="217"/>
        <v/>
      </c>
      <c r="G1274" s="206" t="s">
        <v>92</v>
      </c>
    </row>
    <row r="1275" ht="24.95" customHeight="1" spans="1:7">
      <c r="A1275" s="455" t="s">
        <v>1047</v>
      </c>
      <c r="B1275" s="456"/>
      <c r="C1275" s="456">
        <v>0</v>
      </c>
      <c r="D1275" s="456">
        <v>0</v>
      </c>
      <c r="E1275" s="470" t="str">
        <f t="shared" si="210"/>
        <v/>
      </c>
      <c r="F1275" s="458" t="str">
        <f t="shared" si="217"/>
        <v/>
      </c>
      <c r="G1275" s="206" t="s">
        <v>92</v>
      </c>
    </row>
    <row r="1276" ht="24.95" customHeight="1" spans="1:7">
      <c r="A1276" s="455" t="s">
        <v>1048</v>
      </c>
      <c r="B1276" s="456"/>
      <c r="C1276" s="456">
        <v>0</v>
      </c>
      <c r="D1276" s="456">
        <v>0</v>
      </c>
      <c r="E1276" s="469" t="str">
        <f t="shared" si="210"/>
        <v/>
      </c>
      <c r="F1276" s="458" t="str">
        <f t="shared" si="217"/>
        <v/>
      </c>
      <c r="G1276" s="206" t="s">
        <v>92</v>
      </c>
    </row>
    <row r="1277" ht="24.95" customHeight="1" spans="1:7">
      <c r="A1277" s="455" t="s">
        <v>1049</v>
      </c>
      <c r="B1277" s="456"/>
      <c r="C1277" s="456">
        <v>0</v>
      </c>
      <c r="D1277" s="456">
        <v>0</v>
      </c>
      <c r="E1277" s="470" t="str">
        <f t="shared" si="210"/>
        <v/>
      </c>
      <c r="F1277" s="458" t="str">
        <f t="shared" si="217"/>
        <v/>
      </c>
      <c r="G1277" s="206" t="s">
        <v>92</v>
      </c>
    </row>
    <row r="1278" ht="39" customHeight="1" spans="1:7">
      <c r="A1278" s="455" t="s">
        <v>1050</v>
      </c>
      <c r="B1278" s="456"/>
      <c r="C1278" s="456">
        <v>0</v>
      </c>
      <c r="D1278" s="456">
        <v>0</v>
      </c>
      <c r="E1278" s="470" t="str">
        <f t="shared" si="210"/>
        <v/>
      </c>
      <c r="F1278" s="458" t="str">
        <f t="shared" si="217"/>
        <v/>
      </c>
      <c r="G1278" s="206" t="s">
        <v>92</v>
      </c>
    </row>
    <row r="1279" ht="24.95" customHeight="1" spans="1:7">
      <c r="A1279" s="451" t="s">
        <v>1051</v>
      </c>
      <c r="B1279" s="452"/>
      <c r="C1279" s="452">
        <v>146</v>
      </c>
      <c r="D1279" s="452">
        <v>0</v>
      </c>
      <c r="E1279" s="467" t="str">
        <f t="shared" si="210"/>
        <v/>
      </c>
      <c r="F1279" s="454">
        <f t="shared" si="217"/>
        <v>-1</v>
      </c>
      <c r="G1279" s="206" t="s">
        <v>90</v>
      </c>
    </row>
    <row r="1280" ht="24.95" customHeight="1" spans="1:7">
      <c r="A1280" s="451" t="s">
        <v>66</v>
      </c>
      <c r="B1280" s="452">
        <v>5660</v>
      </c>
      <c r="C1280" s="452">
        <v>0</v>
      </c>
      <c r="D1280" s="452">
        <v>6020</v>
      </c>
      <c r="E1280" s="467">
        <f t="shared" si="210"/>
        <v>0.0636042402826855</v>
      </c>
      <c r="F1280" s="454" t="str">
        <f t="shared" si="217"/>
        <v/>
      </c>
      <c r="G1280" s="206" t="s">
        <v>88</v>
      </c>
    </row>
    <row r="1281" ht="24.95" customHeight="1" spans="1:7">
      <c r="A1281" s="451" t="s">
        <v>67</v>
      </c>
      <c r="B1281" s="452">
        <f t="shared" ref="B1281:D1281" si="220">B1282</f>
        <v>8500</v>
      </c>
      <c r="C1281" s="452">
        <f t="shared" si="220"/>
        <v>1076</v>
      </c>
      <c r="D1281" s="452">
        <f t="shared" si="220"/>
        <v>8823</v>
      </c>
      <c r="E1281" s="467">
        <f t="shared" si="210"/>
        <v>0.038</v>
      </c>
      <c r="F1281" s="454">
        <f t="shared" si="217"/>
        <v>7.19981412639405</v>
      </c>
      <c r="G1281" s="206" t="s">
        <v>88</v>
      </c>
    </row>
    <row r="1282" ht="24.95" customHeight="1" spans="1:7">
      <c r="A1282" s="451" t="s">
        <v>1052</v>
      </c>
      <c r="B1282" s="452">
        <f t="shared" ref="B1282:D1282" si="221">SUM(B1283:B1286)</f>
        <v>8500</v>
      </c>
      <c r="C1282" s="452">
        <f t="shared" si="221"/>
        <v>1076</v>
      </c>
      <c r="D1282" s="452">
        <f t="shared" si="221"/>
        <v>8823</v>
      </c>
      <c r="E1282" s="467">
        <f t="shared" si="210"/>
        <v>0.038</v>
      </c>
      <c r="F1282" s="454">
        <f t="shared" si="217"/>
        <v>7.19981412639405</v>
      </c>
      <c r="G1282" s="206" t="s">
        <v>90</v>
      </c>
    </row>
    <row r="1283" ht="24.95" customHeight="1" spans="1:7">
      <c r="A1283" s="455" t="s">
        <v>1053</v>
      </c>
      <c r="B1283" s="456">
        <v>8500</v>
      </c>
      <c r="C1283" s="456">
        <v>1076</v>
      </c>
      <c r="D1283" s="456">
        <f>9747-1000</f>
        <v>8747</v>
      </c>
      <c r="E1283" s="470">
        <f t="shared" si="210"/>
        <v>0.0290588235294118</v>
      </c>
      <c r="F1283" s="458">
        <f t="shared" si="217"/>
        <v>7.12918215613383</v>
      </c>
      <c r="G1283" s="206" t="s">
        <v>92</v>
      </c>
    </row>
    <row r="1284" ht="39" customHeight="1" spans="1:7">
      <c r="A1284" s="455" t="s">
        <v>1054</v>
      </c>
      <c r="B1284" s="456"/>
      <c r="C1284" s="456">
        <v>0</v>
      </c>
      <c r="D1284" s="456">
        <v>0</v>
      </c>
      <c r="E1284" s="470" t="str">
        <f t="shared" si="210"/>
        <v/>
      </c>
      <c r="F1284" s="458" t="str">
        <f t="shared" si="217"/>
        <v/>
      </c>
      <c r="G1284" s="206" t="s">
        <v>92</v>
      </c>
    </row>
    <row r="1285" ht="41.1" customHeight="1" spans="1:7">
      <c r="A1285" s="455" t="s">
        <v>1055</v>
      </c>
      <c r="B1285" s="456"/>
      <c r="C1285" s="456">
        <v>0</v>
      </c>
      <c r="D1285" s="456">
        <v>0</v>
      </c>
      <c r="E1285" s="470" t="str">
        <f t="shared" ref="E1285:E1294" si="222">IF(B1285&lt;&gt;0,D1285/B1285-1,"")</f>
        <v/>
      </c>
      <c r="F1285" s="458" t="str">
        <f t="shared" si="217"/>
        <v/>
      </c>
      <c r="G1285" s="206" t="s">
        <v>92</v>
      </c>
    </row>
    <row r="1286" ht="24.95" customHeight="1" spans="1:7">
      <c r="A1286" s="455" t="s">
        <v>1056</v>
      </c>
      <c r="B1286" s="456"/>
      <c r="C1286" s="456">
        <v>0</v>
      </c>
      <c r="D1286" s="456">
        <v>76</v>
      </c>
      <c r="E1286" s="470" t="str">
        <f t="shared" si="222"/>
        <v/>
      </c>
      <c r="F1286" s="458" t="str">
        <f t="shared" si="217"/>
        <v/>
      </c>
      <c r="G1286" s="206" t="s">
        <v>92</v>
      </c>
    </row>
    <row r="1287" ht="24.95" customHeight="1" spans="1:7">
      <c r="A1287" s="451" t="s">
        <v>68</v>
      </c>
      <c r="B1287" s="452">
        <f t="shared" ref="B1287:D1287" si="223">B1288</f>
        <v>100</v>
      </c>
      <c r="C1287" s="452">
        <f t="shared" si="223"/>
        <v>0</v>
      </c>
      <c r="D1287" s="452">
        <f t="shared" si="223"/>
        <v>0</v>
      </c>
      <c r="E1287" s="467">
        <f t="shared" si="222"/>
        <v>-1</v>
      </c>
      <c r="F1287" s="454" t="str">
        <f t="shared" si="217"/>
        <v/>
      </c>
      <c r="G1287" s="206" t="s">
        <v>88</v>
      </c>
    </row>
    <row r="1288" ht="24.95" customHeight="1" spans="1:7">
      <c r="A1288" s="451" t="s">
        <v>1057</v>
      </c>
      <c r="B1288" s="452">
        <v>100</v>
      </c>
      <c r="C1288" s="452">
        <v>0</v>
      </c>
      <c r="D1288" s="452">
        <v>0</v>
      </c>
      <c r="E1288" s="467">
        <f t="shared" si="222"/>
        <v>-1</v>
      </c>
      <c r="F1288" s="454" t="str">
        <f t="shared" si="217"/>
        <v/>
      </c>
      <c r="G1288" s="206" t="s">
        <v>90</v>
      </c>
    </row>
    <row r="1289" ht="24.95" customHeight="1" spans="1:7">
      <c r="A1289" s="451" t="s">
        <v>69</v>
      </c>
      <c r="B1289" s="452">
        <f t="shared" ref="B1289:D1289" si="224">SUM(B1290:B1291)</f>
        <v>7319</v>
      </c>
      <c r="C1289" s="452">
        <f t="shared" si="224"/>
        <v>326</v>
      </c>
      <c r="D1289" s="452">
        <f t="shared" si="224"/>
        <v>9900</v>
      </c>
      <c r="E1289" s="468">
        <f t="shared" si="222"/>
        <v>0.352643803798333</v>
      </c>
      <c r="F1289" s="454">
        <f t="shared" si="217"/>
        <v>29.3680981595092</v>
      </c>
      <c r="G1289" s="206" t="s">
        <v>88</v>
      </c>
    </row>
    <row r="1290" ht="24.95" customHeight="1" spans="1:7">
      <c r="A1290" s="451" t="s">
        <v>1058</v>
      </c>
      <c r="B1290" s="452">
        <v>6000</v>
      </c>
      <c r="C1290" s="452">
        <v>0</v>
      </c>
      <c r="D1290" s="452">
        <v>9900</v>
      </c>
      <c r="E1290" s="468">
        <f t="shared" si="222"/>
        <v>0.65</v>
      </c>
      <c r="F1290" s="454" t="str">
        <f t="shared" si="217"/>
        <v/>
      </c>
      <c r="G1290" s="206" t="s">
        <v>90</v>
      </c>
    </row>
    <row r="1291" ht="24.95" customHeight="1" spans="1:7">
      <c r="A1291" s="451" t="s">
        <v>913</v>
      </c>
      <c r="B1291" s="452">
        <f>1979-660</f>
        <v>1319</v>
      </c>
      <c r="C1291" s="452">
        <v>326</v>
      </c>
      <c r="D1291" s="452">
        <v>0</v>
      </c>
      <c r="E1291" s="467">
        <f t="shared" si="222"/>
        <v>-1</v>
      </c>
      <c r="F1291" s="454">
        <f t="shared" si="217"/>
        <v>-1</v>
      </c>
      <c r="G1291" s="206" t="s">
        <v>90</v>
      </c>
    </row>
    <row r="1292" ht="24.95" customHeight="1" spans="1:6">
      <c r="A1292" s="451"/>
      <c r="B1292" s="451"/>
      <c r="C1292" s="474"/>
      <c r="D1292" s="474"/>
      <c r="E1292" s="467" t="str">
        <f t="shared" si="222"/>
        <v/>
      </c>
      <c r="F1292" s="454" t="str">
        <f t="shared" si="217"/>
        <v/>
      </c>
    </row>
    <row r="1293" ht="24.95" customHeight="1" spans="1:7">
      <c r="A1293" s="391" t="s">
        <v>1059</v>
      </c>
      <c r="B1293" s="475">
        <f>SUM(B1289,B1287,B1281,B1280,B1223,B1170,B1150,B1106,B1096,B1068,B1048,B982,B918,B807,B788,B715,B643,B522,B465,B411,B357,B266,B251,B248,B4)</f>
        <v>491400</v>
      </c>
      <c r="C1293" s="475">
        <f>SUM(C1289,C1287,C1281,C1280,C1223,C1170,C1150,C1106,C1096,C1068,C1048,C982,C918,C807,C788,C715,C643,C522,C465,C411,C357,C266,C251,C248,C4)</f>
        <v>387365</v>
      </c>
      <c r="D1293" s="475">
        <f>SUM(D1289,D1287,D1281,D1280,D1223,D1170,D1150,D1106,D1096,D1068,D1048,D982,D918,D807,D788,D715,D643,D522,D465,D411,D357,D266,D251,D248,D4)</f>
        <v>404900</v>
      </c>
      <c r="E1293" s="467">
        <f t="shared" si="222"/>
        <v>-0.176027676027676</v>
      </c>
      <c r="F1293" s="454">
        <f t="shared" si="217"/>
        <v>0.0452673834755335</v>
      </c>
      <c r="G1293" s="206" t="s">
        <v>88</v>
      </c>
    </row>
    <row r="1294" s="445" customFormat="1" ht="36" customHeight="1" spans="1:14">
      <c r="A1294" s="476" t="s">
        <v>71</v>
      </c>
      <c r="B1294" s="452">
        <f>SUM(B1295:B1299,B1300:B1300)</f>
        <v>1947480</v>
      </c>
      <c r="C1294" s="452">
        <f>SUM(C1295:C1300)</f>
        <v>1945154</v>
      </c>
      <c r="D1294" s="452">
        <f>SUM(D1295:D1300)</f>
        <v>1916228</v>
      </c>
      <c r="E1294" s="467">
        <f t="shared" si="222"/>
        <v>-0.0160474048513977</v>
      </c>
      <c r="F1294" s="454">
        <f t="shared" si="217"/>
        <v>-0.0148708020033376</v>
      </c>
      <c r="L1294"/>
      <c r="N1294" s="480"/>
    </row>
    <row r="1295" customFormat="1" ht="36" customHeight="1" spans="1:14">
      <c r="A1295" s="477" t="s">
        <v>1060</v>
      </c>
      <c r="B1295" s="456">
        <v>33247</v>
      </c>
      <c r="C1295" s="456">
        <v>27948</v>
      </c>
      <c r="D1295" s="456">
        <v>30136</v>
      </c>
      <c r="E1295" s="458">
        <f t="shared" ref="E1295:E1302" si="225">IF(B1295&lt;&gt;0,D1295/B1295-1,"")</f>
        <v>-0.0935723523926971</v>
      </c>
      <c r="F1295" s="458">
        <f t="shared" ref="F1295:F1302" si="226">IF(C1295&lt;&gt;0,D1295/C1295-1,"")</f>
        <v>0.0782882496064119</v>
      </c>
      <c r="N1295" s="480"/>
    </row>
    <row r="1296" customFormat="1" ht="36" customHeight="1" spans="1:14">
      <c r="A1296" s="455" t="s">
        <v>1061</v>
      </c>
      <c r="B1296" s="456">
        <v>1872833</v>
      </c>
      <c r="C1296" s="456">
        <v>1731233</v>
      </c>
      <c r="D1296" s="456">
        <v>1841092</v>
      </c>
      <c r="E1296" s="458">
        <f t="shared" si="225"/>
        <v>-0.0169481208415273</v>
      </c>
      <c r="F1296" s="458">
        <f t="shared" si="226"/>
        <v>0.0634570852103673</v>
      </c>
      <c r="N1296" s="480"/>
    </row>
    <row r="1297" customFormat="1" ht="36" customHeight="1" spans="1:14">
      <c r="A1297" s="455" t="s">
        <v>1062</v>
      </c>
      <c r="B1297" s="456">
        <v>41200</v>
      </c>
      <c r="C1297" s="456">
        <v>41849</v>
      </c>
      <c r="D1297" s="456">
        <v>45000</v>
      </c>
      <c r="E1297" s="458">
        <f t="shared" si="225"/>
        <v>0.0922330097087378</v>
      </c>
      <c r="F1297" s="458">
        <f t="shared" si="226"/>
        <v>0.0752945112189061</v>
      </c>
      <c r="N1297" s="480"/>
    </row>
    <row r="1298" customFormat="1" ht="36" customHeight="1" spans="1:14">
      <c r="A1298" s="455" t="s">
        <v>1063</v>
      </c>
      <c r="B1298" s="456"/>
      <c r="C1298" s="456">
        <v>2320</v>
      </c>
      <c r="D1298" s="456"/>
      <c r="E1298" s="458" t="str">
        <f t="shared" si="225"/>
        <v/>
      </c>
      <c r="F1298" s="458">
        <f t="shared" si="226"/>
        <v>-1</v>
      </c>
      <c r="N1298" s="480"/>
    </row>
    <row r="1299" s="446" customFormat="1" ht="36" customHeight="1" spans="1:14">
      <c r="A1299" s="455" t="s">
        <v>1064</v>
      </c>
      <c r="B1299" s="456">
        <v>200</v>
      </c>
      <c r="C1299" s="456">
        <v>127800</v>
      </c>
      <c r="D1299" s="456"/>
      <c r="E1299" s="458">
        <f t="shared" si="225"/>
        <v>-1</v>
      </c>
      <c r="F1299" s="458">
        <f t="shared" si="226"/>
        <v>-1</v>
      </c>
      <c r="L1299"/>
      <c r="N1299" s="480"/>
    </row>
    <row r="1300" s="446" customFormat="1" ht="36" customHeight="1" spans="1:14">
      <c r="A1300" s="455" t="s">
        <v>1065</v>
      </c>
      <c r="B1300" s="478"/>
      <c r="C1300" s="478">
        <v>14004</v>
      </c>
      <c r="D1300" s="456"/>
      <c r="E1300" s="458" t="str">
        <f t="shared" si="225"/>
        <v/>
      </c>
      <c r="F1300" s="458">
        <f t="shared" si="226"/>
        <v>-1</v>
      </c>
      <c r="L1300"/>
      <c r="N1300" s="480"/>
    </row>
    <row r="1301" s="447" customFormat="1" ht="36" customHeight="1" spans="1:14">
      <c r="A1301" s="451" t="s">
        <v>76</v>
      </c>
      <c r="B1301" s="315"/>
      <c r="C1301" s="315">
        <v>15400</v>
      </c>
      <c r="D1301" s="452"/>
      <c r="E1301" s="454" t="str">
        <f t="shared" si="225"/>
        <v/>
      </c>
      <c r="F1301" s="454">
        <f t="shared" si="226"/>
        <v>-1</v>
      </c>
      <c r="L1301" s="445"/>
      <c r="N1301" s="481"/>
    </row>
    <row r="1302" s="445" customFormat="1" ht="36" customHeight="1" spans="1:14">
      <c r="A1302" s="479" t="s">
        <v>78</v>
      </c>
      <c r="B1302" s="452">
        <f>SUM(B1301,B1294,B1293)</f>
        <v>2438880</v>
      </c>
      <c r="C1302" s="452">
        <f>SUM(C1301,C1294,C1293)</f>
        <v>2347919</v>
      </c>
      <c r="D1302" s="452">
        <f>SUM(D1301,D1294,D1293)</f>
        <v>2321128</v>
      </c>
      <c r="E1302" s="454">
        <f t="shared" si="225"/>
        <v>-0.0482811782457522</v>
      </c>
      <c r="F1302" s="454">
        <f t="shared" si="226"/>
        <v>-0.0114105299203252</v>
      </c>
      <c r="N1302" s="481"/>
    </row>
  </sheetData>
  <autoFilter ref="A3:G1302"/>
  <mergeCells count="1">
    <mergeCell ref="A1:F1"/>
  </mergeCells>
  <printOptions horizontalCentered="1"/>
  <pageMargins left="0.471527777777778" right="0.393055555555556" top="1.14166666666667" bottom="0.747916666666667" header="0.313888888888889" footer="0.313888888888889"/>
  <pageSetup paperSize="9" scale="61" orientation="portrait"/>
  <headerFooter alignWithMargins="0"/>
  <rowBreaks count="1" manualBreakCount="1">
    <brk id="1253"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2"/>
  <sheetViews>
    <sheetView showZeros="0" view="pageBreakPreview" zoomScaleNormal="100" zoomScaleSheetLayoutView="100" topLeftCell="A10" workbookViewId="0">
      <selection activeCell="A13" sqref="A13"/>
    </sheetView>
  </sheetViews>
  <sheetFormatPr defaultColWidth="9" defaultRowHeight="13.5" outlineLevelCol="1"/>
  <cols>
    <col min="1" max="1" width="79" customWidth="1"/>
    <col min="2" max="2" width="36.5" customWidth="1"/>
  </cols>
  <sheetData>
    <row r="1" ht="45" customHeight="1" spans="1:2">
      <c r="A1" s="433" t="s">
        <v>1066</v>
      </c>
      <c r="B1" s="433"/>
    </row>
    <row r="2" ht="20.1" customHeight="1" spans="1:2">
      <c r="A2" s="434"/>
      <c r="B2" s="435" t="s">
        <v>2</v>
      </c>
    </row>
    <row r="3" ht="45" customHeight="1" spans="1:2">
      <c r="A3" s="436" t="s">
        <v>1067</v>
      </c>
      <c r="B3" s="427" t="s">
        <v>6</v>
      </c>
    </row>
    <row r="4" ht="30" customHeight="1" spans="1:2">
      <c r="A4" s="437" t="s">
        <v>1068</v>
      </c>
      <c r="B4" s="438">
        <f>SUM(B5:B8)</f>
        <v>58016</v>
      </c>
    </row>
    <row r="5" ht="30" customHeight="1" spans="1:2">
      <c r="A5" s="439" t="s">
        <v>1069</v>
      </c>
      <c r="B5" s="440">
        <v>40981</v>
      </c>
    </row>
    <row r="6" ht="30" customHeight="1" spans="1:2">
      <c r="A6" s="439" t="s">
        <v>1070</v>
      </c>
      <c r="B6" s="440">
        <v>9813</v>
      </c>
    </row>
    <row r="7" ht="30" customHeight="1" spans="1:2">
      <c r="A7" s="439" t="s">
        <v>1071</v>
      </c>
      <c r="B7" s="440">
        <v>3803</v>
      </c>
    </row>
    <row r="8" ht="30" customHeight="1" spans="1:2">
      <c r="A8" s="439" t="s">
        <v>1072</v>
      </c>
      <c r="B8" s="440">
        <v>3419</v>
      </c>
    </row>
    <row r="9" ht="30" customHeight="1" spans="1:2">
      <c r="A9" s="437" t="s">
        <v>1073</v>
      </c>
      <c r="B9" s="438">
        <f>SUM(B10:B19)</f>
        <v>7736</v>
      </c>
    </row>
    <row r="10" ht="30" customHeight="1" spans="1:2">
      <c r="A10" s="439" t="s">
        <v>1074</v>
      </c>
      <c r="B10" s="440">
        <v>6464</v>
      </c>
    </row>
    <row r="11" ht="30" customHeight="1" spans="1:2">
      <c r="A11" s="439" t="s">
        <v>1075</v>
      </c>
      <c r="B11" s="440">
        <v>35</v>
      </c>
    </row>
    <row r="12" ht="30" customHeight="1" spans="1:2">
      <c r="A12" s="439" t="s">
        <v>1076</v>
      </c>
      <c r="B12" s="440">
        <v>49</v>
      </c>
    </row>
    <row r="13" ht="30" customHeight="1" spans="1:2">
      <c r="A13" s="439" t="s">
        <v>1077</v>
      </c>
      <c r="B13" s="440">
        <v>0</v>
      </c>
    </row>
    <row r="14" ht="30" customHeight="1" spans="1:2">
      <c r="A14" s="439" t="s">
        <v>1078</v>
      </c>
      <c r="B14" s="440">
        <v>275</v>
      </c>
    </row>
    <row r="15" ht="30" customHeight="1" spans="1:2">
      <c r="A15" s="439" t="s">
        <v>1079</v>
      </c>
      <c r="B15" s="440">
        <v>176</v>
      </c>
    </row>
    <row r="16" ht="30" customHeight="1" spans="1:2">
      <c r="A16" s="439" t="s">
        <v>1080</v>
      </c>
      <c r="B16" s="440">
        <v>50</v>
      </c>
    </row>
    <row r="17" ht="30" customHeight="1" spans="1:2">
      <c r="A17" s="439" t="s">
        <v>1081</v>
      </c>
      <c r="B17" s="440">
        <v>419</v>
      </c>
    </row>
    <row r="18" ht="30" customHeight="1" spans="1:2">
      <c r="A18" s="439" t="s">
        <v>1082</v>
      </c>
      <c r="B18" s="440">
        <v>113</v>
      </c>
    </row>
    <row r="19" ht="30" customHeight="1" spans="1:2">
      <c r="A19" s="439" t="s">
        <v>1083</v>
      </c>
      <c r="B19" s="440">
        <v>155</v>
      </c>
    </row>
    <row r="20" ht="30" customHeight="1" spans="1:2">
      <c r="A20" s="437" t="s">
        <v>1084</v>
      </c>
      <c r="B20" s="438"/>
    </row>
    <row r="21" ht="30" customHeight="1" spans="1:2">
      <c r="A21" s="439" t="s">
        <v>1085</v>
      </c>
      <c r="B21" s="441"/>
    </row>
    <row r="22" ht="30" customHeight="1" spans="1:2">
      <c r="A22" s="437" t="s">
        <v>1086</v>
      </c>
      <c r="B22" s="438">
        <f>SUM(B23:B24)</f>
        <v>52008</v>
      </c>
    </row>
    <row r="23" ht="30" customHeight="1" spans="1:2">
      <c r="A23" s="439" t="s">
        <v>1087</v>
      </c>
      <c r="B23" s="440">
        <v>49024</v>
      </c>
    </row>
    <row r="24" ht="30" customHeight="1" spans="1:2">
      <c r="A24" s="439" t="s">
        <v>1088</v>
      </c>
      <c r="B24" s="440">
        <v>2984</v>
      </c>
    </row>
    <row r="25" ht="30" customHeight="1" spans="1:2">
      <c r="A25" s="437" t="s">
        <v>1089</v>
      </c>
      <c r="B25" s="440">
        <v>0</v>
      </c>
    </row>
    <row r="26" ht="30" customHeight="1" spans="1:2">
      <c r="A26" s="439" t="s">
        <v>1090</v>
      </c>
      <c r="B26" s="441"/>
    </row>
    <row r="27" ht="30" customHeight="1" spans="1:2">
      <c r="A27" s="437" t="s">
        <v>1091</v>
      </c>
      <c r="B27" s="438">
        <f>SUM(B28:B31)</f>
        <v>18045</v>
      </c>
    </row>
    <row r="28" ht="30" customHeight="1" spans="1:2">
      <c r="A28" s="439" t="s">
        <v>1092</v>
      </c>
      <c r="B28" s="440">
        <v>189</v>
      </c>
    </row>
    <row r="29" ht="30" customHeight="1" spans="1:2">
      <c r="A29" s="439" t="s">
        <v>1093</v>
      </c>
      <c r="B29" s="440">
        <v>259</v>
      </c>
    </row>
    <row r="30" ht="30" customHeight="1" spans="1:2">
      <c r="A30" s="439" t="s">
        <v>1094</v>
      </c>
      <c r="B30" s="440">
        <v>7204</v>
      </c>
    </row>
    <row r="31" ht="30" customHeight="1" spans="1:2">
      <c r="A31" s="439" t="s">
        <v>1095</v>
      </c>
      <c r="B31" s="440">
        <v>10393</v>
      </c>
    </row>
    <row r="32" ht="18.75" spans="1:2">
      <c r="A32" s="442" t="s">
        <v>1096</v>
      </c>
      <c r="B32" s="438">
        <f>SUM(B27,B22,B9,B4)</f>
        <v>135805</v>
      </c>
    </row>
  </sheetData>
  <autoFilter ref="A3:B32"/>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6"/>
  <sheetViews>
    <sheetView showZeros="0" view="pageBreakPreview" zoomScaleNormal="100" zoomScaleSheetLayoutView="100" workbookViewId="0">
      <selection activeCell="A9" sqref="A9"/>
    </sheetView>
  </sheetViews>
  <sheetFormatPr defaultColWidth="9" defaultRowHeight="13.5" outlineLevelCol="1"/>
  <cols>
    <col min="1" max="1" width="69.625" style="220" customWidth="1"/>
    <col min="2" max="2" width="45.625" customWidth="1"/>
  </cols>
  <sheetData>
    <row r="1" s="288" customFormat="1" ht="45" customHeight="1" spans="1:2">
      <c r="A1" s="424" t="s">
        <v>1097</v>
      </c>
      <c r="B1" s="425"/>
    </row>
    <row r="2" ht="20.1" customHeight="1" spans="1:2">
      <c r="A2" s="426"/>
      <c r="B2" s="401" t="s">
        <v>2</v>
      </c>
    </row>
    <row r="3" ht="45" customHeight="1" spans="1:2">
      <c r="A3" s="218" t="s">
        <v>1098</v>
      </c>
      <c r="B3" s="427" t="s">
        <v>6</v>
      </c>
    </row>
    <row r="4" ht="35.1" customHeight="1" spans="1:2">
      <c r="A4" s="428" t="s">
        <v>1099</v>
      </c>
      <c r="B4" s="315">
        <f>SUM(B5:B9)</f>
        <v>1610</v>
      </c>
    </row>
    <row r="5" ht="35.1" customHeight="1" spans="1:2">
      <c r="A5" s="429" t="s">
        <v>1100</v>
      </c>
      <c r="B5" s="430">
        <v>118</v>
      </c>
    </row>
    <row r="6" ht="35.1" customHeight="1" spans="1:2">
      <c r="A6" s="429" t="s">
        <v>1101</v>
      </c>
      <c r="B6" s="430">
        <v>918</v>
      </c>
    </row>
    <row r="7" ht="35.1" customHeight="1" spans="1:2">
      <c r="A7" s="429" t="s">
        <v>1102</v>
      </c>
      <c r="B7" s="430">
        <v>481</v>
      </c>
    </row>
    <row r="8" ht="35.1" customHeight="1" spans="1:2">
      <c r="A8" s="429" t="s">
        <v>1103</v>
      </c>
      <c r="B8" s="430">
        <v>13</v>
      </c>
    </row>
    <row r="9" ht="35.1" customHeight="1" spans="1:2">
      <c r="A9" s="429" t="s">
        <v>1104</v>
      </c>
      <c r="B9" s="430">
        <v>80</v>
      </c>
    </row>
    <row r="10" ht="35.1" customHeight="1" spans="1:2">
      <c r="A10" s="428" t="s">
        <v>1105</v>
      </c>
      <c r="B10" s="315">
        <f>SUM(B11)</f>
        <v>10</v>
      </c>
    </row>
    <row r="11" ht="35.1" customHeight="1" spans="1:2">
      <c r="A11" s="429" t="s">
        <v>1106</v>
      </c>
      <c r="B11" s="431">
        <v>10</v>
      </c>
    </row>
    <row r="12" ht="35.1" customHeight="1" spans="1:2">
      <c r="A12" s="428" t="s">
        <v>1107</v>
      </c>
      <c r="B12" s="315">
        <f>SUM(B13:B15)</f>
        <v>11920</v>
      </c>
    </row>
    <row r="13" ht="35.1" customHeight="1" spans="1:2">
      <c r="A13" s="429" t="s">
        <v>1108</v>
      </c>
      <c r="B13" s="431">
        <v>150</v>
      </c>
    </row>
    <row r="14" ht="35.1" customHeight="1" spans="1:2">
      <c r="A14" s="429" t="s">
        <v>1109</v>
      </c>
      <c r="B14" s="431">
        <v>11730</v>
      </c>
    </row>
    <row r="15" ht="35.1" customHeight="1" spans="1:2">
      <c r="A15" s="429" t="s">
        <v>1110</v>
      </c>
      <c r="B15" s="431">
        <v>40</v>
      </c>
    </row>
    <row r="16" ht="35.1" customHeight="1" spans="1:2">
      <c r="A16" s="432" t="s">
        <v>1111</v>
      </c>
      <c r="B16" s="315">
        <f>SUM(B12,B10,B4)</f>
        <v>13540</v>
      </c>
    </row>
  </sheetData>
  <autoFilter ref="A3:B16"/>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
  <sheetViews>
    <sheetView showZeros="0" view="pageBreakPreview" zoomScaleNormal="100" zoomScaleSheetLayoutView="100" workbookViewId="0">
      <selection activeCell="G13" sqref="G13"/>
    </sheetView>
  </sheetViews>
  <sheetFormatPr defaultColWidth="9" defaultRowHeight="14.25"/>
  <cols>
    <col min="1" max="1" width="43.625" style="204" customWidth="1"/>
    <col min="2" max="2" width="20.625" style="206" customWidth="1"/>
    <col min="3" max="3" width="20.625" style="204" customWidth="1"/>
    <col min="4" max="4" width="20" style="204" customWidth="1"/>
    <col min="5" max="5" width="20" style="304" customWidth="1"/>
    <col min="6" max="9" width="12.625" style="204"/>
    <col min="10" max="16381" width="9" style="204"/>
    <col min="16382" max="16383" width="35.625" style="204"/>
    <col min="16384" max="16384" width="9" style="204"/>
  </cols>
  <sheetData>
    <row r="1" ht="45" customHeight="1" spans="1:5">
      <c r="A1" s="412" t="s">
        <v>1112</v>
      </c>
      <c r="B1" s="412"/>
      <c r="C1" s="412"/>
      <c r="D1" s="412"/>
      <c r="E1" s="412"/>
    </row>
    <row r="2" ht="20.1" customHeight="1" spans="1:5">
      <c r="A2" s="210"/>
      <c r="B2" s="210"/>
      <c r="C2" s="413"/>
      <c r="D2" s="413"/>
      <c r="E2" s="401" t="s">
        <v>2</v>
      </c>
    </row>
    <row r="3" s="205" customFormat="1" ht="45" customHeight="1" spans="1:5">
      <c r="A3" s="212" t="s">
        <v>1113</v>
      </c>
      <c r="B3" s="212" t="s">
        <v>1114</v>
      </c>
      <c r="C3" s="414" t="s">
        <v>1115</v>
      </c>
      <c r="D3" s="414" t="s">
        <v>1116</v>
      </c>
      <c r="E3" s="414" t="s">
        <v>1117</v>
      </c>
    </row>
    <row r="4" ht="36" customHeight="1" spans="1:7">
      <c r="A4" s="415" t="s">
        <v>1118</v>
      </c>
      <c r="B4" s="416">
        <f>SUM(C4:E4)</f>
        <v>11810</v>
      </c>
      <c r="C4" s="417"/>
      <c r="D4" s="417"/>
      <c r="E4" s="416">
        <f>SUM(E5:E12)</f>
        <v>11810</v>
      </c>
      <c r="G4" s="418"/>
    </row>
    <row r="5" ht="36" customHeight="1" spans="1:10">
      <c r="A5" s="419" t="s">
        <v>1119</v>
      </c>
      <c r="B5" s="420">
        <f t="shared" ref="B5:B14" si="0">SUM(C5:E5)</f>
        <v>1666</v>
      </c>
      <c r="C5" s="420"/>
      <c r="D5" s="420"/>
      <c r="E5" s="420">
        <v>1666</v>
      </c>
      <c r="J5" s="204" t="s">
        <v>1120</v>
      </c>
    </row>
    <row r="6" ht="36" customHeight="1" spans="1:5">
      <c r="A6" s="419" t="s">
        <v>1121</v>
      </c>
      <c r="B6" s="420">
        <f t="shared" si="0"/>
        <v>1657</v>
      </c>
      <c r="C6" s="420"/>
      <c r="D6" s="420"/>
      <c r="E6" s="420">
        <v>1657</v>
      </c>
    </row>
    <row r="7" ht="36" customHeight="1" spans="1:5">
      <c r="A7" s="419" t="s">
        <v>1122</v>
      </c>
      <c r="B7" s="420">
        <f t="shared" si="0"/>
        <v>1577</v>
      </c>
      <c r="C7" s="420"/>
      <c r="D7" s="420"/>
      <c r="E7" s="420">
        <v>1577</v>
      </c>
    </row>
    <row r="8" ht="36" customHeight="1" spans="1:5">
      <c r="A8" s="419" t="s">
        <v>1123</v>
      </c>
      <c r="B8" s="420">
        <f t="shared" si="0"/>
        <v>1577</v>
      </c>
      <c r="C8" s="420"/>
      <c r="D8" s="420"/>
      <c r="E8" s="420">
        <v>1577</v>
      </c>
    </row>
    <row r="9" ht="36" customHeight="1" spans="1:5">
      <c r="A9" s="419" t="s">
        <v>1124</v>
      </c>
      <c r="B9" s="420">
        <f t="shared" si="0"/>
        <v>1321</v>
      </c>
      <c r="C9" s="420"/>
      <c r="D9" s="420"/>
      <c r="E9" s="420">
        <v>1321</v>
      </c>
    </row>
    <row r="10" ht="36" customHeight="1" spans="1:5">
      <c r="A10" s="419" t="s">
        <v>1125</v>
      </c>
      <c r="B10" s="420">
        <f t="shared" si="0"/>
        <v>1315</v>
      </c>
      <c r="C10" s="420"/>
      <c r="D10" s="420"/>
      <c r="E10" s="420">
        <v>1315</v>
      </c>
    </row>
    <row r="11" ht="36" customHeight="1" spans="1:5">
      <c r="A11" s="419" t="s">
        <v>1126</v>
      </c>
      <c r="B11" s="420">
        <f t="shared" si="0"/>
        <v>1345</v>
      </c>
      <c r="C11" s="420"/>
      <c r="D11" s="420"/>
      <c r="E11" s="420">
        <v>1345</v>
      </c>
    </row>
    <row r="12" ht="36" customHeight="1" spans="1:5">
      <c r="A12" s="419" t="s">
        <v>1127</v>
      </c>
      <c r="B12" s="420">
        <f t="shared" si="0"/>
        <v>1352</v>
      </c>
      <c r="C12" s="420"/>
      <c r="D12" s="420"/>
      <c r="E12" s="420">
        <v>1352</v>
      </c>
    </row>
    <row r="13" ht="36" customHeight="1" spans="1:5">
      <c r="A13" s="415" t="s">
        <v>1128</v>
      </c>
      <c r="B13" s="416">
        <f t="shared" si="0"/>
        <v>1730</v>
      </c>
      <c r="C13" s="416"/>
      <c r="D13" s="416"/>
      <c r="E13" s="416">
        <v>1730</v>
      </c>
    </row>
    <row r="14" ht="36" customHeight="1" spans="1:5">
      <c r="A14" s="415" t="s">
        <v>1129</v>
      </c>
      <c r="B14" s="416">
        <f t="shared" si="0"/>
        <v>13540</v>
      </c>
      <c r="C14" s="416"/>
      <c r="D14" s="416"/>
      <c r="E14" s="416">
        <f>SUM(E4,E13)</f>
        <v>13540</v>
      </c>
    </row>
    <row r="15" spans="2:5">
      <c r="B15" s="421"/>
      <c r="C15" s="422"/>
      <c r="D15" s="422"/>
      <c r="E15" s="423"/>
    </row>
  </sheetData>
  <mergeCells count="1">
    <mergeCell ref="A1:E1"/>
  </mergeCells>
  <conditionalFormatting sqref="E1:F1 F2 G1:G2">
    <cfRule type="cellIs" dxfId="17" priority="4" stopIfTrue="1" operator="greaterThanOrEqual">
      <formula>10</formula>
    </cfRule>
    <cfRule type="cellIs" dxfId="18" priority="5" stopIfTrue="1" operator="lessThanOrEqual">
      <formula>-1</formula>
    </cfRule>
  </conditionalFormatting>
  <conditionalFormatting sqref="C9:G14 B3:G7">
    <cfRule type="cellIs" dxfId="19"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1"/>
  <sheetViews>
    <sheetView workbookViewId="0">
      <selection activeCell="B22" sqref="B22"/>
    </sheetView>
  </sheetViews>
  <sheetFormatPr defaultColWidth="9" defaultRowHeight="13.5" outlineLevelCol="4"/>
  <cols>
    <col min="1" max="1" width="37.75" style="397" customWidth="1"/>
    <col min="2" max="2" width="22" style="397" customWidth="1"/>
    <col min="3" max="4" width="23.875" style="397" customWidth="1"/>
    <col min="5" max="5" width="24.5" style="397" customWidth="1"/>
    <col min="6" max="256" width="9" style="397"/>
    <col min="257" max="16384" width="9" style="2"/>
  </cols>
  <sheetData>
    <row r="1" s="397" customFormat="1" ht="40.5" customHeight="1" spans="1:5">
      <c r="A1" s="398" t="s">
        <v>1130</v>
      </c>
      <c r="B1" s="398"/>
      <c r="C1" s="398"/>
      <c r="D1" s="398"/>
      <c r="E1" s="398"/>
    </row>
    <row r="2" s="397" customFormat="1" ht="17.1" customHeight="1" spans="1:5">
      <c r="A2" s="399"/>
      <c r="B2" s="399"/>
      <c r="C2" s="399"/>
      <c r="D2" s="400"/>
      <c r="E2" s="401" t="s">
        <v>2</v>
      </c>
    </row>
    <row r="3" s="2" customFormat="1" ht="24.95" customHeight="1" spans="1:5">
      <c r="A3" s="402" t="s">
        <v>3</v>
      </c>
      <c r="B3" s="402" t="s">
        <v>4</v>
      </c>
      <c r="C3" s="402" t="s">
        <v>6</v>
      </c>
      <c r="D3" s="403" t="s">
        <v>1131</v>
      </c>
      <c r="E3" s="404"/>
    </row>
    <row r="4" s="2" customFormat="1" ht="24.95" customHeight="1" spans="1:5">
      <c r="A4" s="405"/>
      <c r="B4" s="405"/>
      <c r="C4" s="405"/>
      <c r="D4" s="212" t="s">
        <v>1132</v>
      </c>
      <c r="E4" s="212" t="s">
        <v>1133</v>
      </c>
    </row>
    <row r="5" s="397" customFormat="1" ht="35.1" customHeight="1" spans="1:5">
      <c r="A5" s="406" t="s">
        <v>1114</v>
      </c>
      <c r="B5" s="407">
        <f>SUM(B6:B8)</f>
        <v>3902</v>
      </c>
      <c r="C5" s="407">
        <f>SUM(C6:C8)</f>
        <v>3783</v>
      </c>
      <c r="D5" s="407">
        <f>C5-B5</f>
        <v>-119</v>
      </c>
      <c r="E5" s="408">
        <f>D5/B5</f>
        <v>-0.0304971809328549</v>
      </c>
    </row>
    <row r="6" s="397" customFormat="1" ht="35.1" customHeight="1" spans="1:5">
      <c r="A6" s="184" t="s">
        <v>1134</v>
      </c>
      <c r="B6" s="409">
        <v>100</v>
      </c>
      <c r="C6" s="407">
        <v>100</v>
      </c>
      <c r="D6" s="407"/>
      <c r="E6" s="408"/>
    </row>
    <row r="7" s="397" customFormat="1" ht="35.1" customHeight="1" spans="1:5">
      <c r="A7" s="184" t="s">
        <v>1135</v>
      </c>
      <c r="B7" s="409">
        <v>1897</v>
      </c>
      <c r="C7" s="407">
        <v>1801</v>
      </c>
      <c r="D7" s="407">
        <f t="shared" ref="D7:D8" si="0">C7-B7</f>
        <v>-96</v>
      </c>
      <c r="E7" s="408">
        <f t="shared" ref="E7:E10" si="1">D7/B7</f>
        <v>-0.0506062203479178</v>
      </c>
    </row>
    <row r="8" s="397" customFormat="1" ht="35.1" customHeight="1" spans="1:5">
      <c r="A8" s="184" t="s">
        <v>1136</v>
      </c>
      <c r="B8" s="407">
        <f>SUM(B9:B10)</f>
        <v>1905</v>
      </c>
      <c r="C8" s="407">
        <f>SUM(C9:C10)</f>
        <v>1882</v>
      </c>
      <c r="D8" s="407">
        <f t="shared" si="0"/>
        <v>-23</v>
      </c>
      <c r="E8" s="408">
        <f t="shared" si="1"/>
        <v>-0.0120734908136483</v>
      </c>
    </row>
    <row r="9" s="397" customFormat="1" ht="35.1" customHeight="1" spans="1:5">
      <c r="A9" s="187" t="s">
        <v>1137</v>
      </c>
      <c r="B9" s="409">
        <v>147</v>
      </c>
      <c r="C9" s="410">
        <v>147</v>
      </c>
      <c r="D9" s="407"/>
      <c r="E9" s="408"/>
    </row>
    <row r="10" s="397" customFormat="1" ht="35.1" customHeight="1" spans="1:5">
      <c r="A10" s="187" t="s">
        <v>1138</v>
      </c>
      <c r="B10" s="409">
        <v>1758</v>
      </c>
      <c r="C10" s="409">
        <v>1735</v>
      </c>
      <c r="D10" s="407">
        <f>C10-B10</f>
        <v>-23</v>
      </c>
      <c r="E10" s="408">
        <f t="shared" si="1"/>
        <v>-0.0130830489192264</v>
      </c>
    </row>
    <row r="11" s="397" customFormat="1" ht="129.95" customHeight="1" spans="1:5">
      <c r="A11" s="411" t="s">
        <v>1139</v>
      </c>
      <c r="B11" s="411"/>
      <c r="C11" s="411"/>
      <c r="D11" s="411"/>
      <c r="E11" s="411"/>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2"/>
  <sheetViews>
    <sheetView showZeros="0" view="pageBreakPreview" zoomScale="90" zoomScaleNormal="115" zoomScaleSheetLayoutView="90" workbookViewId="0">
      <selection activeCell="F13" sqref="F13"/>
    </sheetView>
  </sheetViews>
  <sheetFormatPr defaultColWidth="9" defaultRowHeight="14.25" outlineLevelCol="5"/>
  <cols>
    <col min="1" max="1" width="50.75" style="204" customWidth="1"/>
    <col min="2" max="2" width="20" style="204" customWidth="1"/>
    <col min="3" max="3" width="22.875" style="204" customWidth="1"/>
    <col min="4" max="4" width="21.625" style="204" customWidth="1"/>
    <col min="5" max="5" width="17.375" style="204" customWidth="1"/>
    <col min="6" max="6" width="17.625" style="304" customWidth="1"/>
    <col min="7" max="7" width="9.375" style="204"/>
    <col min="8" max="16366" width="9" style="204"/>
    <col min="16367" max="16367" width="45.625" style="204"/>
    <col min="16368" max="16384" width="9" style="204"/>
  </cols>
  <sheetData>
    <row r="1" ht="45" customHeight="1" spans="1:6">
      <c r="A1" s="305" t="s">
        <v>1140</v>
      </c>
      <c r="B1" s="305"/>
      <c r="C1" s="305"/>
      <c r="D1" s="305"/>
      <c r="E1" s="305"/>
      <c r="F1" s="305"/>
    </row>
    <row r="2" s="301" customFormat="1" ht="20.1" customHeight="1" spans="1:6">
      <c r="A2" s="306"/>
      <c r="B2" s="306"/>
      <c r="C2" s="307"/>
      <c r="D2" s="306"/>
      <c r="E2" s="306"/>
      <c r="F2" s="308" t="s">
        <v>2</v>
      </c>
    </row>
    <row r="3" s="302" customFormat="1" ht="45" customHeight="1" spans="1:6">
      <c r="A3" s="309" t="s">
        <v>3</v>
      </c>
      <c r="B3" s="106" t="s">
        <v>4</v>
      </c>
      <c r="C3" s="106" t="s">
        <v>5</v>
      </c>
      <c r="D3" s="106" t="s">
        <v>6</v>
      </c>
      <c r="E3" s="107" t="s">
        <v>7</v>
      </c>
      <c r="F3" s="108" t="s">
        <v>8</v>
      </c>
    </row>
    <row r="4" s="302" customFormat="1" ht="36" customHeight="1" spans="1:6">
      <c r="A4" s="310" t="s">
        <v>1141</v>
      </c>
      <c r="B4" s="387"/>
      <c r="C4" s="372"/>
      <c r="D4" s="382"/>
      <c r="E4" s="373" t="str">
        <f>IF(B4&lt;&gt;0,D4/B4-1,"")</f>
        <v/>
      </c>
      <c r="F4" s="373" t="str">
        <f>IF(C4&lt;&gt;0,D4/C4-1,"")</f>
        <v/>
      </c>
    </row>
    <row r="5" ht="36" customHeight="1" spans="1:6">
      <c r="A5" s="310" t="s">
        <v>1142</v>
      </c>
      <c r="B5" s="387"/>
      <c r="C5" s="388"/>
      <c r="D5" s="388"/>
      <c r="E5" s="373" t="str">
        <f t="shared" ref="E5:E32" si="0">IF(B5&lt;&gt;0,D5/B5-1,"")</f>
        <v/>
      </c>
      <c r="F5" s="374" t="str">
        <f t="shared" ref="F5:F32" si="1">IF(C5&lt;&gt;0,D5/C5-1,"")</f>
        <v/>
      </c>
    </row>
    <row r="6" ht="36" customHeight="1" spans="1:6">
      <c r="A6" s="310" t="s">
        <v>1143</v>
      </c>
      <c r="B6" s="389">
        <v>160</v>
      </c>
      <c r="C6" s="388">
        <v>377</v>
      </c>
      <c r="D6" s="388">
        <v>5</v>
      </c>
      <c r="E6" s="373">
        <f t="shared" si="0"/>
        <v>-0.96875</v>
      </c>
      <c r="F6" s="374">
        <f t="shared" si="1"/>
        <v>-0.986737400530504</v>
      </c>
    </row>
    <row r="7" ht="36" customHeight="1" spans="1:6">
      <c r="A7" s="310" t="s">
        <v>1144</v>
      </c>
      <c r="B7" s="389">
        <v>279</v>
      </c>
      <c r="C7" s="388">
        <v>458</v>
      </c>
      <c r="D7" s="388">
        <v>384</v>
      </c>
      <c r="E7" s="373">
        <f t="shared" si="0"/>
        <v>0.376344086021505</v>
      </c>
      <c r="F7" s="374">
        <f t="shared" si="1"/>
        <v>-0.161572052401747</v>
      </c>
    </row>
    <row r="8" ht="36" customHeight="1" spans="1:6">
      <c r="A8" s="310" t="s">
        <v>1145</v>
      </c>
      <c r="B8" s="388">
        <f>SUM(B9:B13)</f>
        <v>73163</v>
      </c>
      <c r="C8" s="388">
        <f>SUM(C9:C13)</f>
        <v>83055</v>
      </c>
      <c r="D8" s="388">
        <f>SUM(D9:D13)</f>
        <v>159849</v>
      </c>
      <c r="E8" s="373">
        <f t="shared" si="0"/>
        <v>1.18483386411164</v>
      </c>
      <c r="F8" s="374">
        <f t="shared" si="1"/>
        <v>0.924616218168683</v>
      </c>
    </row>
    <row r="9" ht="36" customHeight="1" spans="1:6">
      <c r="A9" s="320" t="s">
        <v>1146</v>
      </c>
      <c r="B9" s="390">
        <f>112723-42760</f>
        <v>69963</v>
      </c>
      <c r="C9" s="325">
        <v>77145</v>
      </c>
      <c r="D9" s="325">
        <f>135639+12000+193-230</f>
        <v>147602</v>
      </c>
      <c r="E9" s="378">
        <f t="shared" si="0"/>
        <v>1.10971513514286</v>
      </c>
      <c r="F9" s="379">
        <f t="shared" si="1"/>
        <v>0.913306111867263</v>
      </c>
    </row>
    <row r="10" ht="36" customHeight="1" spans="1:6">
      <c r="A10" s="320" t="s">
        <v>1147</v>
      </c>
      <c r="B10" s="390">
        <v>2200</v>
      </c>
      <c r="C10" s="325">
        <v>3093</v>
      </c>
      <c r="D10" s="325">
        <v>5394</v>
      </c>
      <c r="E10" s="378">
        <f t="shared" si="0"/>
        <v>1.45181818181818</v>
      </c>
      <c r="F10" s="379">
        <f t="shared" si="1"/>
        <v>0.743937924345296</v>
      </c>
    </row>
    <row r="11" ht="36" customHeight="1" spans="1:6">
      <c r="A11" s="320" t="s">
        <v>1148</v>
      </c>
      <c r="B11" s="390"/>
      <c r="C11" s="325">
        <v>2536</v>
      </c>
      <c r="D11" s="325">
        <v>0</v>
      </c>
      <c r="E11" s="378" t="str">
        <f t="shared" si="0"/>
        <v/>
      </c>
      <c r="F11" s="379">
        <f t="shared" si="1"/>
        <v>-1</v>
      </c>
    </row>
    <row r="12" ht="36" customHeight="1" spans="1:6">
      <c r="A12" s="320" t="s">
        <v>1149</v>
      </c>
      <c r="B12" s="390"/>
      <c r="C12" s="325">
        <v>0</v>
      </c>
      <c r="D12" s="325">
        <v>-193</v>
      </c>
      <c r="E12" s="378" t="str">
        <f t="shared" si="0"/>
        <v/>
      </c>
      <c r="F12" s="379" t="str">
        <f t="shared" si="1"/>
        <v/>
      </c>
    </row>
    <row r="13" ht="36" customHeight="1" spans="1:6">
      <c r="A13" s="320" t="s">
        <v>1150</v>
      </c>
      <c r="B13" s="390">
        <v>1000</v>
      </c>
      <c r="C13" s="325">
        <v>281</v>
      </c>
      <c r="D13" s="325">
        <v>7046</v>
      </c>
      <c r="E13" s="378">
        <f t="shared" si="0"/>
        <v>6.046</v>
      </c>
      <c r="F13" s="379">
        <f t="shared" si="1"/>
        <v>24.0747330960854</v>
      </c>
    </row>
    <row r="14" ht="36" customHeight="1" spans="1:6">
      <c r="A14" s="310" t="s">
        <v>1151</v>
      </c>
      <c r="B14" s="387"/>
      <c r="C14" s="372"/>
      <c r="D14" s="382"/>
      <c r="E14" s="373" t="str">
        <f t="shared" si="0"/>
        <v/>
      </c>
      <c r="F14" s="374" t="str">
        <f t="shared" si="1"/>
        <v/>
      </c>
    </row>
    <row r="15" ht="36" customHeight="1" spans="1:6">
      <c r="A15" s="310" t="s">
        <v>1152</v>
      </c>
      <c r="B15" s="388">
        <f>SUM(B16:B17)</f>
        <v>3300</v>
      </c>
      <c r="C15" s="388">
        <f>SUM(C16:C17)</f>
        <v>2712</v>
      </c>
      <c r="D15" s="388">
        <f>SUM(D16:D17)</f>
        <v>2860</v>
      </c>
      <c r="E15" s="373">
        <f t="shared" si="0"/>
        <v>-0.133333333333333</v>
      </c>
      <c r="F15" s="374">
        <f t="shared" si="1"/>
        <v>0.0545722713864307</v>
      </c>
    </row>
    <row r="16" ht="36" customHeight="1" spans="1:6">
      <c r="A16" s="320" t="s">
        <v>1153</v>
      </c>
      <c r="B16" s="390">
        <v>1600</v>
      </c>
      <c r="C16" s="325">
        <v>1462</v>
      </c>
      <c r="D16" s="325">
        <f>1508-279</f>
        <v>1229</v>
      </c>
      <c r="E16" s="378">
        <f t="shared" si="0"/>
        <v>-0.231875</v>
      </c>
      <c r="F16" s="379">
        <f t="shared" si="1"/>
        <v>-0.1593707250342</v>
      </c>
    </row>
    <row r="17" ht="36" customHeight="1" spans="1:6">
      <c r="A17" s="320" t="s">
        <v>1154</v>
      </c>
      <c r="B17" s="390">
        <v>1700</v>
      </c>
      <c r="C17" s="325">
        <v>1250</v>
      </c>
      <c r="D17" s="325">
        <v>1631</v>
      </c>
      <c r="E17" s="378">
        <f t="shared" si="0"/>
        <v>-0.0405882352941176</v>
      </c>
      <c r="F17" s="379">
        <f t="shared" si="1"/>
        <v>0.3048</v>
      </c>
    </row>
    <row r="18" ht="36" customHeight="1" spans="1:6">
      <c r="A18" s="310" t="s">
        <v>1155</v>
      </c>
      <c r="B18" s="389">
        <v>872</v>
      </c>
      <c r="C18" s="388">
        <v>1011</v>
      </c>
      <c r="D18" s="372">
        <v>1261</v>
      </c>
      <c r="E18" s="373">
        <f t="shared" si="0"/>
        <v>0.446100917431193</v>
      </c>
      <c r="F18" s="374">
        <f t="shared" si="1"/>
        <v>0.247279920870425</v>
      </c>
    </row>
    <row r="19" ht="36" customHeight="1" spans="1:6">
      <c r="A19" s="310" t="s">
        <v>1156</v>
      </c>
      <c r="B19" s="389">
        <v>170</v>
      </c>
      <c r="C19" s="388">
        <v>109</v>
      </c>
      <c r="D19" s="388">
        <v>71</v>
      </c>
      <c r="E19" s="373">
        <f t="shared" si="0"/>
        <v>-0.582352941176471</v>
      </c>
      <c r="F19" s="374">
        <f t="shared" si="1"/>
        <v>-0.348623853211009</v>
      </c>
    </row>
    <row r="20" ht="36" customHeight="1" spans="1:6">
      <c r="A20" s="310" t="s">
        <v>1157</v>
      </c>
      <c r="B20" s="387"/>
      <c r="C20" s="372"/>
      <c r="D20" s="382"/>
      <c r="E20" s="373" t="str">
        <f t="shared" si="0"/>
        <v/>
      </c>
      <c r="F20" s="374" t="str">
        <f t="shared" si="1"/>
        <v/>
      </c>
    </row>
    <row r="21" ht="36" customHeight="1" spans="1:6">
      <c r="A21" s="310" t="s">
        <v>1158</v>
      </c>
      <c r="B21" s="387"/>
      <c r="C21" s="372"/>
      <c r="D21" s="382"/>
      <c r="E21" s="373" t="str">
        <f t="shared" si="0"/>
        <v/>
      </c>
      <c r="F21" s="374" t="str">
        <f t="shared" si="1"/>
        <v/>
      </c>
    </row>
    <row r="22" ht="36" customHeight="1" spans="1:6">
      <c r="A22" s="326" t="s">
        <v>1159</v>
      </c>
      <c r="B22" s="389">
        <v>923</v>
      </c>
      <c r="C22" s="388">
        <v>934</v>
      </c>
      <c r="D22" s="388">
        <v>951</v>
      </c>
      <c r="E22" s="373">
        <f t="shared" si="0"/>
        <v>0.0303358613217768</v>
      </c>
      <c r="F22" s="374">
        <f t="shared" si="1"/>
        <v>0.0182012847965738</v>
      </c>
    </row>
    <row r="23" ht="36" customHeight="1" spans="1:6">
      <c r="A23" s="326" t="s">
        <v>1160</v>
      </c>
      <c r="B23" s="391"/>
      <c r="C23" s="372"/>
      <c r="D23" s="382"/>
      <c r="E23" s="373" t="str">
        <f t="shared" si="0"/>
        <v/>
      </c>
      <c r="F23" s="374" t="str">
        <f t="shared" si="1"/>
        <v/>
      </c>
    </row>
    <row r="24" ht="36" customHeight="1" spans="1:6">
      <c r="A24" s="326" t="s">
        <v>1161</v>
      </c>
      <c r="B24" s="389">
        <v>11000</v>
      </c>
      <c r="C24" s="388"/>
      <c r="D24" s="388">
        <f>20647+3700-1031</f>
        <v>23316</v>
      </c>
      <c r="E24" s="373">
        <f t="shared" si="0"/>
        <v>1.11963636363636</v>
      </c>
      <c r="F24" s="374" t="str">
        <f t="shared" si="1"/>
        <v/>
      </c>
    </row>
    <row r="25" ht="36" customHeight="1" spans="1:6">
      <c r="A25" s="326" t="s">
        <v>1162</v>
      </c>
      <c r="B25" s="391"/>
      <c r="C25" s="388">
        <v>1976</v>
      </c>
      <c r="D25" s="388">
        <v>13300</v>
      </c>
      <c r="E25" s="373" t="str">
        <f t="shared" si="0"/>
        <v/>
      </c>
      <c r="F25" s="374">
        <f t="shared" si="1"/>
        <v>5.73076923076923</v>
      </c>
    </row>
    <row r="26" ht="36" customHeight="1" spans="1:6">
      <c r="A26" s="332"/>
      <c r="B26" s="392"/>
      <c r="C26" s="376"/>
      <c r="D26" s="377"/>
      <c r="E26" s="378" t="str">
        <f t="shared" si="0"/>
        <v/>
      </c>
      <c r="F26" s="379" t="str">
        <f t="shared" si="1"/>
        <v/>
      </c>
    </row>
    <row r="27" ht="36" customHeight="1" spans="1:6">
      <c r="A27" s="329" t="s">
        <v>1163</v>
      </c>
      <c r="B27" s="388">
        <f>SUM(B18:B25,B14:B15,B4:B8)</f>
        <v>89867</v>
      </c>
      <c r="C27" s="388">
        <f>SUM(C18:C25,C14:C15,C4:C8)</f>
        <v>90632</v>
      </c>
      <c r="D27" s="388">
        <f>SUM(D18:D25,D14:D15,D4:D8)</f>
        <v>201997</v>
      </c>
      <c r="E27" s="373">
        <f t="shared" si="0"/>
        <v>1.24773276063516</v>
      </c>
      <c r="F27" s="374">
        <f t="shared" si="1"/>
        <v>1.22876026127637</v>
      </c>
    </row>
    <row r="28" ht="36" customHeight="1" spans="1:6">
      <c r="A28" s="330" t="s">
        <v>1164</v>
      </c>
      <c r="B28" s="388">
        <v>70000</v>
      </c>
      <c r="C28" s="388">
        <v>352700</v>
      </c>
      <c r="D28" s="388">
        <v>500000</v>
      </c>
      <c r="E28" s="378">
        <f t="shared" si="0"/>
        <v>6.14285714285714</v>
      </c>
      <c r="F28" s="393">
        <f t="shared" si="1"/>
        <v>0.417635384179189</v>
      </c>
    </row>
    <row r="29" ht="36" customHeight="1" spans="1:6">
      <c r="A29" s="394" t="s">
        <v>36</v>
      </c>
      <c r="B29" s="388">
        <f>SUM(B30:B31)</f>
        <v>40611</v>
      </c>
      <c r="C29" s="388">
        <f>SUM(C30:C31)</f>
        <v>36363</v>
      </c>
      <c r="D29" s="388">
        <f>SUM(D30:D31)</f>
        <v>47552</v>
      </c>
      <c r="E29" s="373">
        <f t="shared" si="0"/>
        <v>0.170914284307207</v>
      </c>
      <c r="F29" s="395">
        <f t="shared" si="1"/>
        <v>0.307702884800484</v>
      </c>
    </row>
    <row r="30" ht="36" customHeight="1" spans="1:6">
      <c r="A30" s="396" t="s">
        <v>1165</v>
      </c>
      <c r="B30" s="325">
        <v>27000</v>
      </c>
      <c r="C30" s="325">
        <v>26927</v>
      </c>
      <c r="D30" s="325">
        <v>25000</v>
      </c>
      <c r="E30" s="378">
        <f t="shared" si="0"/>
        <v>-0.0740740740740741</v>
      </c>
      <c r="F30" s="393">
        <f t="shared" si="1"/>
        <v>-0.0715638578378579</v>
      </c>
    </row>
    <row r="31" ht="36" customHeight="1" spans="1:6">
      <c r="A31" s="396" t="s">
        <v>39</v>
      </c>
      <c r="B31" s="325">
        <v>13611</v>
      </c>
      <c r="C31" s="325">
        <v>9436</v>
      </c>
      <c r="D31" s="325">
        <v>22552</v>
      </c>
      <c r="E31" s="378">
        <f t="shared" si="0"/>
        <v>0.656895158327823</v>
      </c>
      <c r="F31" s="393">
        <f t="shared" si="1"/>
        <v>1.38999576091564</v>
      </c>
    </row>
    <row r="32" ht="36" customHeight="1" spans="1:6">
      <c r="A32" s="329" t="s">
        <v>43</v>
      </c>
      <c r="B32" s="388">
        <f>SUM(B27:B29)</f>
        <v>200478</v>
      </c>
      <c r="C32" s="388">
        <f>SUM(C27:C29)</f>
        <v>479695</v>
      </c>
      <c r="D32" s="388">
        <f>SUM(D27:D29)</f>
        <v>749549</v>
      </c>
      <c r="E32" s="373">
        <f t="shared" si="0"/>
        <v>2.73880924590229</v>
      </c>
      <c r="F32" s="395">
        <f t="shared" si="1"/>
        <v>0.562553289069096</v>
      </c>
    </row>
  </sheetData>
  <autoFilter ref="A3:F32"/>
  <mergeCells count="1">
    <mergeCell ref="A1:F1"/>
  </mergeCells>
  <conditionalFormatting sqref="B8">
    <cfRule type="expression" dxfId="20" priority="2" stopIfTrue="1">
      <formula>"len($A:$A)=3"</formula>
    </cfRule>
  </conditionalFormatting>
  <conditionalFormatting sqref="B15">
    <cfRule type="expression" dxfId="21" priority="3" stopIfTrue="1">
      <formula>"len($A:$A)=3"</formula>
    </cfRule>
  </conditionalFormatting>
  <conditionalFormatting sqref="A29:A31">
    <cfRule type="expression" dxfId="22" priority="5" stopIfTrue="1">
      <formula>"len($A:$A)=3"</formula>
    </cfRule>
  </conditionalFormatting>
  <conditionalFormatting sqref="B20:B21 A5:A21 B5 B8 B14:B15 A28:A29">
    <cfRule type="expression" dxfId="23" priority="12" stopIfTrue="1">
      <formula>"len($A:$A)=3"</formula>
    </cfRule>
  </conditionalFormatting>
  <conditionalFormatting sqref="C5:I11">
    <cfRule type="expression" dxfId="24" priority="9" stopIfTrue="1">
      <formula>"len($A:$A)=3"</formula>
    </cfRule>
  </conditionalFormatting>
  <conditionalFormatting sqref="D5:I11">
    <cfRule type="expression" dxfId="25" priority="6" stopIfTrue="1">
      <formula>"len($A:$A)=3"</formula>
    </cfRule>
  </conditionalFormatting>
  <conditionalFormatting sqref="C13:I21">
    <cfRule type="expression" dxfId="26" priority="10" stopIfTrue="1">
      <formula>"len($A:$A)=3"</formula>
    </cfRule>
  </conditionalFormatting>
  <conditionalFormatting sqref="D13:I21">
    <cfRule type="expression" dxfId="27" priority="7" stopIfTrue="1">
      <formula>"len($A:$A)=3"</formula>
    </cfRule>
  </conditionalFormatting>
  <conditionalFormatting sqref="E28:I31">
    <cfRule type="expression" dxfId="28" priority="11" stopIfTrue="1">
      <formula>"len($A:$A)=3"</formula>
    </cfRule>
    <cfRule type="expression" dxfId="29" priority="8" stopIfTrue="1">
      <formula>"len($A:$A)=3"</formula>
    </cfRule>
  </conditionalFormatting>
  <printOptions horizontalCentered="1"/>
  <pageMargins left="0.471527777777778" right="0.393055555555556" top="0.747916666666667" bottom="0.747916666666667" header="0.313888888888889" footer="0.313888888888889"/>
  <pageSetup paperSize="9" scale="54" orientation="portrait"/>
  <headerFooter alignWithMargins="0"/>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1-1临沧市一般公共预算收入情况表</vt:lpstr>
      <vt:lpstr>1-2临沧市一般公共预算支出情况表</vt:lpstr>
      <vt:lpstr>1-3市级一般公共预算收入情况表</vt:lpstr>
      <vt:lpstr>1-4市级一般公共预算支出情况表（公开到项级）</vt:lpstr>
      <vt:lpstr>1-5市级一般公共预算基本支出情况表（公开到款级）</vt:lpstr>
      <vt:lpstr>1-6市级一般公共预算支出表（州、市对下转移支付项目）</vt:lpstr>
      <vt:lpstr>1-7临沧市分地区税收返还和转移支付预算表</vt:lpstr>
      <vt:lpstr>1-8临沧市市级“三公”经费预算财政拨款情况统计表</vt:lpstr>
      <vt:lpstr>2-1临沧市政府性基金预算收入情况表</vt:lpstr>
      <vt:lpstr>2-2临沧市政府性基金预算支出情况表</vt:lpstr>
      <vt:lpstr>2-4本级政府性基金预算支出情况表（公开到项级）</vt:lpstr>
      <vt:lpstr>2-3本级政府性基金预算收入情况表</vt:lpstr>
      <vt:lpstr>2-5本级政府性基金支出表（州、市对下转移支付）</vt:lpstr>
      <vt:lpstr>3-1临沧市国有资本经营收入预算情况表</vt:lpstr>
      <vt:lpstr>3-2临沧市国有资本经营支出预算情况表</vt:lpstr>
      <vt:lpstr>3-3本级国有资本经营收入预算情况表</vt:lpstr>
      <vt:lpstr>3-4本级国有资本经营支出预算情况表（公开到项级）</vt:lpstr>
      <vt:lpstr>3-5 临沧市国有资本经营预算转移支付表 （分地区）</vt:lpstr>
      <vt:lpstr>3-6 国有资本经营预算转移支付表（分项目）</vt:lpstr>
      <vt:lpstr>4-1临沧市社会保险基金收入预算情况表</vt:lpstr>
      <vt:lpstr>4-2临沧市社会保险基金支出预算情况表</vt:lpstr>
      <vt:lpstr>4-3本级社会保险基金收入预算情况表</vt:lpstr>
      <vt:lpstr>4-4本级社会保险基金支出预算情况表</vt:lpstr>
      <vt:lpstr>5-12019年地方政府债务限额及余额预算情况表</vt:lpstr>
      <vt:lpstr>5-22019年地方政府一般债务余额情况表</vt:lpstr>
      <vt:lpstr>5-3本级2019年地方政府一般债务余额情况表</vt:lpstr>
      <vt:lpstr>5-4 2019年地方政府专项债务余额情况表</vt:lpstr>
      <vt:lpstr>5-5 本级2019年地方政府专项债务余额情况表（本级）</vt:lpstr>
      <vt:lpstr>5-6 地方政府债券发行及还本付息情况表</vt:lpstr>
      <vt:lpstr>2020年本级政府专项债务限额和余额情况表</vt:lpstr>
      <vt:lpstr>5-8 2020年年初新增地方政府债券资金安排表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2020-01-17T09:59:00Z</cp:lastPrinted>
  <dcterms:modified xsi:type="dcterms:W3CDTF">2024-02-23T08:29:07Z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