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9960" firstSheet="34" activeTab="49"/>
  </bookViews>
  <sheets>
    <sheet name="Define" sheetId="1" state="hidden" r:id="rId1"/>
    <sheet name="封面" sheetId="2" r:id="rId2"/>
    <sheet name="目录" sheetId="3" r:id="rId3"/>
    <sheet name="01" sheetId="4" r:id="rId4"/>
    <sheet name="02" sheetId="5" r:id="rId5"/>
    <sheet name="03" sheetId="6" r:id="rId6"/>
    <sheet name="04" sheetId="7" r:id="rId7"/>
    <sheet name="05" sheetId="8" r:id="rId8"/>
    <sheet name="06" sheetId="9" r:id="rId9"/>
    <sheet name="07" sheetId="10" r:id="rId10"/>
    <sheet name="08" sheetId="11" r:id="rId11"/>
    <sheet name="09" sheetId="12" r:id="rId12"/>
    <sheet name="10" sheetId="13" r:id="rId13"/>
    <sheet name="11" sheetId="14" r:id="rId14"/>
    <sheet name="12" sheetId="15" r:id="rId15"/>
    <sheet name="13" sheetId="16" r:id="rId16"/>
    <sheet name="14" sheetId="17" r:id="rId17"/>
    <sheet name="15" sheetId="18" r:id="rId18"/>
    <sheet name="16" sheetId="19" r:id="rId19"/>
    <sheet name="17" sheetId="20" r:id="rId20"/>
    <sheet name="18" sheetId="21" r:id="rId21"/>
    <sheet name="19" sheetId="22" r:id="rId22"/>
    <sheet name="20" sheetId="23" r:id="rId23"/>
    <sheet name="21" sheetId="24" r:id="rId24"/>
    <sheet name="22" sheetId="25" r:id="rId25"/>
    <sheet name="23" sheetId="26" r:id="rId26"/>
    <sheet name="24" sheetId="27" r:id="rId27"/>
    <sheet name="25" sheetId="28" r:id="rId28"/>
    <sheet name="26" sheetId="29" r:id="rId29"/>
    <sheet name="27" sheetId="30" r:id="rId30"/>
    <sheet name="28" sheetId="31" r:id="rId31"/>
    <sheet name="29" sheetId="32" r:id="rId32"/>
    <sheet name="30" sheetId="33" r:id="rId33"/>
    <sheet name="31" sheetId="34" r:id="rId34"/>
    <sheet name="32" sheetId="35" r:id="rId35"/>
    <sheet name="33" sheetId="36" r:id="rId36"/>
    <sheet name="34" sheetId="37" r:id="rId37"/>
    <sheet name="35" sheetId="38" r:id="rId38"/>
    <sheet name="36" sheetId="39" r:id="rId39"/>
    <sheet name="37" sheetId="40" r:id="rId40"/>
    <sheet name="38" sheetId="41" r:id="rId41"/>
    <sheet name="39" sheetId="42" r:id="rId42"/>
    <sheet name="40" sheetId="43" r:id="rId43"/>
    <sheet name="41" sheetId="44" r:id="rId44"/>
    <sheet name="42" sheetId="45" r:id="rId45"/>
    <sheet name="43" sheetId="46" r:id="rId46"/>
    <sheet name="44" sheetId="47" r:id="rId47"/>
    <sheet name="45" sheetId="48" r:id="rId48"/>
    <sheet name="46" sheetId="49" r:id="rId49"/>
    <sheet name="47" sheetId="50" r:id="rId50"/>
    <sheet name="48" sheetId="51" r:id="rId51"/>
  </sheets>
  <definedNames>
    <definedName name="_xlnm._FilterDatabase" localSheetId="4" hidden="1">'02'!$A$4:$J$46</definedName>
    <definedName name="_xlnm._FilterDatabase" localSheetId="5" hidden="1">'03'!$A$4:$G$1353</definedName>
    <definedName name="_xlnm._FilterDatabase" localSheetId="6" hidden="1">'04'!$A$4:$F$44</definedName>
    <definedName name="_xlnm._FilterDatabase" localSheetId="7" hidden="1">'05'!$A$4:$K$46</definedName>
    <definedName name="_xlnm._FilterDatabase" localSheetId="8" hidden="1">'06'!$A$4:$N$1357</definedName>
    <definedName name="_xlnm._FilterDatabase" localSheetId="9" hidden="1">'07'!$A$4:$F$31</definedName>
    <definedName name="_xlnm._FilterDatabase" localSheetId="10" hidden="1">'08'!$A$4:$G$246</definedName>
    <definedName name="_xlnm._FilterDatabase" localSheetId="11" hidden="1">'09'!$A$4:$J$32</definedName>
    <definedName name="_xlnm._FilterDatabase" localSheetId="12" hidden="1">'10'!$A$4:$K$243</definedName>
    <definedName name="_xlnm._FilterDatabase" localSheetId="20" hidden="1">'18'!$A$3:$F$39</definedName>
    <definedName name="_xlnm._FilterDatabase" localSheetId="21" hidden="1">'19'!$A$3:$E$43</definedName>
    <definedName name="_xlnm._FilterDatabase" localSheetId="22" hidden="1">'20'!$A$3:$F$45</definedName>
    <definedName name="_xlnm._FilterDatabase" localSheetId="23" hidden="1">'21'!$A$3:$G$1351</definedName>
    <definedName name="_xlnm._FilterDatabase" localSheetId="24" hidden="1">'22'!$A$3:$G$43</definedName>
    <definedName name="_xlnm._FilterDatabase" localSheetId="25" hidden="1">'23'!$A$3:$N$42</definedName>
    <definedName name="_xlnm._FilterDatabase" localSheetId="26" hidden="1">'24'!$A$3:$O$1349</definedName>
    <definedName name="_xlnm._FilterDatabase" localSheetId="27" hidden="1">'25'!$A$3:$D$30</definedName>
    <definedName name="_xlnm._FilterDatabase" localSheetId="28" hidden="1">'26'!$A$3:$G$246</definedName>
    <definedName name="_xlnm._FilterDatabase" localSheetId="29" hidden="1">'27'!$A$4:$J$32</definedName>
    <definedName name="_xlnm._FilterDatabase" localSheetId="30" hidden="1">'28'!$A$4:$O$242</definedName>
    <definedName name="_xlnm._FilterDatabase" localSheetId="38" hidden="1">'36'!$A$3:$F$39</definedName>
    <definedName name="_xlnm._FilterDatabase" localSheetId="39" hidden="1">'37'!$A$3:$D$35</definedName>
    <definedName name="_xlnm._FilterDatabase" localSheetId="40" hidden="1">'38'!$A$4:$D$9</definedName>
    <definedName name="_xlnm._FilterDatabase" localSheetId="41" hidden="1">'39'!$A$3:$D$10</definedName>
    <definedName name="_xlnm._FilterDatabase" localSheetId="42" hidden="1">'40'!$A$3:$D$10</definedName>
    <definedName name="_xlnm._FilterDatabase" localSheetId="44" hidden="1">'42'!$A$3:$D$8</definedName>
    <definedName name="_xlnm._FilterDatabase" localSheetId="45" hidden="1">'43'!$A$3:$D$8</definedName>
    <definedName name="_xlnm._FilterDatabase" localSheetId="46" hidden="1">'44'!$A$3:$D$16</definedName>
    <definedName name="_xlnm._FilterDatabase" localSheetId="47" hidden="1">'45'!$A$4:$K$28</definedName>
    <definedName name="_xlnm._FilterDatabase" localSheetId="48" hidden="1">'46'!$A$3:$D$15</definedName>
    <definedName name="_xlnm._FilterDatabase" localSheetId="49" hidden="1">'47'!$A$4:$K$16</definedName>
    <definedName name="_xlnm.Print_Area" localSheetId="4">'02'!$A$1:$D$46</definedName>
    <definedName name="_xlnm.Print_Area" localSheetId="5">'03'!$A$1:$D$1353</definedName>
    <definedName name="_xlnm.Print_Area" localSheetId="6">'04'!$A$1:$H$44</definedName>
    <definedName name="_xlnm.Print_Area" localSheetId="7">'05'!$A$1:$H$46</definedName>
    <definedName name="_xlnm.Print_Area" localSheetId="8">'06'!$A$1:$H$1357</definedName>
    <definedName name="_xlnm.Print_Area" localSheetId="9">'07'!$A$1:$D$31</definedName>
    <definedName name="_xlnm.Print_Area" localSheetId="10">'08'!$A$1:$D$246</definedName>
    <definedName name="_xlnm.Print_Area" localSheetId="11">'09'!$A$1:$H$32</definedName>
    <definedName name="_xlnm.Print_Area" localSheetId="12">'10'!$A$1:$H$243</definedName>
    <definedName name="_xlnm.Print_Area" localSheetId="19">'17'!$A$1:$E$30</definedName>
    <definedName name="_xlnm.Print_Area" localSheetId="20">'18'!$A$1:$E$41</definedName>
    <definedName name="_xlnm.Print_Area" localSheetId="21">'19'!$A$1:$H$43</definedName>
    <definedName name="_xlnm.Print_Area" localSheetId="22">'20'!$A$1:$D$45</definedName>
    <definedName name="_xlnm.Print_Area" localSheetId="23">'21'!$A$1:$D$1351</definedName>
    <definedName name="_xlnm.Print_Area" localSheetId="24">'22'!$A$1:$H$43</definedName>
    <definedName name="_xlnm.Print_Area" localSheetId="25">'23'!$A$1:$H$42</definedName>
    <definedName name="_xlnm.Print_Area" localSheetId="26">'24'!$A$1:$H$1349</definedName>
    <definedName name="_xlnm.Print_Area" localSheetId="27">'25'!$A$1:$D$30</definedName>
    <definedName name="_xlnm.Print_Area" localSheetId="28">'26'!$A$1:$D$246</definedName>
    <definedName name="_xlnm.Print_Area" localSheetId="29">'27'!$A$1:$H$32</definedName>
    <definedName name="_xlnm.Print_Area" localSheetId="30">'28'!$A$1:$H$242</definedName>
    <definedName name="_xlnm.Print_Area" localSheetId="37">'35'!$A$1:$E$28</definedName>
    <definedName name="_xlnm.Print_Area" localSheetId="38">'36'!$A$1:$E$39</definedName>
    <definedName name="_xlnm.Print_Area" localSheetId="39">'37'!$A$1:$C$35</definedName>
    <definedName name="_xlnm.Print_Area" localSheetId="40">'38'!$A$1:$C$12</definedName>
    <definedName name="_xlnm.Print_Area" localSheetId="41">'39'!$A$1:$C$8</definedName>
    <definedName name="_xlnm.Print_Area" localSheetId="42">'40'!$A$1:$C$8</definedName>
    <definedName name="_xlnm.Print_Area" localSheetId="44">'42'!$A$1:$C$8</definedName>
    <definedName name="_xlnm.Print_Area" localSheetId="45">'43'!$A$1:$C$8</definedName>
    <definedName name="_xlnm.Print_Area" localSheetId="2">目录!$A$1:$A$39</definedName>
    <definedName name="_xlnm.Print_Titles" localSheetId="4">'02'!$1:$4</definedName>
    <definedName name="_xlnm.Print_Titles" localSheetId="5">'03'!$1:$4</definedName>
    <definedName name="_xlnm.Print_Titles" localSheetId="6">'04'!$1:$4</definedName>
    <definedName name="_xlnm.Print_Titles" localSheetId="7">'05'!$1:$4</definedName>
    <definedName name="_xlnm.Print_Titles" localSheetId="8">'06'!$1:$4</definedName>
    <definedName name="_xlnm.Print_Titles" localSheetId="9">'07'!$1:$4</definedName>
    <definedName name="_xlnm.Print_Titles" localSheetId="10">'08'!$1:$4</definedName>
    <definedName name="_xlnm.Print_Titles" localSheetId="11">'09'!$1:$4</definedName>
    <definedName name="_xlnm.Print_Titles" localSheetId="12">'10'!$1:$4</definedName>
    <definedName name="_xlnm.Print_Titles" localSheetId="19">'17'!$3:$3</definedName>
    <definedName name="_xlnm.Print_Titles" localSheetId="20">'18'!$1:$3</definedName>
    <definedName name="_xlnm.Print_Titles" localSheetId="21">'19'!$1:$3</definedName>
    <definedName name="_xlnm.Print_Titles" localSheetId="22">'20'!$1:$3</definedName>
    <definedName name="_xlnm.Print_Titles" localSheetId="23">'21'!$1:$3</definedName>
    <definedName name="_xlnm.Print_Titles" localSheetId="24">'22'!$1:$3</definedName>
    <definedName name="_xlnm.Print_Titles" localSheetId="25">'23'!$1:$3</definedName>
    <definedName name="_xlnm.Print_Titles" localSheetId="26">'24'!$1:$3</definedName>
    <definedName name="_xlnm.Print_Titles" localSheetId="27">'25'!$1:$3</definedName>
    <definedName name="_xlnm.Print_Titles" localSheetId="28">'26'!$1:$3</definedName>
    <definedName name="_xlnm.Print_Titles" localSheetId="29">'27'!$1:$4</definedName>
    <definedName name="_xlnm.Print_Titles" localSheetId="30">'28'!$1:$4</definedName>
    <definedName name="_xlnm.Print_Titles" localSheetId="37">'35'!$3:$3</definedName>
    <definedName name="_xlnm.Print_Titles" localSheetId="38">'36'!$1:$3</definedName>
    <definedName name="_xlnm.Print_Titles" localSheetId="39">'37'!$1:$3</definedName>
    <definedName name="_xlnm.Print_Titles" localSheetId="40">'38'!$2:$4</definedName>
    <definedName name="_xlnm.Print_Titles" localSheetId="41">'39'!$1:$3</definedName>
    <definedName name="_xlnm.Print_Titles" localSheetId="42">'40'!$1:$3</definedName>
    <definedName name="_xlnm.Print_Titles" localSheetId="44">'42'!$1:$3</definedName>
    <definedName name="_xlnm.Print_Titles" localSheetId="45">'43'!$1:$3</definedName>
    <definedName name="_xlnm.Print_Titles" localSheetId="46">'44'!$1:$3</definedName>
    <definedName name="_xlnm.Print_Titles" localSheetId="47">'45'!$2:$4</definedName>
    <definedName name="_xlnm.Print_Titles" localSheetId="48">'46'!$1:$3</definedName>
    <definedName name="_xlnm.Print_Titles" localSheetId="49">'47'!$2:$4</definedName>
    <definedName name="_xlnm.Print_Titles" localSheetId="50">'48'!$1:$3</definedName>
  </definedNames>
  <calcPr calcId="144525" concurrentCalc="0"/>
</workbook>
</file>

<file path=xl/comments1.xml><?xml version="1.0" encoding="utf-8"?>
<comments xmlns="http://schemas.openxmlformats.org/spreadsheetml/2006/main">
  <authors>
    <author>李国青</author>
  </authors>
  <commentList>
    <comment ref="B2" authorId="0">
      <text>
        <r>
          <rPr>
            <b/>
            <sz val="9"/>
            <rFont val="宋体"/>
            <charset val="134"/>
          </rPr>
          <t>李国青: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 xml:space="preserve">请输入报告年度。
</t>
        </r>
        <r>
          <rPr>
            <sz val="9"/>
            <rFont val="宋体"/>
            <charset val="134"/>
          </rPr>
          <t>××××</t>
        </r>
      </text>
    </comment>
  </commentList>
</comments>
</file>

<file path=xl/comments2.xml><?xml version="1.0" encoding="utf-8"?>
<comments xmlns="http://schemas.openxmlformats.org/spreadsheetml/2006/main">
  <authors>
    <author>李国青</author>
  </authors>
  <commentList>
    <comment ref="B2" authorId="0">
      <text>
        <r>
          <rPr>
            <b/>
            <sz val="9"/>
            <rFont val="宋体"/>
            <charset val="134"/>
          </rPr>
          <t>李国青: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 xml:space="preserve">请输入报告年度。
</t>
        </r>
        <r>
          <rPr>
            <sz val="9"/>
            <rFont val="宋体"/>
            <charset val="134"/>
          </rPr>
          <t>××××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B30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此行是否需要？？此列是否隐去？</t>
        </r>
      </text>
    </comment>
  </commentList>
</comments>
</file>

<file path=xl/sharedStrings.xml><?xml version="1.0" encoding="utf-8"?>
<sst xmlns="http://schemas.openxmlformats.org/spreadsheetml/2006/main" count="1840">
  <si>
    <t>CQ=</t>
  </si>
  <si>
    <t>E:\历年决算（新）\2011年省返总决算\凤庆县.xls</t>
  </si>
  <si>
    <t>E:\历年决算（新）\2011年省返总决算\云县.xls</t>
  </si>
  <si>
    <t>E:\历年决算（新）\2011年省返总决算\临翔区.xls</t>
  </si>
  <si>
    <t>E:\历年决算（新）\2011年省返总决算\永德县.xls</t>
  </si>
  <si>
    <t>E:\历年决算（新）\2011年省返总决算\镇康县.xls</t>
  </si>
  <si>
    <t>E:\历年决算（新）\2011年省返总决算\双江县.xls</t>
  </si>
  <si>
    <t>E:\历年决算（新）\2011年省返总决算\耿马县.xls</t>
  </si>
  <si>
    <t>E:\历年决算（新）\2011年省返总决算\沧源县.xls</t>
  </si>
  <si>
    <t>E:\历年决算（新）\2011年省返总决算\市级.xls</t>
  </si>
  <si>
    <t>E:\历年决算（新）\2011年省返总决算\临沧市.xls</t>
  </si>
  <si>
    <t>CQ_SHEET=</t>
  </si>
  <si>
    <t>L02</t>
  </si>
  <si>
    <t>临沧市</t>
  </si>
  <si>
    <r>
      <rPr>
        <b/>
        <sz val="30"/>
        <rFont val="方正小标宋_GBK"/>
        <charset val="134"/>
      </rPr>
      <t>2017年地方财政预算执行情况</t>
    </r>
    <r>
      <rPr>
        <b/>
        <sz val="20"/>
        <rFont val="方正小标宋_GBK"/>
        <charset val="134"/>
      </rPr>
      <t xml:space="preserve">
</t>
    </r>
    <r>
      <rPr>
        <b/>
        <sz val="30"/>
        <rFont val="方正小标宋_GBK"/>
        <charset val="134"/>
      </rPr>
      <t xml:space="preserve">2018年地方财政预算
（草案）
</t>
    </r>
  </si>
  <si>
    <t>临沧市财政局编制</t>
  </si>
  <si>
    <t>目录</t>
  </si>
  <si>
    <t>非打印区域（过程）</t>
  </si>
  <si>
    <t>2017年临沧市一般公共预算收支执行简表</t>
  </si>
  <si>
    <t>表一</t>
  </si>
  <si>
    <t>单位：万元</t>
  </si>
  <si>
    <t>项目</t>
  </si>
  <si>
    <t>2016年决算数</t>
  </si>
  <si>
    <t>2017年</t>
  </si>
  <si>
    <t>快报数</t>
  </si>
  <si>
    <t>为上年决算数%</t>
  </si>
  <si>
    <t>一、税收收入</t>
  </si>
  <si>
    <t>一、一般公共服务</t>
  </si>
  <si>
    <t>二、非税收入</t>
  </si>
  <si>
    <t>二、外交支出</t>
  </si>
  <si>
    <t>三、国防支出</t>
  </si>
  <si>
    <t>四、公共安全支出</t>
  </si>
  <si>
    <t>五、教育支出</t>
  </si>
  <si>
    <t>六、科学技术支出</t>
  </si>
  <si>
    <t>七、文化体育与传媒支出</t>
  </si>
  <si>
    <t>八、社会保障和就业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</si>
  <si>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</si>
  <si>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</si>
  <si>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</si>
  <si>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</si>
  <si>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</si>
  <si>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</si>
  <si>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</si>
  <si>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</si>
  <si>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</si>
  <si>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</si>
  <si>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</si>
  <si>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</si>
  <si>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二十一、预备费</t>
  </si>
  <si>
    <t>二十二、其他支出</t>
  </si>
  <si>
    <t>三十三、债务付息支出</t>
  </si>
  <si>
    <t>三十四、债务发行费用支出</t>
  </si>
  <si>
    <t>本年收入小计</t>
  </si>
  <si>
    <t>支出合计</t>
  </si>
  <si>
    <t>转移性收入</t>
  </si>
  <si>
    <t>转移性支出</t>
  </si>
  <si>
    <r>
      <rPr>
        <sz val="12"/>
        <rFont val="宋体"/>
        <charset val="134"/>
      </rPr>
      <t xml:space="preserve">    </t>
    </r>
    <r>
      <rPr>
        <sz val="12"/>
        <color indexed="8"/>
        <rFont val="宋体"/>
        <charset val="134"/>
      </rPr>
      <t>返还性收入</t>
    </r>
  </si>
  <si>
    <t xml:space="preserve">  上解上级支出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</si>
  <si>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color indexed="8"/>
        <rFont val="宋体"/>
        <charset val="134"/>
      </rPr>
      <t>一般性转移支付收入</t>
    </r>
  </si>
  <si>
    <t xml:space="preserve">  补助下级支出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</si>
  <si>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color indexed="8"/>
        <rFont val="宋体"/>
        <charset val="134"/>
      </rPr>
      <t>专项转移支付收入</t>
    </r>
  </si>
  <si>
    <t xml:space="preserve">    返还性支出</t>
  </si>
  <si>
    <t xml:space="preserve">    地方政府新增债券转贷收入</t>
  </si>
  <si>
    <t xml:space="preserve">    一般性转移支付</t>
  </si>
  <si>
    <t xml:space="preserve">    地方政府存量置换债券转贷收入</t>
  </si>
  <si>
    <t xml:space="preserve">    专项转移支付支出</t>
  </si>
  <si>
    <t xml:space="preserve">    转贷地方政府债券支出</t>
  </si>
  <si>
    <t xml:space="preserve">  债券还本支出</t>
  </si>
  <si>
    <t xml:space="preserve">  地方政府存量置换债券支出</t>
  </si>
  <si>
    <t>下级上解收入</t>
  </si>
  <si>
    <t>调出资金</t>
  </si>
  <si>
    <t>上年结转</t>
  </si>
  <si>
    <t>年终结余</t>
  </si>
  <si>
    <t>调入资金</t>
  </si>
  <si>
    <t>增设预算周转金</t>
  </si>
  <si>
    <t xml:space="preserve">    调入预算稳定调节基金</t>
  </si>
  <si>
    <t>援助其他地区支出</t>
  </si>
  <si>
    <t>补充预算稳定调节基金</t>
  </si>
  <si>
    <t>收入合计</t>
  </si>
  <si>
    <t>支出总计</t>
  </si>
  <si>
    <t>2017年临沧市一般公共预算收入表</t>
  </si>
  <si>
    <t>表二</t>
  </si>
  <si>
    <t>快报数为上年决算数%</t>
  </si>
  <si>
    <t>是否打印区域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</si>
  <si>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color indexed="8"/>
        <rFont val="宋体"/>
        <charset val="134"/>
      </rPr>
      <t>增值税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</si>
  <si>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color indexed="8"/>
        <rFont val="宋体"/>
        <charset val="134"/>
      </rPr>
      <t>营业税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</si>
  <si>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color indexed="8"/>
        <rFont val="宋体"/>
        <charset val="134"/>
      </rPr>
      <t>企业所得税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</si>
  <si>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color indexed="8"/>
        <rFont val="宋体"/>
        <charset val="134"/>
      </rPr>
      <t>企业所得税退税</t>
    </r>
  </si>
  <si>
    <r>
      <rPr>
        <sz val="12"/>
        <rFont val="宋体"/>
        <charset val="134"/>
      </rPr>
      <t xml:space="preserve">    </t>
    </r>
    <r>
      <rPr>
        <sz val="12"/>
        <color indexed="8"/>
        <rFont val="宋体"/>
        <charset val="134"/>
      </rPr>
      <t>个人所得税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</si>
  <si>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color indexed="8"/>
        <rFont val="宋体"/>
        <charset val="134"/>
      </rPr>
      <t>资源税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</si>
  <si>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color indexed="8"/>
        <rFont val="宋体"/>
        <charset val="134"/>
      </rPr>
      <t>固定资产投资方向调节税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</si>
  <si>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color indexed="8"/>
        <rFont val="宋体"/>
        <charset val="134"/>
      </rPr>
      <t>城市维护建设税</t>
    </r>
  </si>
  <si>
    <r>
      <rPr>
        <sz val="12"/>
        <rFont val="宋体"/>
        <charset val="134"/>
      </rPr>
      <t xml:space="preserve">    </t>
    </r>
    <r>
      <rPr>
        <sz val="12"/>
        <color indexed="8"/>
        <rFont val="宋体"/>
        <charset val="134"/>
      </rPr>
      <t>房产税</t>
    </r>
  </si>
  <si>
    <r>
      <rPr>
        <sz val="12"/>
        <rFont val="宋体"/>
        <charset val="134"/>
      </rPr>
      <t xml:space="preserve">    </t>
    </r>
    <r>
      <rPr>
        <sz val="12"/>
        <color indexed="8"/>
        <rFont val="宋体"/>
        <charset val="134"/>
      </rPr>
      <t>印花税</t>
    </r>
  </si>
  <si>
    <r>
      <rPr>
        <sz val="12"/>
        <rFont val="宋体"/>
        <charset val="134"/>
      </rPr>
      <t xml:space="preserve">    </t>
    </r>
    <r>
      <rPr>
        <sz val="12"/>
        <color indexed="8"/>
        <rFont val="宋体"/>
        <charset val="134"/>
      </rPr>
      <t>城镇土地使用税</t>
    </r>
  </si>
  <si>
    <r>
      <rPr>
        <sz val="12"/>
        <rFont val="宋体"/>
        <charset val="134"/>
      </rPr>
      <t xml:space="preserve">    </t>
    </r>
    <r>
      <rPr>
        <sz val="12"/>
        <color indexed="8"/>
        <rFont val="宋体"/>
        <charset val="134"/>
      </rPr>
      <t>土地增值税</t>
    </r>
  </si>
  <si>
    <r>
      <rPr>
        <sz val="12"/>
        <rFont val="宋体"/>
        <charset val="134"/>
      </rPr>
      <t xml:space="preserve">    </t>
    </r>
    <r>
      <rPr>
        <sz val="12"/>
        <color indexed="8"/>
        <rFont val="宋体"/>
        <charset val="134"/>
      </rPr>
      <t>车船税</t>
    </r>
  </si>
  <si>
    <r>
      <rPr>
        <sz val="12"/>
        <rFont val="宋体"/>
        <charset val="134"/>
      </rPr>
      <t xml:space="preserve">    </t>
    </r>
    <r>
      <rPr>
        <sz val="12"/>
        <color indexed="8"/>
        <rFont val="宋体"/>
        <charset val="134"/>
      </rPr>
      <t>耕地占用税</t>
    </r>
  </si>
  <si>
    <r>
      <rPr>
        <sz val="12"/>
        <rFont val="宋体"/>
        <charset val="134"/>
      </rPr>
      <t xml:space="preserve">    </t>
    </r>
    <r>
      <rPr>
        <sz val="12"/>
        <color indexed="8"/>
        <rFont val="宋体"/>
        <charset val="134"/>
      </rPr>
      <t>契税</t>
    </r>
  </si>
  <si>
    <r>
      <rPr>
        <sz val="12"/>
        <rFont val="宋体"/>
        <charset val="134"/>
      </rPr>
      <t xml:space="preserve">    </t>
    </r>
    <r>
      <rPr>
        <sz val="12"/>
        <color indexed="8"/>
        <rFont val="宋体"/>
        <charset val="134"/>
      </rPr>
      <t>烟叶税</t>
    </r>
  </si>
  <si>
    <r>
      <rPr>
        <sz val="12"/>
        <rFont val="宋体"/>
        <charset val="134"/>
      </rPr>
      <t xml:space="preserve">    </t>
    </r>
    <r>
      <rPr>
        <sz val="12"/>
        <color indexed="8"/>
        <rFont val="宋体"/>
        <charset val="134"/>
      </rPr>
      <t>其他税收收入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</si>
  <si>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color indexed="8"/>
        <rFont val="宋体"/>
        <charset val="134"/>
      </rPr>
      <t>专项收入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</si>
  <si>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color indexed="8"/>
        <rFont val="宋体"/>
        <charset val="134"/>
      </rPr>
      <t>行政事业性收费收入</t>
    </r>
  </si>
  <si>
    <r>
      <rPr>
        <sz val="12"/>
        <rFont val="宋体"/>
        <charset val="134"/>
      </rPr>
      <t xml:space="preserve">    </t>
    </r>
    <r>
      <rPr>
        <sz val="12"/>
        <color indexed="8"/>
        <rFont val="宋体"/>
        <charset val="134"/>
      </rPr>
      <t>罚没收入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</si>
  <si>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color indexed="8"/>
        <rFont val="宋体"/>
        <charset val="134"/>
      </rPr>
      <t>国有资本经营收入</t>
    </r>
  </si>
  <si>
    <r>
      <rPr>
        <sz val="12"/>
        <rFont val="宋体"/>
        <charset val="134"/>
      </rPr>
      <t xml:space="preserve">    </t>
    </r>
    <r>
      <rPr>
        <sz val="12"/>
        <color indexed="8"/>
        <rFont val="宋体"/>
        <charset val="134"/>
      </rPr>
      <t>国有资源（资产）有偿使用收入</t>
    </r>
  </si>
  <si>
    <t xml:space="preserve">    捐赠收入</t>
  </si>
  <si>
    <t xml:space="preserve">    政府住房基金收入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</si>
  <si>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color indexed="8"/>
        <rFont val="宋体"/>
        <charset val="134"/>
      </rPr>
      <t>其他收入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</si>
  <si>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color indexed="8"/>
        <rFont val="宋体"/>
        <charset val="134"/>
      </rPr>
      <t>返还性收入</t>
    </r>
  </si>
  <si>
    <t xml:space="preserve">    接受其他地区援助收入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</si>
  <si>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color indexed="8"/>
        <rFont val="宋体"/>
        <charset val="134"/>
      </rPr>
      <t>附：国债转贷资金收入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</si>
  <si>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color indexed="8"/>
        <rFont val="宋体"/>
        <charset val="134"/>
      </rPr>
      <t>国债转贷资金上年结余</t>
    </r>
  </si>
  <si>
    <t xml:space="preserve">    国债转贷资金转移补助</t>
  </si>
  <si>
    <t>2017年临沧市一般公共预算支出表</t>
  </si>
  <si>
    <t>表三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</si>
  <si>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</si>
  <si>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</si>
  <si>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</si>
  <si>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</si>
  <si>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</si>
  <si>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</si>
  <si>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</si>
  <si>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</si>
  <si>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</si>
  <si>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</si>
  <si>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</si>
  <si>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</si>
  <si>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</si>
  <si>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</si>
  <si>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</si>
  <si>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</si>
  <si>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</si>
  <si>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</si>
  <si>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</si>
  <si>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专项业务活动</t>
  </si>
  <si>
    <t xml:space="preserve">      政务公开审批</t>
  </si>
  <si>
    <t xml:space="preserve">      法制建设</t>
  </si>
  <si>
    <t xml:space="preserve">      信访事务</t>
  </si>
  <si>
    <t xml:space="preserve">      参事事务</t>
  </si>
  <si>
    <t xml:space="preserve">      其他政府办公厅(室)及相关机构事务支出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</si>
  <si>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</si>
  <si>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</si>
  <si>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</si>
  <si>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</si>
  <si>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</si>
  <si>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</si>
  <si>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应对气象变化管理事务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</si>
  <si>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</si>
  <si>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</si>
  <si>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</si>
  <si>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</si>
  <si>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</si>
  <si>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</si>
  <si>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</si>
  <si>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</si>
  <si>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</si>
  <si>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</si>
  <si>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</si>
  <si>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</si>
  <si>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</si>
  <si>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</si>
  <si>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</si>
  <si>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</si>
  <si>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税务办案</t>
  </si>
  <si>
    <t xml:space="preserve">      税务登记证及发票管理</t>
  </si>
  <si>
    <t xml:space="preserve">      代扣代收代征税款手续费</t>
  </si>
  <si>
    <t xml:space="preserve">      税务宣传</t>
  </si>
  <si>
    <t xml:space="preserve">      协税护税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</si>
  <si>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</si>
  <si>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</si>
  <si>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</si>
  <si>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</si>
  <si>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</si>
  <si>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</si>
  <si>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收费业务</t>
  </si>
  <si>
    <t xml:space="preserve">      缉私办案</t>
  </si>
  <si>
    <t xml:space="preserve">      口岸电子执法系统建设与维护</t>
  </si>
  <si>
    <t xml:space="preserve">      其他海关事务支出</t>
  </si>
  <si>
    <t xml:space="preserve">    人力资源事务</t>
  </si>
  <si>
    <t xml:space="preserve">      政府特殊津贴</t>
  </si>
  <si>
    <t xml:space="preserve">      资助留学回国人员</t>
  </si>
  <si>
    <t xml:space="preserve">      军队转业干部安置</t>
  </si>
  <si>
    <t xml:space="preserve">      博士后日常经费</t>
  </si>
  <si>
    <t xml:space="preserve">      引进人才费用</t>
  </si>
  <si>
    <t xml:space="preserve">      公务员考核</t>
  </si>
  <si>
    <t xml:space="preserve">      公务员履职能力提升</t>
  </si>
  <si>
    <t xml:space="preserve">      公务员招考</t>
  </si>
  <si>
    <t xml:space="preserve">      公务员综合管理</t>
  </si>
  <si>
    <t xml:space="preserve">      其他人事事务支出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</si>
  <si>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</si>
  <si>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</si>
  <si>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</si>
  <si>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中央巡视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</si>
  <si>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</si>
  <si>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</si>
  <si>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</si>
  <si>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</si>
  <si>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</si>
  <si>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</si>
  <si>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</si>
  <si>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</si>
  <si>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</si>
  <si>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</si>
  <si>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国家知识产权战略</t>
  </si>
  <si>
    <t xml:space="preserve">      专利试点和产业化推进</t>
  </si>
  <si>
    <t xml:space="preserve">      专利执法</t>
  </si>
  <si>
    <t xml:space="preserve">      国际组织专项活动</t>
  </si>
  <si>
    <t xml:space="preserve">      知识产权宏观管理</t>
  </si>
  <si>
    <t xml:space="preserve">      其他知识产权事务支出</t>
  </si>
  <si>
    <t xml:space="preserve">    工商行政管理事务</t>
  </si>
  <si>
    <t xml:space="preserve">      工商行政管理专项</t>
  </si>
  <si>
    <t xml:space="preserve">      执法办案专项</t>
  </si>
  <si>
    <t xml:space="preserve">      消费者权益保护</t>
  </si>
  <si>
    <t xml:space="preserve">      其他工商行政管理事务支出</t>
  </si>
  <si>
    <t xml:space="preserve">    质量技术监督与检验检疫事务</t>
  </si>
  <si>
    <t xml:space="preserve">      出入境检验检疫行政执法和业务管理</t>
  </si>
  <si>
    <t xml:space="preserve">      出入境检验检疫技术支持</t>
  </si>
  <si>
    <t xml:space="preserve">      质量技术监督行政执法及业务管理</t>
  </si>
  <si>
    <t xml:space="preserve">      质量技术监督技术支持</t>
  </si>
  <si>
    <t xml:space="preserve">      认证认可监督管理</t>
  </si>
  <si>
    <t xml:space="preserve">      标准化管理</t>
  </si>
  <si>
    <t xml:space="preserve">      其他质量技术监督与检验检疫事务支出</t>
  </si>
  <si>
    <t xml:space="preserve">    民族事务</t>
  </si>
  <si>
    <t xml:space="preserve">      民族工作专项</t>
  </si>
  <si>
    <t xml:space="preserve">      其他民族事务支出</t>
  </si>
  <si>
    <t xml:space="preserve">    宗教事务</t>
  </si>
  <si>
    <t xml:space="preserve">      宗教工作专项</t>
  </si>
  <si>
    <t xml:space="preserve">      其他宗教事务支出</t>
  </si>
  <si>
    <t xml:space="preserve">    港澳台侨事务</t>
  </si>
  <si>
    <t xml:space="preserve">      港澳事务</t>
  </si>
  <si>
    <t xml:space="preserve">      台湾事务</t>
  </si>
  <si>
    <t xml:space="preserve">      华侨事务</t>
  </si>
  <si>
    <t xml:space="preserve">      其他港澳台侨事务支出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</si>
  <si>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</si>
  <si>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</si>
  <si>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</si>
  <si>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</si>
  <si>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</si>
  <si>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</si>
  <si>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厂务公开</t>
  </si>
  <si>
    <t xml:space="preserve">      工会疗养休养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</si>
  <si>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</si>
  <si>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</si>
  <si>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</si>
  <si>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</si>
  <si>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</si>
  <si>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</si>
  <si>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</si>
  <si>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</si>
  <si>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</si>
  <si>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</si>
  <si>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</si>
  <si>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</si>
  <si>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</si>
  <si>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</si>
  <si>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其他一般公共服务支出</t>
  </si>
  <si>
    <t xml:space="preserve">      国家赔偿费用支出</t>
  </si>
  <si>
    <t xml:space="preserve">      其他一般公共服务支出</t>
  </si>
  <si>
    <t xml:space="preserve">    边界勘界联检</t>
  </si>
  <si>
    <t xml:space="preserve">    其他外交支出</t>
  </si>
  <si>
    <t xml:space="preserve">    现役部队</t>
  </si>
  <si>
    <t xml:space="preserve">      现役部队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</si>
  <si>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</si>
  <si>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</si>
  <si>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</si>
  <si>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</si>
  <si>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</si>
  <si>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国防教育</t>
  </si>
  <si>
    <t xml:space="preserve">      预备役部队</t>
  </si>
  <si>
    <t xml:space="preserve">      民兵</t>
  </si>
  <si>
    <t xml:space="preserve">      其他国防动员支出</t>
  </si>
  <si>
    <t xml:space="preserve">    其他国防支出</t>
  </si>
  <si>
    <t xml:space="preserve">    武装警察</t>
  </si>
  <si>
    <t xml:space="preserve">      内卫</t>
  </si>
  <si>
    <t xml:space="preserve">      边防</t>
  </si>
  <si>
    <t xml:space="preserve">      消防</t>
  </si>
  <si>
    <t xml:space="preserve">      警卫</t>
  </si>
  <si>
    <t xml:space="preserve">      黄金</t>
  </si>
  <si>
    <t xml:space="preserve">      森林</t>
  </si>
  <si>
    <t xml:space="preserve">      水电</t>
  </si>
  <si>
    <t xml:space="preserve">      交通</t>
  </si>
  <si>
    <t xml:space="preserve">      海警</t>
  </si>
  <si>
    <t xml:space="preserve">      其他武装警察支出</t>
  </si>
  <si>
    <t xml:space="preserve">    公安</t>
  </si>
  <si>
    <t xml:space="preserve">      治安管理</t>
  </si>
  <si>
    <t xml:space="preserve">      国内安全保卫</t>
  </si>
  <si>
    <t xml:space="preserve">      刑事侦查</t>
  </si>
  <si>
    <t xml:space="preserve">      经济犯罪侦查</t>
  </si>
  <si>
    <t xml:space="preserve">      出入境管理</t>
  </si>
  <si>
    <t xml:space="preserve">      行动技术管理</t>
  </si>
  <si>
    <t xml:space="preserve">      防范和处理邪教犯罪</t>
  </si>
  <si>
    <t xml:space="preserve">      禁毒管理</t>
  </si>
  <si>
    <t xml:space="preserve">      道路交通管理</t>
  </si>
  <si>
    <t xml:space="preserve">      网络侦控管理</t>
  </si>
  <si>
    <t xml:space="preserve">      反恐怖</t>
  </si>
  <si>
    <t xml:space="preserve">      居民身份证管理</t>
  </si>
  <si>
    <t xml:space="preserve">      网络运行及维护</t>
  </si>
  <si>
    <t xml:space="preserve">      拘押收教场所管理</t>
  </si>
  <si>
    <t xml:space="preserve">      警犬繁育及训养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</si>
  <si>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</si>
  <si>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</si>
  <si>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</si>
  <si>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</si>
  <si>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</si>
  <si>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查办和预防职务犯罪</t>
  </si>
  <si>
    <t xml:space="preserve">      公诉和审判监督</t>
  </si>
  <si>
    <t xml:space="preserve">      侦查监督</t>
  </si>
  <si>
    <t xml:space="preserve">      执行监督</t>
  </si>
  <si>
    <t xml:space="preserve">      控告申诉</t>
  </si>
  <si>
    <t xml:space="preserve">      “两房”建设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</si>
  <si>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</si>
  <si>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</si>
  <si>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</si>
  <si>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</si>
  <si>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</si>
  <si>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</si>
  <si>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</si>
  <si>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</si>
  <si>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</si>
  <si>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律师公证管理</t>
  </si>
  <si>
    <t xml:space="preserve">      法律援助</t>
  </si>
  <si>
    <t xml:space="preserve">      司法统一考试</t>
  </si>
  <si>
    <t xml:space="preserve">      仲裁</t>
  </si>
  <si>
    <t xml:space="preserve">      社区矫正</t>
  </si>
  <si>
    <t xml:space="preserve">      其他司法支出</t>
  </si>
  <si>
    <t xml:space="preserve">    监狱</t>
  </si>
  <si>
    <t xml:space="preserve">      犯人生活</t>
  </si>
  <si>
    <t xml:space="preserve">      犯人改造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</si>
  <si>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</si>
  <si>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</si>
  <si>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</si>
  <si>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</si>
  <si>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</si>
  <si>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</si>
  <si>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</si>
  <si>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</si>
  <si>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</si>
  <si>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</si>
  <si>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</si>
  <si>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</si>
  <si>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专项缉私活动支出</t>
  </si>
  <si>
    <t xml:space="preserve">      缉私情报</t>
  </si>
  <si>
    <t xml:space="preserve">      禁毒及缉毒</t>
  </si>
  <si>
    <t xml:space="preserve">      其他缉私警察支出</t>
  </si>
  <si>
    <t xml:space="preserve">    其他公共安全支出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</si>
  <si>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</si>
  <si>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</si>
  <si>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</si>
  <si>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</si>
  <si>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</si>
  <si>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</si>
  <si>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</si>
  <si>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</si>
  <si>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化解农村义务教育债务支出</t>
  </si>
  <si>
    <t xml:space="preserve">      化解普通高中债务支出</t>
  </si>
  <si>
    <t xml:space="preserve">      其他普通教育支出</t>
  </si>
  <si>
    <t xml:space="preserve">    职业教育</t>
  </si>
  <si>
    <t xml:space="preserve">      初等职业教育</t>
  </si>
  <si>
    <t xml:space="preserve">      中专教育</t>
  </si>
  <si>
    <t xml:space="preserve">      技校教育</t>
  </si>
  <si>
    <t xml:space="preserve">      职业高中教育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</si>
  <si>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</si>
  <si>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</si>
  <si>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</si>
  <si>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</si>
  <si>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</si>
  <si>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</si>
  <si>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</si>
  <si>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</si>
  <si>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</si>
  <si>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</si>
  <si>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</si>
  <si>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</si>
  <si>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</si>
  <si>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</si>
  <si>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</si>
  <si>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</si>
  <si>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</si>
  <si>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</si>
  <si>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</si>
  <si>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</si>
  <si>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</si>
  <si>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</si>
  <si>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</si>
  <si>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</si>
  <si>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</si>
  <si>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</si>
  <si>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</si>
  <si>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</si>
  <si>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</si>
  <si>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</si>
  <si>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</si>
  <si>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</si>
  <si>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</si>
  <si>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</si>
  <si>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</si>
  <si>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</si>
  <si>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</si>
  <si>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</si>
  <si>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重点基础研究规划</t>
  </si>
  <si>
    <t xml:space="preserve">      自然科学基金</t>
  </si>
  <si>
    <t xml:space="preserve">      重点实验室及相关设施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</si>
  <si>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</si>
  <si>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</si>
  <si>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</si>
  <si>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</si>
  <si>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</si>
  <si>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</si>
  <si>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</si>
  <si>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</si>
  <si>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</si>
  <si>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</si>
  <si>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应用技术研究与开发</t>
  </si>
  <si>
    <t xml:space="preserve">      产业技术研究与开发</t>
  </si>
  <si>
    <t xml:space="preserve">      科技成果转化与扩散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</si>
  <si>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</si>
  <si>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</si>
  <si>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</si>
  <si>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</si>
  <si>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</si>
  <si>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</si>
  <si>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</si>
  <si>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</si>
  <si>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</si>
  <si>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</si>
  <si>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</si>
  <si>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</si>
  <si>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</si>
  <si>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</si>
  <si>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</si>
  <si>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</si>
  <si>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</si>
  <si>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</si>
  <si>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</si>
  <si>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</si>
  <si>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科技重大专项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</si>
  <si>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</si>
  <si>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</si>
  <si>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</si>
  <si>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</si>
  <si>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</si>
  <si>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 xml:space="preserve">    文化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</si>
  <si>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</si>
  <si>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</si>
  <si>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</si>
  <si>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</si>
  <si>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</si>
  <si>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</si>
  <si>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文化交流与合作</t>
  </si>
  <si>
    <t xml:space="preserve">      文化创作与保护</t>
  </si>
  <si>
    <t xml:space="preserve">      文化市场管理</t>
  </si>
  <si>
    <t xml:space="preserve">      其他文化支出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</si>
  <si>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</si>
  <si>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</si>
  <si>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</si>
  <si>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</si>
  <si>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</si>
  <si>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</si>
  <si>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</si>
  <si>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</si>
  <si>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</si>
  <si>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</si>
  <si>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</si>
  <si>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</si>
  <si>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</si>
  <si>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新闻出版广播影视</t>
  </si>
  <si>
    <t xml:space="preserve">      广播</t>
  </si>
  <si>
    <t xml:space="preserve">      电视</t>
  </si>
  <si>
    <t xml:space="preserve">      电影</t>
  </si>
  <si>
    <t xml:space="preserve">      新闻通讯</t>
  </si>
  <si>
    <t xml:space="preserve">      出版发行</t>
  </si>
  <si>
    <t xml:space="preserve">      版权管理</t>
  </si>
  <si>
    <t xml:space="preserve">      其他新闻出版广播影视支出</t>
  </si>
  <si>
    <t xml:space="preserve">    其他文化体育与传媒支出</t>
  </si>
  <si>
    <t xml:space="preserve">      宣传文化发展专项支出</t>
  </si>
  <si>
    <t xml:space="preserve">      文化产业发展专项支出</t>
  </si>
  <si>
    <t xml:space="preserve">      其他文化体育与传媒支出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</si>
  <si>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</si>
  <si>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</si>
  <si>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</si>
  <si>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</si>
  <si>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</si>
  <si>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</si>
  <si>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</si>
  <si>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</si>
  <si>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</si>
  <si>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</si>
  <si>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</si>
  <si>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拥军优属</t>
  </si>
  <si>
    <t xml:space="preserve">      老龄事务</t>
  </si>
  <si>
    <t xml:space="preserve">      民间组织管理</t>
  </si>
  <si>
    <t xml:space="preserve">      行政区划和地名管理</t>
  </si>
  <si>
    <t xml:space="preserve">      基层政权和社区建设</t>
  </si>
  <si>
    <t xml:space="preserve">      部队供应</t>
  </si>
  <si>
    <t xml:space="preserve">      其他民政管理事务支出</t>
  </si>
  <si>
    <t xml:space="preserve">    财政对社会保险基金的补助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</si>
  <si>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</si>
  <si>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</si>
  <si>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</si>
  <si>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</si>
  <si>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</si>
  <si>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</si>
  <si>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</si>
  <si>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财政对生育保险基金的补助</t>
  </si>
  <si>
    <t xml:space="preserve">      财政对其他社会保险基金的补助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</si>
  <si>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</si>
  <si>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</si>
  <si>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</si>
  <si>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离退休人员管理机构</t>
  </si>
  <si>
    <t xml:space="preserve">      未归口管理的行政单位离退休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</si>
  <si>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</si>
  <si>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</si>
  <si>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</si>
  <si>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其他行政事业单位离退休支出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</si>
  <si>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</si>
  <si>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</si>
  <si>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</si>
  <si>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</si>
  <si>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</si>
  <si>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扶持公共就业服务</t>
  </si>
  <si>
    <t xml:space="preserve">      职业培训补贴</t>
  </si>
  <si>
    <t xml:space="preserve">      职业介绍补贴</t>
  </si>
  <si>
    <t xml:space="preserve">      社会保险补贴</t>
  </si>
  <si>
    <t xml:space="preserve">      公益性岗位补贴</t>
  </si>
  <si>
    <t xml:space="preserve">      小额担保贷款贴息</t>
  </si>
  <si>
    <t xml:space="preserve">      补充小额贷款担保基金</t>
  </si>
  <si>
    <t xml:space="preserve">      职业技能鉴定补贴</t>
  </si>
  <si>
    <t xml:space="preserve">      特定就业政策支出</t>
  </si>
  <si>
    <t xml:space="preserve">      就业见习补贴</t>
  </si>
  <si>
    <t xml:space="preserve">      高技能人才培养补助</t>
  </si>
  <si>
    <t xml:space="preserve">      求职补贴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</si>
  <si>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</si>
  <si>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</si>
  <si>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</si>
  <si>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</si>
  <si>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</si>
  <si>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</si>
  <si>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</si>
  <si>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</si>
  <si>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</si>
  <si>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</si>
  <si>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</si>
  <si>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</si>
  <si>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</si>
  <si>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</si>
  <si>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</si>
  <si>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</si>
  <si>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</si>
  <si>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</si>
  <si>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假肢矫形</t>
  </si>
  <si>
    <t xml:space="preserve">      殡葬</t>
  </si>
  <si>
    <t xml:space="preserve">      社会福利事业单位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</si>
  <si>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</si>
  <si>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</si>
  <si>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</si>
  <si>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</si>
  <si>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</si>
  <si>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</si>
  <si>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</si>
  <si>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自然灾害生活救助</t>
  </si>
  <si>
    <t xml:space="preserve">      中央自然灾害生活补助</t>
  </si>
  <si>
    <t xml:space="preserve">      地方自然灾害生活补助</t>
  </si>
  <si>
    <t xml:space="preserve">      自然灾害灾后重建补助</t>
  </si>
  <si>
    <t xml:space="preserve">      其他自然灾害生活救助支出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</si>
  <si>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</si>
  <si>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</si>
  <si>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</si>
  <si>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</si>
  <si>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</si>
  <si>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</si>
  <si>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</si>
  <si>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</si>
  <si>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特困人员供养</t>
  </si>
  <si>
    <t xml:space="preserve">      城市特困人员供养支出</t>
  </si>
  <si>
    <t xml:space="preserve">      农村五保供养支出</t>
  </si>
  <si>
    <t xml:space="preserve">    补充道路交通事故社会救助基金</t>
  </si>
  <si>
    <t xml:space="preserve">      交强险营业税补助基金支出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</si>
  <si>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</si>
  <si>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</si>
  <si>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</si>
  <si>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</si>
  <si>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其他社会保障和就业支出</t>
  </si>
  <si>
    <t xml:space="preserve">      其他社会保障和就业支出</t>
  </si>
  <si>
    <t xml:space="preserve">    医疗卫生与计划生育管理事务</t>
  </si>
  <si>
    <t xml:space="preserve">      其他医疗卫生与计划生育管理事务支出</t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</si>
  <si>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</si>
  <si>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</si>
  <si>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</si>
  <si>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</si>
  <si>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职业病防治医院</t>
  </si>
  <si>
    <t xml:space="preserve">      精神病医院</t>
  </si>
  <si>
    <t xml:space="preserve">      妇产医院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</si>
  <si>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</si>
  <si>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</si>
  <si>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</si>
  <si>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</si>
  <si>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</si>
  <si>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</si>
  <si>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</si>
  <si>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</si>
  <si>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</si>
  <si>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</si>
  <si>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</si>
  <si>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</si>
  <si>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</si>
  <si>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</si>
  <si>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</si>
  <si>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</si>
  <si>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</si>
  <si>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</si>
  <si>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</si>
  <si>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重大公共卫生专项</t>
  </si>
  <si>
    <t xml:space="preserve">      突发公共卫生事件应急处理</t>
  </si>
  <si>
    <t xml:space="preserve">      其他公共卫生支出</t>
  </si>
  <si>
    <t xml:space="preserve">    医疗保障</t>
  </si>
  <si>
    <t xml:space="preserve">      行政单位医疗</t>
  </si>
  <si>
    <t xml:space="preserve">      事业单位医疗</t>
  </si>
  <si>
    <t xml:space="preserve">      公务员医疗补助</t>
  </si>
  <si>
    <t xml:space="preserve">      优抚对象医疗补助</t>
  </si>
  <si>
    <t xml:space="preserve">      新型农村合作医疗</t>
  </si>
  <si>
    <t xml:space="preserve">      城镇居民基本医疗保险</t>
  </si>
  <si>
    <t xml:space="preserve">      城乡医疗救助</t>
  </si>
  <si>
    <t xml:space="preserve">      疾病应急救助</t>
  </si>
  <si>
    <t xml:space="preserve">      其他医疗保障支出</t>
  </si>
  <si>
    <t xml:space="preserve">    中医药</t>
  </si>
  <si>
    <t xml:space="preserve">      中医（民族医）药专项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</si>
  <si>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</si>
  <si>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</si>
  <si>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</si>
  <si>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</si>
  <si>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</si>
  <si>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食品和药品监督管理事务</t>
  </si>
  <si>
    <t xml:space="preserve">      药品事务</t>
  </si>
  <si>
    <t xml:space="preserve">      化妆品事务</t>
  </si>
  <si>
    <t xml:space="preserve">      医疗器械事务</t>
  </si>
  <si>
    <t xml:space="preserve">      食品安全事务</t>
  </si>
  <si>
    <t xml:space="preserve">      其他食品和药品监督管理事务支出</t>
  </si>
  <si>
    <t xml:space="preserve">    行政事业单位医疗</t>
  </si>
  <si>
    <t xml:space="preserve">      其他行政事业单位医疗支出</t>
  </si>
  <si>
    <t xml:space="preserve">    财政对基本医疗保险基金的补助</t>
  </si>
  <si>
    <t xml:space="preserve">      财政对城镇职工基本医疗保险基金的补助</t>
  </si>
  <si>
    <t xml:space="preserve">      财政对城乡居民基本医疗保险基金的补助</t>
  </si>
  <si>
    <t xml:space="preserve">      财政对新型农村合作医疗基金的补助</t>
  </si>
  <si>
    <t xml:space="preserve">      财政对城镇居民基本医疗保险基金的补助</t>
  </si>
  <si>
    <t xml:space="preserve">      财政对其他基本医疗保险基金的补助</t>
  </si>
  <si>
    <t xml:space="preserve">    医疗救助</t>
  </si>
  <si>
    <t xml:space="preserve">      疾病医疗救助</t>
  </si>
  <si>
    <t xml:space="preserve">      其他医疗救助支出</t>
  </si>
  <si>
    <t xml:space="preserve">    优抚对象医疗</t>
  </si>
  <si>
    <t xml:space="preserve">      其他优抚对象医疗支出</t>
  </si>
  <si>
    <t xml:space="preserve">    其他医疗卫生与计划生育支出</t>
  </si>
  <si>
    <t xml:space="preserve">      其他医疗卫生与计划生育支出</t>
  </si>
  <si>
    <t xml:space="preserve">    环境保护管理事务</t>
  </si>
  <si>
    <t xml:space="preserve">      环境保护宣传</t>
  </si>
  <si>
    <t xml:space="preserve">      环境保护法规、规划及标准</t>
  </si>
  <si>
    <t xml:space="preserve">      环境国际合作及履约</t>
  </si>
  <si>
    <t xml:space="preserve">      环境保护行政许可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</si>
  <si>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</si>
  <si>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</si>
  <si>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</si>
  <si>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</si>
  <si>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</si>
  <si>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</si>
  <si>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</si>
  <si>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</si>
  <si>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</si>
  <si>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</si>
  <si>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</si>
  <si>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</si>
  <si>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排污费安排的支出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</si>
  <si>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</si>
  <si>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</si>
  <si>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</si>
  <si>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</si>
  <si>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自然保护区</t>
  </si>
  <si>
    <t xml:space="preserve">      生物及物种资源保护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</si>
  <si>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</si>
  <si>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</si>
  <si>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</si>
  <si>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</si>
  <si>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</si>
  <si>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</si>
  <si>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其他天然林保护支出</t>
  </si>
  <si>
    <t xml:space="preserve">    退耕还林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</si>
  <si>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</si>
  <si>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</si>
  <si>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</si>
  <si>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</si>
  <si>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</si>
  <si>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</si>
  <si>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</si>
  <si>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</si>
  <si>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</si>
  <si>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</si>
  <si>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</si>
  <si>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</si>
  <si>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能源节约利用</t>
  </si>
  <si>
    <t xml:space="preserve">    污染减排</t>
  </si>
  <si>
    <t xml:space="preserve">      环境监测与信息</t>
  </si>
  <si>
    <t xml:space="preserve">      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</si>
  <si>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</si>
  <si>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</si>
  <si>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</si>
  <si>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</si>
  <si>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循环经济</t>
  </si>
  <si>
    <t xml:space="preserve">    能源管理事务</t>
  </si>
  <si>
    <t xml:space="preserve">      能源预测预警</t>
  </si>
  <si>
    <t xml:space="preserve">      能源战略规划与实施</t>
  </si>
  <si>
    <t xml:space="preserve">      能源科技装备</t>
  </si>
  <si>
    <t xml:space="preserve">      能源行业管理</t>
  </si>
  <si>
    <t xml:space="preserve">      能源管理</t>
  </si>
  <si>
    <t xml:space="preserve">      石油储备发展管理</t>
  </si>
  <si>
    <t xml:space="preserve">      能源调查</t>
  </si>
  <si>
    <t xml:space="preserve">      农村电网建设</t>
  </si>
  <si>
    <t xml:space="preserve">      其他能源管理事务支出</t>
  </si>
  <si>
    <t xml:space="preserve">    江河湖库流域治理与保护</t>
  </si>
  <si>
    <t xml:space="preserve">      水源地建设与保护</t>
  </si>
  <si>
    <t xml:space="preserve">      河流治理与保护</t>
  </si>
  <si>
    <t xml:space="preserve">      湖库生态环境保护</t>
  </si>
  <si>
    <t xml:space="preserve">      地下水修复与保护</t>
  </si>
  <si>
    <t xml:space="preserve">      其他江河湖库流域治理与保护</t>
  </si>
  <si>
    <t xml:space="preserve">    其他节能环保支出</t>
  </si>
  <si>
    <t xml:space="preserve">      城乡社区管理事务</t>
  </si>
  <si>
    <t xml:space="preserve">        行政运行</t>
  </si>
  <si>
    <t xml:space="preserve">        一般行政管理事务</t>
  </si>
  <si>
    <t xml:space="preserve">        机关服务</t>
  </si>
  <si>
    <t xml:space="preserve">        城管执法</t>
  </si>
  <si>
    <t xml:space="preserve">        工程建设标准规范编制与监管</t>
  </si>
  <si>
    <t xml:space="preserve">        工程建设管理</t>
  </si>
  <si>
    <t xml:space="preserve">        市政公用行业市场监管</t>
  </si>
  <si>
    <t xml:space="preserve">        国家重点风景区规划与保护</t>
  </si>
  <si>
    <t xml:space="preserve">        住宅建设与房地产市场监管</t>
  </si>
  <si>
    <t xml:space="preserve">        执业资格注册、资质审查</t>
  </si>
  <si>
    <t xml:space="preserve">        其他城乡社区管理事务支出</t>
  </si>
  <si>
    <t xml:space="preserve">      城乡社区规划与管理</t>
  </si>
  <si>
    <t xml:space="preserve">      城乡社区公共设施</t>
  </si>
  <si>
    <t xml:space="preserve">        小城镇基础设施建设</t>
  </si>
  <si>
    <t xml:space="preserve">        其他城乡社区公共设施支出</t>
  </si>
  <si>
    <t xml:space="preserve">      城乡社区环境卫生</t>
  </si>
  <si>
    <t xml:space="preserve">      建设市场管理与监督</t>
  </si>
  <si>
    <t xml:space="preserve">      其他城乡社区支出</t>
  </si>
  <si>
    <t xml:space="preserve">      农业</t>
  </si>
  <si>
    <t xml:space="preserve">        事业运行</t>
  </si>
  <si>
    <t xml:space="preserve">        农垦运行</t>
  </si>
  <si>
    <t xml:space="preserve">        科技转化与推广服务</t>
  </si>
  <si>
    <t xml:space="preserve">        病虫害控制</t>
  </si>
  <si>
    <t xml:space="preserve">        农产品质量安全</t>
  </si>
  <si>
    <t xml:space="preserve">        执法监管</t>
  </si>
  <si>
    <t xml:space="preserve">        统计监测与信息服务</t>
  </si>
  <si>
    <t xml:space="preserve">        农业行业业务管理</t>
  </si>
  <si>
    <t xml:space="preserve">        对外交流与合作</t>
  </si>
  <si>
    <t xml:space="preserve">        防灾救灾</t>
  </si>
  <si>
    <t xml:space="preserve">        稳定农民收入补贴</t>
  </si>
  <si>
    <t xml:space="preserve">        农业结构调整补贴</t>
  </si>
  <si>
    <t xml:space="preserve">        农业生产资料与技术补贴</t>
  </si>
  <si>
    <t xml:space="preserve">        农业生产支持补贴</t>
  </si>
  <si>
    <t xml:space="preserve">        农业组织化与产业化经营</t>
  </si>
  <si>
    <t xml:space="preserve">        农产品加工与促销</t>
  </si>
  <si>
    <t xml:space="preserve">        农村公益事业</t>
  </si>
  <si>
    <t xml:space="preserve">        综合财力补助</t>
  </si>
  <si>
    <t xml:space="preserve">        农业资源保护修复与利用</t>
  </si>
  <si>
    <t xml:space="preserve">        农村道路建设</t>
  </si>
  <si>
    <t xml:space="preserve">        农资综合补贴</t>
  </si>
  <si>
    <t xml:space="preserve">        成品油价格改革对渔业的补贴</t>
  </si>
  <si>
    <t xml:space="preserve">        对高校毕业生到基层任职补助</t>
  </si>
  <si>
    <t xml:space="preserve">        草原植被恢复费安排的支出</t>
  </si>
  <si>
    <t xml:space="preserve">        其他农业支出</t>
  </si>
  <si>
    <t xml:space="preserve">      林业</t>
  </si>
  <si>
    <t xml:space="preserve">        林业事业机构</t>
  </si>
  <si>
    <t xml:space="preserve">        森林培育</t>
  </si>
  <si>
    <t xml:space="preserve">        林业技术推广</t>
  </si>
  <si>
    <t xml:space="preserve">        森林资源管理</t>
  </si>
  <si>
    <t xml:space="preserve">        森林资源监测</t>
  </si>
  <si>
    <t xml:space="preserve">        森林生态效益补偿</t>
  </si>
  <si>
    <t xml:space="preserve">        林业自然保护区</t>
  </si>
  <si>
    <t xml:space="preserve">        动植物保护</t>
  </si>
  <si>
    <t xml:space="preserve">        湿地保护</t>
  </si>
  <si>
    <t xml:space="preserve">        林业执法与监督</t>
  </si>
  <si>
    <t xml:space="preserve">        林业检疫检测</t>
  </si>
  <si>
    <t xml:space="preserve">        防沙治沙</t>
  </si>
  <si>
    <t xml:space="preserve">        林业质量安全</t>
  </si>
  <si>
    <t xml:space="preserve">        林业工程与项目管理</t>
  </si>
  <si>
    <t xml:space="preserve">        林业对外合作与交流</t>
  </si>
  <si>
    <t xml:space="preserve">        林业产业化</t>
  </si>
  <si>
    <t xml:space="preserve">        信息管理</t>
  </si>
  <si>
    <t xml:space="preserve">        林业政策制定与宣传</t>
  </si>
  <si>
    <t xml:space="preserve">        林业资金审计稽查</t>
  </si>
  <si>
    <t xml:space="preserve">        林区公共支出</t>
  </si>
  <si>
    <t xml:space="preserve">        林业贷款贴息</t>
  </si>
  <si>
    <t xml:space="preserve">        成品油价格改革对林业的补贴</t>
  </si>
  <si>
    <t xml:space="preserve">        森林保险保费补贴</t>
  </si>
  <si>
    <t xml:space="preserve">        林业防灾减灾</t>
  </si>
  <si>
    <t xml:space="preserve">        其他林业支出</t>
  </si>
  <si>
    <t xml:space="preserve">      水利</t>
  </si>
  <si>
    <t xml:space="preserve">        水利行业业务管理</t>
  </si>
  <si>
    <t xml:space="preserve">        水利工程建设</t>
  </si>
  <si>
    <t xml:space="preserve">        水利工程运行与维护</t>
  </si>
  <si>
    <t xml:space="preserve">        长江黄河等流域管理</t>
  </si>
  <si>
    <t xml:space="preserve">        水利前期工作</t>
  </si>
  <si>
    <t xml:space="preserve">        水利执法监督</t>
  </si>
  <si>
    <t xml:space="preserve">        水土保持</t>
  </si>
  <si>
    <t xml:space="preserve">        水资源节约管理与保护</t>
  </si>
  <si>
    <t xml:space="preserve">        水质监测</t>
  </si>
  <si>
    <t xml:space="preserve">        水文测报</t>
  </si>
  <si>
    <t xml:space="preserve">        防汛</t>
  </si>
  <si>
    <t xml:space="preserve">        抗旱</t>
  </si>
  <si>
    <t xml:space="preserve">        农田水利</t>
  </si>
  <si>
    <t xml:space="preserve">        水利技术推广</t>
  </si>
  <si>
    <t xml:space="preserve">        国际河流治理与管理</t>
  </si>
  <si>
    <t xml:space="preserve">        江河湖库水系综合整治</t>
  </si>
  <si>
    <t xml:space="preserve">        大中型水库移民后期扶持专项支出</t>
  </si>
  <si>
    <t xml:space="preserve">        水利安全监督</t>
  </si>
  <si>
    <t xml:space="preserve">        水资源费安排的支出</t>
  </si>
  <si>
    <t xml:space="preserve">        砂石资源费支出</t>
  </si>
  <si>
    <t xml:space="preserve">        水利建设移民支出</t>
  </si>
  <si>
    <t xml:space="preserve">        农村人畜饮水</t>
  </si>
  <si>
    <t xml:space="preserve">        其他水利支出</t>
  </si>
  <si>
    <t xml:space="preserve">      南水北调</t>
  </si>
  <si>
    <t xml:space="preserve">        南水北调工程建设</t>
  </si>
  <si>
    <t xml:space="preserve">        政策研究与信息管理</t>
  </si>
  <si>
    <t xml:space="preserve">        工程稽查</t>
  </si>
  <si>
    <t xml:space="preserve">        前期工作</t>
  </si>
  <si>
    <t xml:space="preserve">        南水北调技术推广</t>
  </si>
  <si>
    <t xml:space="preserve">        环境、移民及水资源管理与保护</t>
  </si>
  <si>
    <t xml:space="preserve">        其他南水北调支出</t>
  </si>
  <si>
    <t xml:space="preserve">      扶贫</t>
  </si>
  <si>
    <t xml:space="preserve">        农村基础设施建设</t>
  </si>
  <si>
    <t xml:space="preserve">        生产发展</t>
  </si>
  <si>
    <t xml:space="preserve">        社会发展</t>
  </si>
  <si>
    <t xml:space="preserve">        扶贫贷款奖补和贴息</t>
  </si>
  <si>
    <t xml:space="preserve">       “三西”农业建设专项补助</t>
  </si>
  <si>
    <t xml:space="preserve">        扶贫事业机构</t>
  </si>
  <si>
    <t xml:space="preserve">        其他扶贫支出</t>
  </si>
  <si>
    <t xml:space="preserve">      农业综合开发</t>
  </si>
  <si>
    <t xml:space="preserve">        机构运行</t>
  </si>
  <si>
    <t xml:space="preserve">        土地治理</t>
  </si>
  <si>
    <t xml:space="preserve">        产业化经营</t>
  </si>
  <si>
    <t xml:space="preserve">        科技示范</t>
  </si>
  <si>
    <t xml:space="preserve">        其他农业综合开发支出</t>
  </si>
  <si>
    <t xml:space="preserve">      农村综合改革</t>
  </si>
  <si>
    <t xml:space="preserve">        对村级一事一议的补助</t>
  </si>
  <si>
    <t xml:space="preserve">        国有农场办社会职能改革补助</t>
  </si>
  <si>
    <t xml:space="preserve">        对村民委员会和村党支部的补助</t>
  </si>
  <si>
    <t xml:space="preserve">        对村集体经济组织的补助</t>
  </si>
  <si>
    <t xml:space="preserve">        农村综合改革示范试点补助</t>
  </si>
  <si>
    <t xml:space="preserve">        其他农村综合改革支出</t>
  </si>
  <si>
    <t xml:space="preserve">      普惠金融发展支出</t>
  </si>
  <si>
    <t xml:space="preserve">        支持农村金融机构</t>
  </si>
  <si>
    <t xml:space="preserve">        涉农贷款增量奖励</t>
  </si>
  <si>
    <t xml:space="preserve">        农业保险保费补贴</t>
  </si>
  <si>
    <t xml:space="preserve">        创业担保贴息</t>
  </si>
  <si>
    <t xml:space="preserve">        补充创业担保贷款基金</t>
  </si>
  <si>
    <t xml:space="preserve">        其他普惠金融发展支出</t>
  </si>
  <si>
    <t xml:space="preserve">      目标价格补贴</t>
  </si>
  <si>
    <t xml:space="preserve">        棉花目标价格补贴</t>
  </si>
  <si>
    <t xml:space="preserve">        大豆目标价格补贴</t>
  </si>
  <si>
    <t xml:space="preserve">        其他目标价格补贴</t>
  </si>
  <si>
    <t xml:space="preserve">      其他农林水事务支出</t>
  </si>
  <si>
    <t xml:space="preserve">        化解其他公益性乡村债务支出</t>
  </si>
  <si>
    <t xml:space="preserve">        其他农林水事务支出</t>
  </si>
  <si>
    <t xml:space="preserve">      公路水路运输</t>
  </si>
  <si>
    <t xml:space="preserve">        公路建设</t>
  </si>
  <si>
    <t xml:space="preserve">        公路改建</t>
  </si>
  <si>
    <t xml:space="preserve">        公路养护</t>
  </si>
  <si>
    <t xml:space="preserve">        特大型桥梁建设</t>
  </si>
  <si>
    <t xml:space="preserve">        公路路政管理</t>
  </si>
  <si>
    <t xml:space="preserve">        公路运输信息化建设</t>
  </si>
  <si>
    <t xml:space="preserve">        公路和运输安全</t>
  </si>
  <si>
    <t xml:space="preserve">        公路还贷专项</t>
  </si>
  <si>
    <t xml:space="preserve">        公路运输管理</t>
  </si>
  <si>
    <t xml:space="preserve">        公路客货运站（场）建设</t>
  </si>
  <si>
    <t xml:space="preserve">        公路和运输技术标准化建设</t>
  </si>
  <si>
    <t xml:space="preserve">        港口设施</t>
  </si>
  <si>
    <t xml:space="preserve">        航道维护</t>
  </si>
  <si>
    <t xml:space="preserve">        安全通信</t>
  </si>
  <si>
    <t xml:space="preserve">        三峡库区通航管理</t>
  </si>
  <si>
    <t xml:space="preserve">        航务管理</t>
  </si>
  <si>
    <t xml:space="preserve">        船舶检验</t>
  </si>
  <si>
    <t xml:space="preserve">        救助打捞</t>
  </si>
  <si>
    <t xml:space="preserve">        内河运输</t>
  </si>
  <si>
    <t xml:space="preserve">        远洋运输</t>
  </si>
  <si>
    <t xml:space="preserve">        海事管理</t>
  </si>
  <si>
    <t xml:space="preserve">        航标事业发展支出</t>
  </si>
  <si>
    <t xml:space="preserve">        水路运输管理支出</t>
  </si>
  <si>
    <t xml:space="preserve">        口岸建设</t>
  </si>
  <si>
    <t xml:space="preserve">        取消政府还贷二级公路收费专项支出</t>
  </si>
  <si>
    <t xml:space="preserve">        其他公路水路运输支出</t>
  </si>
  <si>
    <t xml:space="preserve">      铁路运输</t>
  </si>
  <si>
    <t xml:space="preserve">        铁路路网建设</t>
  </si>
  <si>
    <t xml:space="preserve">        铁路还贷专项</t>
  </si>
  <si>
    <t xml:space="preserve">        铁路安全</t>
  </si>
  <si>
    <t xml:space="preserve">        铁路专项运输</t>
  </si>
  <si>
    <t xml:space="preserve">        行业监管</t>
  </si>
  <si>
    <t xml:space="preserve">        其他铁路运输支出</t>
  </si>
  <si>
    <t xml:space="preserve">      民用航空运输</t>
  </si>
  <si>
    <t xml:space="preserve">        机场建设</t>
  </si>
  <si>
    <t xml:space="preserve">        空管系统建设</t>
  </si>
  <si>
    <t xml:space="preserve">        民航还贷专项支出</t>
  </si>
  <si>
    <t xml:space="preserve">        民用航空安全</t>
  </si>
  <si>
    <t xml:space="preserve">        民航专项运输</t>
  </si>
  <si>
    <t xml:space="preserve">        其他民用航空运输支出</t>
  </si>
  <si>
    <t xml:space="preserve">      成品油价格改革对交通运输的补贴</t>
  </si>
  <si>
    <t xml:space="preserve">        对城市公交的补贴</t>
  </si>
  <si>
    <t xml:space="preserve">        对农村道路客运的补贴</t>
  </si>
  <si>
    <t xml:space="preserve">        对出租车的补贴</t>
  </si>
  <si>
    <t xml:space="preserve">        石油价格改革补贴其他支出</t>
  </si>
  <si>
    <t xml:space="preserve">      邮政业支出</t>
  </si>
  <si>
    <t xml:space="preserve">        邮政普遍服务与特殊服务</t>
  </si>
  <si>
    <t xml:space="preserve">        其他邮政业支出</t>
  </si>
  <si>
    <t xml:space="preserve">      车辆购置税支出</t>
  </si>
  <si>
    <t xml:space="preserve">        车辆购置税用于公路等基础设施建设支出</t>
  </si>
  <si>
    <t xml:space="preserve">        车辆购置税用于农村公路建设支出</t>
  </si>
  <si>
    <t xml:space="preserve">        车辆购置税用于老旧汽车报废更新补贴</t>
  </si>
  <si>
    <t xml:space="preserve">        车辆购置税其他支出</t>
  </si>
  <si>
    <t xml:space="preserve">      其他交通运输支出</t>
  </si>
  <si>
    <t xml:space="preserve">        公共交通运营补助</t>
  </si>
  <si>
    <t xml:space="preserve">        其他交通运输支出</t>
  </si>
  <si>
    <t xml:space="preserve">      资源勘探开发</t>
  </si>
  <si>
    <t xml:space="preserve">        煤炭勘探开采和洗选</t>
  </si>
  <si>
    <t xml:space="preserve">        石油和天然气勘探开采</t>
  </si>
  <si>
    <t xml:space="preserve">        黑色金属矿勘探和采选</t>
  </si>
  <si>
    <t xml:space="preserve">        有色金属矿勘探和采选</t>
  </si>
  <si>
    <t xml:space="preserve">        非金属矿勘探和采选</t>
  </si>
  <si>
    <t xml:space="preserve">        其他资源勘探业支出</t>
  </si>
  <si>
    <t xml:space="preserve">      制造业</t>
  </si>
  <si>
    <t xml:space="preserve">        纺织业</t>
  </si>
  <si>
    <t xml:space="preserve">        医药制造业</t>
  </si>
  <si>
    <t xml:space="preserve">        非金属矿物制品业</t>
  </si>
  <si>
    <t xml:space="preserve">        通信设备、计算机及其他电子设备制造业</t>
  </si>
  <si>
    <t xml:space="preserve">        交通运输设备制造业</t>
  </si>
  <si>
    <t xml:space="preserve">        电气机械及器材制造业</t>
  </si>
  <si>
    <t xml:space="preserve">        工艺品及其他制造业</t>
  </si>
  <si>
    <t xml:space="preserve">        石油加工、炼焦及核燃料加工业</t>
  </si>
  <si>
    <t xml:space="preserve">        化学原料及化学制品制造业</t>
  </si>
  <si>
    <t xml:space="preserve">        黑色金属冶炼及压延加工业</t>
  </si>
  <si>
    <t xml:space="preserve">        有色金属冶炼及压延加工业</t>
  </si>
  <si>
    <t xml:space="preserve">        其他制造业支出</t>
  </si>
  <si>
    <t xml:space="preserve">      建筑业</t>
  </si>
  <si>
    <t xml:space="preserve">        其他建筑业支出</t>
  </si>
  <si>
    <t xml:space="preserve">      工业和信息产业监管</t>
  </si>
  <si>
    <t xml:space="preserve">        战备应急</t>
  </si>
  <si>
    <t xml:space="preserve">        信息安全建设</t>
  </si>
  <si>
    <t xml:space="preserve">        专用通信</t>
  </si>
  <si>
    <t xml:space="preserve">        无线电监管</t>
  </si>
  <si>
    <t xml:space="preserve">        工业和信息产业战略研究与标准制定</t>
  </si>
  <si>
    <t xml:space="preserve">        工业和信息产业支持</t>
  </si>
  <si>
    <t xml:space="preserve">        电子专项工程</t>
  </si>
  <si>
    <t xml:space="preserve">        技术基础研究</t>
  </si>
  <si>
    <t xml:space="preserve">        其他工业和信息产业监管支出</t>
  </si>
  <si>
    <t xml:space="preserve">      安全生产监管</t>
  </si>
  <si>
    <t xml:space="preserve">        国务院安委会专项</t>
  </si>
  <si>
    <t xml:space="preserve">        安全监管监察专项</t>
  </si>
  <si>
    <t xml:space="preserve">        应急救援支出</t>
  </si>
  <si>
    <t xml:space="preserve">        煤炭安全</t>
  </si>
  <si>
    <t xml:space="preserve">        其他安全生产监管支出</t>
  </si>
  <si>
    <t xml:space="preserve">      国有资产监管</t>
  </si>
  <si>
    <t xml:space="preserve">        国有企业监事会专项</t>
  </si>
  <si>
    <t xml:space="preserve">        中央企业专项管理</t>
  </si>
  <si>
    <t xml:space="preserve">        其他国有资产监管支出</t>
  </si>
  <si>
    <t xml:space="preserve">      支持中小企业发展和管理支出</t>
  </si>
  <si>
    <t xml:space="preserve">        科技型中小企业技术创新基金</t>
  </si>
  <si>
    <t xml:space="preserve">        中小企业发展专项</t>
  </si>
  <si>
    <t xml:space="preserve">        其他支持中小企业发展和管理支出</t>
  </si>
  <si>
    <t xml:space="preserve">      其他资源勘探信息等支出</t>
  </si>
  <si>
    <t xml:space="preserve">        黄金事务</t>
  </si>
  <si>
    <t xml:space="preserve">        建设项目贷款贴息</t>
  </si>
  <si>
    <t xml:space="preserve">        技术改造支出</t>
  </si>
  <si>
    <t xml:space="preserve">        中药材扶持资金支出</t>
  </si>
  <si>
    <t xml:space="preserve">        重点产业振兴和技术改造项目贷款贴息</t>
  </si>
  <si>
    <t xml:space="preserve">        其他资源勘探信息等支出</t>
  </si>
  <si>
    <t xml:space="preserve">      商业流通事务</t>
  </si>
  <si>
    <t xml:space="preserve">        食品流通安全补贴</t>
  </si>
  <si>
    <t xml:space="preserve">        市场监测及信息管理</t>
  </si>
  <si>
    <t xml:space="preserve">        民贸企业补贴</t>
  </si>
  <si>
    <t xml:space="preserve">        民贸民品贷款贴息</t>
  </si>
  <si>
    <t xml:space="preserve">        其他商业流通事务支出</t>
  </si>
  <si>
    <t xml:space="preserve">      旅游业管理与服务支出</t>
  </si>
  <si>
    <t xml:space="preserve">        旅游宣传</t>
  </si>
  <si>
    <t xml:space="preserve">        旅游行业业务管理</t>
  </si>
  <si>
    <t xml:space="preserve">        其他旅游业管理与服务支出</t>
  </si>
  <si>
    <t xml:space="preserve">      涉外发展服务支出</t>
  </si>
  <si>
    <t xml:space="preserve">        外商投资环境建设补助资金</t>
  </si>
  <si>
    <t xml:space="preserve">        其他涉外发展服务支出</t>
  </si>
  <si>
    <t xml:space="preserve">      其他商业服务业等支出</t>
  </si>
  <si>
    <t xml:space="preserve">        服务业基础设施建设</t>
  </si>
  <si>
    <t xml:space="preserve">        其他商业服务业等支出</t>
  </si>
  <si>
    <t xml:space="preserve">      金融部门行政支出</t>
  </si>
  <si>
    <t xml:space="preserve">      金融部门监管支出</t>
  </si>
  <si>
    <t xml:space="preserve">      金融发展支出</t>
  </si>
  <si>
    <t xml:space="preserve">      金融调控支出</t>
  </si>
  <si>
    <t xml:space="preserve">      其他金融支出</t>
  </si>
  <si>
    <t xml:space="preserve">      一般公共服务</t>
  </si>
  <si>
    <t xml:space="preserve">      教育</t>
  </si>
  <si>
    <t xml:space="preserve">      文化体育与传媒</t>
  </si>
  <si>
    <t xml:space="preserve">      医疗卫生</t>
  </si>
  <si>
    <t xml:space="preserve">      节能环保</t>
  </si>
  <si>
    <t xml:space="preserve">      交通运输</t>
  </si>
  <si>
    <t xml:space="preserve">      住房保障</t>
  </si>
  <si>
    <t xml:space="preserve">      其他支出</t>
  </si>
  <si>
    <t xml:space="preserve">      国土资源事务</t>
  </si>
  <si>
    <t xml:space="preserve">        国土资源规划及管理</t>
  </si>
  <si>
    <t xml:space="preserve">        土地资源调查</t>
  </si>
  <si>
    <t xml:space="preserve">        土地资源利用与保护</t>
  </si>
  <si>
    <t xml:space="preserve">        国土资源社会公益服务</t>
  </si>
  <si>
    <t xml:space="preserve">        国土资源行业业务管理</t>
  </si>
  <si>
    <t xml:space="preserve">        国土资源调查</t>
  </si>
  <si>
    <t xml:space="preserve">        国土整治</t>
  </si>
  <si>
    <t xml:space="preserve">        地质灾害防治</t>
  </si>
  <si>
    <t xml:space="preserve">        土地资源储备支出</t>
  </si>
  <si>
    <t xml:space="preserve">        地质及矿产资源调查</t>
  </si>
  <si>
    <t xml:space="preserve">        地质矿产资源利用与保护</t>
  </si>
  <si>
    <t xml:space="preserve">        地质转产项目财政贴息</t>
  </si>
  <si>
    <t xml:space="preserve">        国外风险勘查</t>
  </si>
  <si>
    <t xml:space="preserve">        地质勘查基金（周转金）支出</t>
  </si>
  <si>
    <t xml:space="preserve">        矿产资源专项收入安排的支出</t>
  </si>
  <si>
    <t xml:space="preserve">        其他国土资源事务支出</t>
  </si>
  <si>
    <t xml:space="preserve">      海洋管理事务</t>
  </si>
  <si>
    <t xml:space="preserve">        海域使用管理</t>
  </si>
  <si>
    <t xml:space="preserve">        海洋环境保护与监测</t>
  </si>
  <si>
    <t xml:space="preserve">        海洋调查评价</t>
  </si>
  <si>
    <t xml:space="preserve">        海洋权益维护</t>
  </si>
  <si>
    <t xml:space="preserve">        海洋执法监察</t>
  </si>
  <si>
    <t xml:space="preserve">        海洋防灾减灾</t>
  </si>
  <si>
    <t xml:space="preserve">        海洋卫星</t>
  </si>
  <si>
    <t xml:space="preserve">        极地考察</t>
  </si>
  <si>
    <t xml:space="preserve">        海洋矿产资源勘探研究</t>
  </si>
  <si>
    <t xml:space="preserve">        海港航标维护</t>
  </si>
  <si>
    <t xml:space="preserve">        海域使用金支出</t>
  </si>
  <si>
    <t xml:space="preserve">        海水淡化</t>
  </si>
  <si>
    <t xml:space="preserve">        海洋工程排污费支出</t>
  </si>
  <si>
    <t xml:space="preserve">        无居民海岛使用金支出</t>
  </si>
  <si>
    <t xml:space="preserve">        其他海洋管理事务支出</t>
  </si>
  <si>
    <t xml:space="preserve">      测绘事务</t>
  </si>
  <si>
    <t xml:space="preserve">        基础测绘</t>
  </si>
  <si>
    <t xml:space="preserve">        航空摄影</t>
  </si>
  <si>
    <t xml:space="preserve">        测绘工程建设</t>
  </si>
  <si>
    <t xml:space="preserve">        其他测绘事务支出</t>
  </si>
  <si>
    <t xml:space="preserve">      地震事务</t>
  </si>
  <si>
    <t xml:space="preserve">        地震监测</t>
  </si>
  <si>
    <t xml:space="preserve">        地震预测预报</t>
  </si>
  <si>
    <t xml:space="preserve">        地震灾害预防</t>
  </si>
  <si>
    <t xml:space="preserve">        地震应急救援</t>
  </si>
  <si>
    <t xml:space="preserve">        地震环境探察</t>
  </si>
  <si>
    <t xml:space="preserve">        防震减灾信息管理</t>
  </si>
  <si>
    <t xml:space="preserve">        防震减灾基础管理</t>
  </si>
  <si>
    <t xml:space="preserve">        地震事业机构</t>
  </si>
  <si>
    <t xml:space="preserve">        其他地震事务支出</t>
  </si>
  <si>
    <t xml:space="preserve">      气象事务</t>
  </si>
  <si>
    <t xml:space="preserve">        气象事业机构</t>
  </si>
  <si>
    <t xml:space="preserve">        气象探测</t>
  </si>
  <si>
    <t xml:space="preserve">        气象技术研究应用</t>
  </si>
  <si>
    <t xml:space="preserve">        气象信息传输及管理</t>
  </si>
  <si>
    <t xml:space="preserve">        气象预报预测</t>
  </si>
  <si>
    <t xml:space="preserve">        气象服务</t>
  </si>
  <si>
    <t xml:space="preserve">        气象装备保障维护</t>
  </si>
  <si>
    <t xml:space="preserve">        气象基础设施建设与维修</t>
  </si>
  <si>
    <t xml:space="preserve">        气象卫星</t>
  </si>
  <si>
    <t xml:space="preserve">        气象法规与标准</t>
  </si>
  <si>
    <t xml:space="preserve">        气象资金审计稽查</t>
  </si>
  <si>
    <t xml:space="preserve">        其他气象事务支出</t>
  </si>
  <si>
    <t xml:space="preserve">      其他国土海洋气象等支出</t>
  </si>
  <si>
    <t xml:space="preserve">      保障性安居工程支出</t>
  </si>
  <si>
    <t xml:space="preserve">        廉租住房</t>
  </si>
  <si>
    <t xml:space="preserve">        沉陷区治理</t>
  </si>
  <si>
    <t xml:space="preserve">        棚户区改造</t>
  </si>
  <si>
    <t xml:space="preserve">        少数民族地区游牧民定居工程</t>
  </si>
  <si>
    <t xml:space="preserve">        农村危房改造</t>
  </si>
  <si>
    <t xml:space="preserve">        公共租赁住房</t>
  </si>
  <si>
    <t xml:space="preserve">        保障性住房租金补贴</t>
  </si>
  <si>
    <t xml:space="preserve">        其他保障性安居工程支出</t>
  </si>
  <si>
    <t xml:space="preserve">      住房改革支出</t>
  </si>
  <si>
    <t xml:space="preserve">        住房公积金</t>
  </si>
  <si>
    <t xml:space="preserve">        提租补贴</t>
  </si>
  <si>
    <t xml:space="preserve">        购房补贴</t>
  </si>
  <si>
    <t xml:space="preserve">      城乡社区住宅</t>
  </si>
  <si>
    <t xml:space="preserve">        公有住房建设和维修改造支出</t>
  </si>
  <si>
    <t xml:space="preserve">        住房公积金管理</t>
  </si>
  <si>
    <t xml:space="preserve">        其他城乡社区住宅支出</t>
  </si>
  <si>
    <t xml:space="preserve">      粮油事务</t>
  </si>
  <si>
    <t xml:space="preserve">        粮食财务与审计支出</t>
  </si>
  <si>
    <t xml:space="preserve">        粮食信息统计</t>
  </si>
  <si>
    <t xml:space="preserve">        粮食专项业务活动</t>
  </si>
  <si>
    <t xml:space="preserve">        国家粮油差价补贴</t>
  </si>
  <si>
    <t xml:space="preserve">        粮食财务挂账利息补贴</t>
  </si>
  <si>
    <t xml:space="preserve">        粮食财务挂账消化款</t>
  </si>
  <si>
    <t xml:space="preserve">        处理陈化粮补贴</t>
  </si>
  <si>
    <t xml:space="preserve">        粮食风险基金</t>
  </si>
  <si>
    <t xml:space="preserve">        粮油市场调控专项资金</t>
  </si>
  <si>
    <t xml:space="preserve">        其他粮油事务支出</t>
  </si>
  <si>
    <t xml:space="preserve">      物资事务</t>
  </si>
  <si>
    <t xml:space="preserve">        铁路专用线</t>
  </si>
  <si>
    <t xml:space="preserve">        护库武警和民兵支出</t>
  </si>
  <si>
    <t xml:space="preserve">        物资保管与保养</t>
  </si>
  <si>
    <t xml:space="preserve">        专项贷款利息</t>
  </si>
  <si>
    <t xml:space="preserve">        物资转移</t>
  </si>
  <si>
    <t xml:space="preserve">        物资轮换</t>
  </si>
  <si>
    <t xml:space="preserve">        仓库建设</t>
  </si>
  <si>
    <t xml:space="preserve">        仓库安防</t>
  </si>
  <si>
    <t xml:space="preserve">        其他物资事务支出</t>
  </si>
  <si>
    <t xml:space="preserve">      能源储备</t>
  </si>
  <si>
    <t xml:space="preserve">        石油储备支出</t>
  </si>
  <si>
    <t xml:space="preserve">        国家留成油串换石油储备支出</t>
  </si>
  <si>
    <t xml:space="preserve">        天然铀能源储备</t>
  </si>
  <si>
    <t xml:space="preserve">        煤炭储备</t>
  </si>
  <si>
    <t xml:space="preserve">        其他能源储备</t>
  </si>
  <si>
    <t xml:space="preserve">      粮油储备</t>
  </si>
  <si>
    <t xml:space="preserve">        储备粮油补贴支出</t>
  </si>
  <si>
    <t xml:space="preserve">        储备粮油差价补贴</t>
  </si>
  <si>
    <t xml:space="preserve">        储备粮（油）库建设</t>
  </si>
  <si>
    <t xml:space="preserve">        最低收购价政策支出</t>
  </si>
  <si>
    <t xml:space="preserve">        其他粮油储备支出</t>
  </si>
  <si>
    <t xml:space="preserve">      重要商品储备</t>
  </si>
  <si>
    <t xml:space="preserve">        棉花储备</t>
  </si>
  <si>
    <t xml:space="preserve">        食糖储备</t>
  </si>
  <si>
    <t xml:space="preserve">        肉类储备</t>
  </si>
  <si>
    <t xml:space="preserve">        化肥储备</t>
  </si>
  <si>
    <t xml:space="preserve">        农药储备</t>
  </si>
  <si>
    <t xml:space="preserve">        边销茶储备</t>
  </si>
  <si>
    <t xml:space="preserve">        羊毛储备</t>
  </si>
  <si>
    <t xml:space="preserve">        医药储备</t>
  </si>
  <si>
    <t xml:space="preserve">        食盐储备</t>
  </si>
  <si>
    <t xml:space="preserve">        战略物资储备</t>
  </si>
  <si>
    <t xml:space="preserve">        其他重要商品储备支出</t>
  </si>
  <si>
    <t xml:space="preserve">        年初预留</t>
  </si>
  <si>
    <t xml:space="preserve">        其他支出</t>
  </si>
  <si>
    <t xml:space="preserve">      地方政府一般债务付息支出</t>
  </si>
  <si>
    <t xml:space="preserve">        地方政府一般债券付息支出</t>
  </si>
  <si>
    <t xml:space="preserve">        地方政府向外国政府借款付息支出</t>
  </si>
  <si>
    <t xml:space="preserve">        地方政府向国际组织借款付息支出</t>
  </si>
  <si>
    <t xml:space="preserve">        地方政府其他一般债务付息支出</t>
  </si>
  <si>
    <t xml:space="preserve">      中央政府国内债务发行费用支出</t>
  </si>
  <si>
    <t xml:space="preserve">      中央政府国外债务发行费用支出</t>
  </si>
  <si>
    <t xml:space="preserve">      地方政府一般债务发行费用支出</t>
  </si>
  <si>
    <t xml:space="preserve">  债务还本支出</t>
  </si>
  <si>
    <t>2017年临沧市一般公共预算本级收支执行简表</t>
  </si>
  <si>
    <t>表四</t>
  </si>
  <si>
    <r>
      <rPr>
        <sz val="12"/>
        <rFont val="宋体"/>
        <charset val="134"/>
      </rPr>
      <t>单位：</t>
    </r>
    <r>
      <rPr>
        <sz val="12"/>
        <color indexed="8"/>
        <rFont val="宋体"/>
        <charset val="134"/>
      </rPr>
      <t>万元</t>
    </r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</si>
  <si>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地方政府新增债券转贷支出</t>
    </r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</si>
  <si>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地方政府存量置换债券转贷支出</t>
    </r>
  </si>
  <si>
    <t>调入预算稳定调节基金</t>
  </si>
  <si>
    <t>2017年临沧市一般公共预算本级收入表</t>
  </si>
  <si>
    <t>表五</t>
  </si>
  <si>
    <t>2016年</t>
  </si>
  <si>
    <t>决算数</t>
  </si>
  <si>
    <t>其中：工业园区</t>
  </si>
  <si>
    <t>边合区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</si>
  <si>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color indexed="8"/>
        <rFont val="宋体"/>
        <charset val="134"/>
      </rPr>
      <t>个人所得税</t>
    </r>
  </si>
  <si>
    <r>
      <rPr>
        <sz val="12"/>
        <rFont val="宋体"/>
        <charset val="134"/>
      </rPr>
      <t xml:space="preserve">    </t>
    </r>
    <r>
      <rPr>
        <sz val="12"/>
        <color indexed="8"/>
        <rFont val="宋体"/>
        <charset val="134"/>
      </rPr>
      <t>固定资产投资方向调节税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</si>
  <si>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color indexed="8"/>
        <rFont val="宋体"/>
        <charset val="134"/>
      </rPr>
      <t>房产税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</si>
  <si>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color indexed="8"/>
        <rFont val="宋体"/>
        <charset val="134"/>
      </rPr>
      <t>印花税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</si>
  <si>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color indexed="8"/>
        <rFont val="宋体"/>
        <charset val="134"/>
      </rPr>
      <t>城镇土地使用税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</si>
  <si>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color indexed="8"/>
        <rFont val="宋体"/>
        <charset val="134"/>
      </rPr>
      <t>土地增值税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</si>
  <si>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color indexed="8"/>
        <rFont val="宋体"/>
        <charset val="134"/>
      </rPr>
      <t>车船税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</si>
  <si>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color indexed="8"/>
        <rFont val="宋体"/>
        <charset val="134"/>
      </rPr>
      <t>耕地占用税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</si>
  <si>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color indexed="8"/>
        <rFont val="宋体"/>
        <charset val="134"/>
      </rPr>
      <t>契税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</si>
  <si>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color indexed="8"/>
        <rFont val="宋体"/>
        <charset val="134"/>
      </rPr>
      <t>烟叶税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</si>
  <si>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color indexed="8"/>
        <rFont val="宋体"/>
        <charset val="134"/>
      </rPr>
      <t>其他税收收入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</si>
  <si>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color indexed="8"/>
        <rFont val="宋体"/>
        <charset val="134"/>
      </rPr>
      <t>罚没收入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</si>
  <si>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color indexed="8"/>
        <rFont val="宋体"/>
        <charset val="134"/>
      </rPr>
      <t>国有资源（资产）有偿使用收入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</si>
  <si>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color indexed="8"/>
        <rFont val="宋体"/>
        <charset val="134"/>
      </rPr>
      <t>国债转贷资金转补助</t>
    </r>
  </si>
  <si>
    <t>2017年临沧市一般公共预算本级支出表</t>
  </si>
  <si>
    <t>表六</t>
  </si>
  <si>
    <t xml:space="preserve">      其他人力资源事务支出</t>
  </si>
  <si>
    <t xml:space="preserve">    对外合作与交流</t>
  </si>
  <si>
    <t xml:space="preserve">    广播影视</t>
  </si>
  <si>
    <t xml:space="preserve">      财政对基本养老保险基金的补助</t>
  </si>
  <si>
    <t xml:space="preserve">      财政对基本医疗保险基金的补助</t>
  </si>
  <si>
    <t xml:space="preserve">      就业创业服务补贴</t>
  </si>
  <si>
    <t xml:space="preserve">      三峡库区移民专项支出</t>
  </si>
  <si>
    <t xml:space="preserve">        农业生产保险补贴</t>
  </si>
  <si>
    <t xml:space="preserve">        小额担保贷款贴息</t>
  </si>
  <si>
    <t xml:space="preserve">        公路新建</t>
  </si>
  <si>
    <t xml:space="preserve">        公路和运输信息化建设</t>
  </si>
  <si>
    <t xml:space="preserve">      石油价格改革对交通运输的补贴</t>
  </si>
  <si>
    <t>二十二、国债还本付息支出</t>
  </si>
  <si>
    <t xml:space="preserve">        地方向国外借款还本</t>
  </si>
  <si>
    <t xml:space="preserve">        国内债务付息</t>
  </si>
  <si>
    <t xml:space="preserve">        国外债务付息</t>
  </si>
  <si>
    <t xml:space="preserve">        国内外债务发行</t>
  </si>
  <si>
    <t xml:space="preserve">        补充还贷准备金</t>
  </si>
  <si>
    <t xml:space="preserve">        地方政府债券付息</t>
  </si>
  <si>
    <t>2017年临沧市政府性基金收入表</t>
  </si>
  <si>
    <t>表七</t>
  </si>
  <si>
    <t>一、农网还贷资金收入</t>
  </si>
  <si>
    <t>二、海南省高等级公路车辆通行附加费收入</t>
  </si>
  <si>
    <t>三、港口建设费收入</t>
  </si>
  <si>
    <t>四、散装水泥专项资金收入</t>
  </si>
  <si>
    <t>五、新型墙体材料专项基金收入</t>
  </si>
  <si>
    <t>六、旅游发展基金收入</t>
  </si>
  <si>
    <t>七、新菜地开发建设基金收入</t>
  </si>
  <si>
    <t>八、地方新增建设用地土地有偿使用费收入</t>
  </si>
  <si>
    <t>九、南水北调工程基金收入</t>
  </si>
  <si>
    <t>十、城市公用事业附加收入</t>
  </si>
  <si>
    <t>十一、国有土地收益基金收入</t>
  </si>
  <si>
    <t>十二、农业土地开发资金收入</t>
  </si>
  <si>
    <t>十三、国有土地使用权出让收入</t>
  </si>
  <si>
    <t>十四、大中型水库库区基金收入</t>
  </si>
  <si>
    <t>十五、彩票公益金收入</t>
  </si>
  <si>
    <t>十六、城市基础设施配套费收入</t>
  </si>
  <si>
    <t>十七、小型水库移民扶助基金收入</t>
  </si>
  <si>
    <t>十八、国有重大水利工程建设基金收入</t>
  </si>
  <si>
    <t>十九、污水处理费收入</t>
  </si>
  <si>
    <t>二十、其他政府性基金收入</t>
  </si>
  <si>
    <t xml:space="preserve">  政府性基金上级补助收入</t>
  </si>
  <si>
    <t xml:space="preserve">  地方政府存量置换专项债券转贷收入</t>
  </si>
  <si>
    <t>上年结余收入</t>
  </si>
  <si>
    <t>2017年临沧市政府性基金支出表</t>
  </si>
  <si>
    <t>表八</t>
  </si>
  <si>
    <t>一、文化体育与传媒支出</t>
  </si>
  <si>
    <t xml:space="preserve">    国家电影事业发展专项资金及对应专项债务收入安排的支出</t>
  </si>
  <si>
    <t xml:space="preserve">      资助国产影片放映</t>
  </si>
  <si>
    <t xml:space="preserve">      资助城市影院</t>
  </si>
  <si>
    <t xml:space="preserve">      资助少数民族电影译制</t>
  </si>
  <si>
    <t xml:space="preserve">      其他国家电影事业发展专项资金支出</t>
  </si>
  <si>
    <t xml:space="preserve">    文化事业建设费安排的支出</t>
  </si>
  <si>
    <t>二、社会保障和就业支出</t>
  </si>
  <si>
    <t xml:space="preserve">    大中型水库移民后期扶持基金支出</t>
  </si>
  <si>
    <t xml:space="preserve">      移民补助</t>
  </si>
  <si>
    <t xml:space="preserve">      基础设施建设和经济发展</t>
  </si>
  <si>
    <t xml:space="preserve">      其他大中型水库移民后期扶持基金支出</t>
  </si>
  <si>
    <t xml:space="preserve">   小型水库移民扶助基金及对应专项债务收入安排的支出</t>
  </si>
  <si>
    <t xml:space="preserve">      其他小型水库移民扶助基金支出</t>
  </si>
  <si>
    <t xml:space="preserve">    残疾人就业保障金支出</t>
  </si>
  <si>
    <t xml:space="preserve">      就业和培训</t>
  </si>
  <si>
    <t xml:space="preserve">      职业康复</t>
  </si>
  <si>
    <t xml:space="preserve">      扶持农村残疾人生产</t>
  </si>
  <si>
    <t xml:space="preserve">      奖励残疾人就业单位</t>
  </si>
  <si>
    <t xml:space="preserve">      其他残疾人就业保障金支出</t>
  </si>
  <si>
    <t>三、节能环保支出</t>
  </si>
  <si>
    <t xml:space="preserve">    可再生能源电价附加收入安排的支出</t>
  </si>
  <si>
    <t xml:space="preserve">      其他可再生能源电价附加收入安排的支出</t>
  </si>
  <si>
    <t xml:space="preserve">    废弃电器电子产品处理基金支出</t>
  </si>
  <si>
    <t xml:space="preserve">      回收处理费用补贴</t>
  </si>
  <si>
    <t xml:space="preserve">      信息系统建设</t>
  </si>
  <si>
    <t xml:space="preserve">      基金征管经费</t>
  </si>
  <si>
    <t xml:space="preserve">      其他废弃电器电子产品处理基金支出</t>
  </si>
  <si>
    <t>四、城乡社区支出</t>
  </si>
  <si>
    <t xml:space="preserve">    政府住房基金支出</t>
  </si>
  <si>
    <t xml:space="preserve">      管理费用支出</t>
  </si>
  <si>
    <t xml:space="preserve">      廉租住房支出</t>
  </si>
  <si>
    <t xml:space="preserve">      公共租赁住房支出</t>
  </si>
  <si>
    <t xml:space="preserve">      公共租赁住房维护和管理支出</t>
  </si>
  <si>
    <t xml:space="preserve">      保障性住房租金补贴</t>
  </si>
  <si>
    <t xml:space="preserve">      其他政府住房基金支出</t>
  </si>
  <si>
    <t xml:space="preserve">    国有土地使用权出让收入及对应专项债务收入安排的支出</t>
  </si>
  <si>
    <t xml:space="preserve">      征地和拆迁补偿支出</t>
  </si>
  <si>
    <t xml:space="preserve">      土地开发支出</t>
  </si>
  <si>
    <t xml:space="preserve">      城市建设支出</t>
  </si>
  <si>
    <t xml:space="preserve">      农村基础设施建设支出</t>
  </si>
  <si>
    <t xml:space="preserve">      补助被征地农民支出</t>
  </si>
  <si>
    <t xml:space="preserve">      土地出让业务支出</t>
  </si>
  <si>
    <t xml:space="preserve">      教育资金安排的支出</t>
  </si>
  <si>
    <t xml:space="preserve">      支付破产或改制企业职工安置费</t>
  </si>
  <si>
    <t xml:space="preserve">      棚户区改造支出</t>
  </si>
  <si>
    <t xml:space="preserve">      农田水利建设资金安排的支出</t>
  </si>
  <si>
    <t xml:space="preserve">      其他国有土地使用权出让收入安排的支出</t>
  </si>
  <si>
    <t xml:space="preserve">    城市公用事业附加及对应专项债务收入安排的支出</t>
  </si>
  <si>
    <t xml:space="preserve">      城市公共设施</t>
  </si>
  <si>
    <t xml:space="preserve">      城市环境卫生</t>
  </si>
  <si>
    <t xml:space="preserve">      公有房屋</t>
  </si>
  <si>
    <t xml:space="preserve">      城市防洪</t>
  </si>
  <si>
    <t xml:space="preserve">      其他城市公用事业附加安排的支出</t>
  </si>
  <si>
    <t xml:space="preserve">    国有土地收益基金及对应专项债务收入安排的支出</t>
  </si>
  <si>
    <t>　    征地和拆迁补偿支出</t>
  </si>
  <si>
    <t>　    土地开发支出</t>
  </si>
  <si>
    <t>　    其他国有土地收益基金支出</t>
  </si>
  <si>
    <t xml:space="preserve">    农业土地开发资金及对应专项债务收入安排的支出</t>
  </si>
  <si>
    <t xml:space="preserve">    新增建设用地土地有偿使用费及对应专项债务收入安排的支出</t>
  </si>
  <si>
    <t xml:space="preserve">      耕地开发专项支出</t>
  </si>
  <si>
    <t xml:space="preserve">      基本农田建设和保护支出</t>
  </si>
  <si>
    <t xml:space="preserve">      土地整理支出</t>
  </si>
  <si>
    <t xml:space="preserve">      用于地震灾后恢复重建的支出</t>
  </si>
  <si>
    <t xml:space="preserve">      其他新增建设用地土地有偿使用费安排的支出</t>
  </si>
  <si>
    <t xml:space="preserve">    城市基础设施配套费及对应专项债务收入安排的支出</t>
  </si>
  <si>
    <t xml:space="preserve">      其他城市基础设施配套费安排的支出</t>
  </si>
  <si>
    <t xml:space="preserve">    污水处理费及对应专项债务收入安排的支出</t>
  </si>
  <si>
    <t xml:space="preserve">      污水处理设施建设和运营</t>
  </si>
  <si>
    <t xml:space="preserve">      代征手续费</t>
  </si>
  <si>
    <t xml:space="preserve">      其他污水处理费安排的支出</t>
  </si>
  <si>
    <t>五、农林水支出</t>
  </si>
  <si>
    <t xml:space="preserve">    新菜地开发建设基金及对应专项债务收入安排的支出</t>
  </si>
  <si>
    <t xml:space="preserve">      开发新菜地工程</t>
  </si>
  <si>
    <t xml:space="preserve">      改造老菜地工程</t>
  </si>
  <si>
    <t xml:space="preserve">      设备购置</t>
  </si>
  <si>
    <t xml:space="preserve">      技术培训与推广</t>
  </si>
  <si>
    <t xml:space="preserve">      其他新菜地开发建设基金支出</t>
  </si>
  <si>
    <t xml:space="preserve">    育林基金支出</t>
  </si>
  <si>
    <t xml:space="preserve">      森林培育</t>
  </si>
  <si>
    <t xml:space="preserve">      林业有害生物防治</t>
  </si>
  <si>
    <t xml:space="preserve">      森林防火</t>
  </si>
  <si>
    <t xml:space="preserve">      森林资源监测</t>
  </si>
  <si>
    <t xml:space="preserve">      林业技术推广</t>
  </si>
  <si>
    <t xml:space="preserve">      林区公共支出</t>
  </si>
  <si>
    <t xml:space="preserve">      其他育林基金支出</t>
  </si>
  <si>
    <t xml:space="preserve">    森林植被恢复费安排的支出</t>
  </si>
  <si>
    <t xml:space="preserve">      林地调查规划设计    </t>
  </si>
  <si>
    <t xml:space="preserve">      林地整理    </t>
  </si>
  <si>
    <t xml:space="preserve">      森林培育    </t>
  </si>
  <si>
    <t xml:space="preserve">      林业有害生物防治    </t>
  </si>
  <si>
    <t xml:space="preserve">      森林防火    </t>
  </si>
  <si>
    <t xml:space="preserve">      森林资源管护    </t>
  </si>
  <si>
    <t xml:space="preserve">      其他森林植被恢复费安排的支出</t>
  </si>
  <si>
    <t xml:space="preserve">    中央水利建设基金支出</t>
  </si>
  <si>
    <t xml:space="preserve">      水利工程建设</t>
  </si>
  <si>
    <t xml:space="preserve">      水利工程维护</t>
  </si>
  <si>
    <t xml:space="preserve">      防洪工程含应急度汛</t>
  </si>
  <si>
    <t xml:space="preserve">      其他中央水利建设基金支出</t>
  </si>
  <si>
    <t xml:space="preserve">    地方水利建设基金支出</t>
  </si>
  <si>
    <t xml:space="preserve">      水土保持</t>
  </si>
  <si>
    <t xml:space="preserve">      其他地方水利建设基金支出</t>
  </si>
  <si>
    <t xml:space="preserve">    大中型水库库区基金及对应专项债务收入安排的支出</t>
  </si>
  <si>
    <t xml:space="preserve">      解决移民遗留问题</t>
  </si>
  <si>
    <t xml:space="preserve">      库区防护工程维护</t>
  </si>
  <si>
    <t xml:space="preserve">      其他大中型水库库区基金支出</t>
  </si>
  <si>
    <t xml:space="preserve">    三峡水库库区基金支出</t>
  </si>
  <si>
    <t xml:space="preserve">      库区维护和管理</t>
  </si>
  <si>
    <t xml:space="preserve">      其他三峡水库库区基金支出</t>
  </si>
  <si>
    <t xml:space="preserve">    南水北调工程基金及对应专项债务收入安排的支出</t>
  </si>
  <si>
    <t xml:space="preserve">      南水北调工程建设</t>
  </si>
  <si>
    <t xml:space="preserve">      偿还南水北调工程贷款本息</t>
  </si>
  <si>
    <t xml:space="preserve">    国家重大水利工程建设基金及对应专项债务收入安排的支出</t>
  </si>
  <si>
    <t xml:space="preserve">      三峡工程后续工作</t>
  </si>
  <si>
    <t xml:space="preserve">      地方重大水利工程建设</t>
  </si>
  <si>
    <t xml:space="preserve">      其他重大水利工程建设基金支出</t>
  </si>
  <si>
    <t xml:space="preserve">    水土保持补偿费安排的支出</t>
  </si>
  <si>
    <t xml:space="preserve">      综合治理和生态修复</t>
  </si>
  <si>
    <t xml:space="preserve">      预防保护和监督管理</t>
  </si>
  <si>
    <t xml:space="preserve">      其他水土保持补偿费安排的支出</t>
  </si>
  <si>
    <t>六、交通运输支出</t>
  </si>
  <si>
    <t xml:space="preserve">   铁路运输</t>
  </si>
  <si>
    <t xml:space="preserve">      铁路资产变现收入安排的支出</t>
  </si>
  <si>
    <t xml:space="preserve">    海南省高等级公路车辆通行附加费安排的支出</t>
  </si>
  <si>
    <t xml:space="preserve">      公路建设</t>
  </si>
  <si>
    <t xml:space="preserve">      公路养护</t>
  </si>
  <si>
    <t xml:space="preserve">      公路还贷</t>
  </si>
  <si>
    <t xml:space="preserve">      其他海南省高等级公路车辆通行附加费安排的支出</t>
  </si>
  <si>
    <t xml:space="preserve">    车辆通行费安排的支出</t>
  </si>
  <si>
    <t xml:space="preserve">      政府还贷公路养护</t>
  </si>
  <si>
    <t xml:space="preserve">      政府还贷公路管理</t>
  </si>
  <si>
    <t xml:space="preserve">      其他车辆通行费安排的支出</t>
  </si>
  <si>
    <t xml:space="preserve">    港口建设费及对应专项债务收入安排的支出</t>
  </si>
  <si>
    <t xml:space="preserve">      港口设施</t>
  </si>
  <si>
    <t xml:space="preserve">      航道建设和维护</t>
  </si>
  <si>
    <t xml:space="preserve">      航运保障系统建设</t>
  </si>
  <si>
    <t xml:space="preserve">      其他港口建设费安排的支出</t>
  </si>
  <si>
    <t xml:space="preserve">    铁路建设基金支出</t>
  </si>
  <si>
    <t xml:space="preserve">      铁路建设投资</t>
  </si>
  <si>
    <t xml:space="preserve">      购置铁路机车车辆</t>
  </si>
  <si>
    <t xml:space="preserve">      铁路还贷</t>
  </si>
  <si>
    <t xml:space="preserve">      建设项目铺底资金</t>
  </si>
  <si>
    <t xml:space="preserve">      勘测设计</t>
  </si>
  <si>
    <t xml:space="preserve">      注册资本金</t>
  </si>
  <si>
    <t xml:space="preserve">      周转资金</t>
  </si>
  <si>
    <t xml:space="preserve">      其他铁路建设基金支出</t>
  </si>
  <si>
    <t xml:space="preserve">    船舶油污损害赔偿基金支出</t>
  </si>
  <si>
    <t xml:space="preserve">      应急处置费用</t>
  </si>
  <si>
    <t xml:space="preserve">      控制清除污染</t>
  </si>
  <si>
    <t xml:space="preserve">      损失补偿</t>
  </si>
  <si>
    <t xml:space="preserve">      生态恢复</t>
  </si>
  <si>
    <t xml:space="preserve">      监视监测</t>
  </si>
  <si>
    <t xml:space="preserve">      其他船舶油污损害赔偿基金支出</t>
  </si>
  <si>
    <t xml:space="preserve">    民航发展基金支出</t>
  </si>
  <si>
    <t xml:space="preserve">      民航机场建设</t>
  </si>
  <si>
    <t xml:space="preserve">      空管系统建设</t>
  </si>
  <si>
    <t xml:space="preserve">      民航安全</t>
  </si>
  <si>
    <t xml:space="preserve">      航线和机场补贴</t>
  </si>
  <si>
    <t xml:space="preserve">      民航科教和信息</t>
  </si>
  <si>
    <t xml:space="preserve">      民航节能减排</t>
  </si>
  <si>
    <t xml:space="preserve">      通用航空发展</t>
  </si>
  <si>
    <t xml:space="preserve">      征管经费</t>
  </si>
  <si>
    <t xml:space="preserve">      其他民航发展基金支出</t>
  </si>
  <si>
    <t>七、资源勘探信息等支出</t>
  </si>
  <si>
    <t xml:space="preserve">    工业和信息产业监管</t>
  </si>
  <si>
    <t xml:space="preserve">      无线电频率占用费安排的支出</t>
  </si>
  <si>
    <t xml:space="preserve">    散装水泥专项资金及对应专项债务收入安排的支出</t>
  </si>
  <si>
    <t xml:space="preserve">      建设专用设施</t>
  </si>
  <si>
    <t xml:space="preserve">      专用设备购置和维修</t>
  </si>
  <si>
    <t xml:space="preserve">      贷款贴息</t>
  </si>
  <si>
    <t xml:space="preserve">      技术研发与推广</t>
  </si>
  <si>
    <t xml:space="preserve">      宣传</t>
  </si>
  <si>
    <t xml:space="preserve">      其他散装水泥专项资金支出</t>
  </si>
  <si>
    <t xml:space="preserve">    新型墙体材料专项基金及对应专项债务收入安排的支出</t>
  </si>
  <si>
    <t xml:space="preserve">      技改贴息和补助</t>
  </si>
  <si>
    <t xml:space="preserve">      技术研发和推广</t>
  </si>
  <si>
    <t xml:space="preserve">      示范项目补贴</t>
  </si>
  <si>
    <t xml:space="preserve">      宣传和培训</t>
  </si>
  <si>
    <t xml:space="preserve">      其他新型墙体材料专项基金支出</t>
  </si>
  <si>
    <t xml:space="preserve">    农网还贷资金支出</t>
  </si>
  <si>
    <t xml:space="preserve">      地方农网还贷资金支出</t>
  </si>
  <si>
    <t xml:space="preserve">      其他农网还贷资金支出</t>
  </si>
  <si>
    <t xml:space="preserve">    电力改革预留资产变现收入安排的支出</t>
  </si>
  <si>
    <t>八、商业服务业等支出</t>
  </si>
  <si>
    <t xml:space="preserve">    旅游发展基金支出</t>
  </si>
  <si>
    <t xml:space="preserve">      宣传促销</t>
  </si>
  <si>
    <t xml:space="preserve">      行业规划</t>
  </si>
  <si>
    <t xml:space="preserve">      旅游事业补助</t>
  </si>
  <si>
    <t xml:space="preserve">      地方旅游开发项目补助</t>
  </si>
  <si>
    <t xml:space="preserve">      其他旅游发展基金支出</t>
  </si>
  <si>
    <t>九、其他支出</t>
  </si>
  <si>
    <t xml:space="preserve">    其他政府性基金及对应专项债务收入安排的支出</t>
  </si>
  <si>
    <t xml:space="preserve">    彩票发行销售机构业务费安排的支出</t>
  </si>
  <si>
    <t xml:space="preserve">      福利彩票发行机构的业务费支出</t>
  </si>
  <si>
    <t xml:space="preserve">      体育彩票发行机构的业务费支出</t>
  </si>
  <si>
    <t xml:space="preserve">      福利彩票销售机构的业务费支出</t>
  </si>
  <si>
    <t xml:space="preserve">      体育彩票销售机构的业务费支出</t>
  </si>
  <si>
    <t xml:space="preserve">      彩票兑奖周转金支出</t>
  </si>
  <si>
    <t xml:space="preserve">      彩票发行销售风险基金支出</t>
  </si>
  <si>
    <t xml:space="preserve">      彩票市场调控资金支出</t>
  </si>
  <si>
    <t xml:space="preserve">      其他彩票发行销售机构业务费安排的支出</t>
  </si>
  <si>
    <t xml:space="preserve">    彩票公益金及对应专项债务收入安排的支出</t>
  </si>
  <si>
    <t xml:space="preserve">      用于补充全国社会保障基金的彩票公益金支出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</si>
  <si>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</si>
  <si>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</si>
  <si>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</si>
  <si>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用于红十字事业的彩票公益金支出</t>
  </si>
  <si>
    <t xml:space="preserve">      用于残疾人事业的彩票公益金支出</t>
  </si>
  <si>
    <t xml:space="preserve">      用于文化事业的彩票公益金支出</t>
  </si>
  <si>
    <t xml:space="preserve">      用于扶贫的彩票公益金支出</t>
  </si>
  <si>
    <t xml:space="preserve">      用于法律援助的彩票公益金支出</t>
  </si>
  <si>
    <t xml:space="preserve">      用于城乡医疗救助的彩票公益金支出</t>
  </si>
  <si>
    <t xml:space="preserve">      用于其他社会公益事业的彩票公益金支出</t>
  </si>
  <si>
    <t xml:space="preserve">    烟草企业上缴专项收入安排的支出</t>
  </si>
  <si>
    <t>十、债务付息支出</t>
  </si>
  <si>
    <t>十一、债务发行费用支出</t>
  </si>
  <si>
    <t xml:space="preserve">    地方政府专项债务发行费用支出</t>
  </si>
  <si>
    <t xml:space="preserve">   政府性基金补助支出</t>
  </si>
  <si>
    <t xml:space="preserve">   政府性基金上解支出</t>
  </si>
  <si>
    <t>地方政府存量置换专项债券支出</t>
  </si>
  <si>
    <t xml:space="preserve">2017年临沧市政府性基金本级收入表 </t>
  </si>
  <si>
    <t>表九</t>
  </si>
  <si>
    <t xml:space="preserve">  下级上解收入</t>
  </si>
  <si>
    <t xml:space="preserve">2017年临沧市政府性基金预算本级支出表 </t>
  </si>
  <si>
    <t>表十</t>
  </si>
  <si>
    <t xml:space="preserve">    小型水库移民扶助基金及对应专项债务收入安排的支出</t>
  </si>
  <si>
    <t xml:space="preserve">    国有土地收益基金支出</t>
  </si>
  <si>
    <t xml:space="preserve">    新菜地开发建设基金支出</t>
  </si>
  <si>
    <t xml:space="preserve">    大中型水库库区基金支出</t>
  </si>
  <si>
    <t xml:space="preserve">    南水北调工程基金支出</t>
  </si>
  <si>
    <t xml:space="preserve">    国家重大水利工程建设基金支出</t>
  </si>
  <si>
    <t xml:space="preserve">    港口建设费安排的支出</t>
  </si>
  <si>
    <t xml:space="preserve">   新型墙体材料专项基金及对应专项债务收入安排的支出</t>
  </si>
  <si>
    <t>政府性基金转移支付</t>
  </si>
  <si>
    <t xml:space="preserve">   地方政府存量置换专项债券转贷支出</t>
  </si>
  <si>
    <r>
      <rPr>
        <sz val="20"/>
        <color indexed="8"/>
        <rFont val="华文中宋"/>
        <charset val="134"/>
      </rPr>
      <t>201</t>
    </r>
    <r>
      <rPr>
        <sz val="20"/>
        <color indexed="8"/>
        <rFont val="华文中宋"/>
        <charset val="134"/>
      </rPr>
      <t>7</t>
    </r>
    <r>
      <rPr>
        <sz val="20"/>
        <color indexed="8"/>
        <rFont val="华文中宋"/>
        <charset val="134"/>
      </rPr>
      <t>年临沧市社会保险基金收入表</t>
    </r>
  </si>
  <si>
    <t>表十一</t>
  </si>
  <si>
    <r>
      <rPr>
        <b/>
        <sz val="11"/>
        <color indexed="8"/>
        <rFont val="宋体"/>
        <charset val="134"/>
      </rPr>
      <t>201</t>
    </r>
    <r>
      <rPr>
        <b/>
        <sz val="11"/>
        <color indexed="8"/>
        <rFont val="宋体"/>
        <charset val="134"/>
      </rPr>
      <t>6</t>
    </r>
    <r>
      <rPr>
        <b/>
        <sz val="11"/>
        <color indexed="8"/>
        <rFont val="宋体"/>
        <charset val="134"/>
      </rPr>
      <t>年决算数</t>
    </r>
  </si>
  <si>
    <r>
      <rPr>
        <b/>
        <sz val="11"/>
        <color indexed="8"/>
        <rFont val="宋体"/>
        <charset val="134"/>
      </rPr>
      <t>201</t>
    </r>
    <r>
      <rPr>
        <b/>
        <sz val="11"/>
        <color indexed="8"/>
        <rFont val="宋体"/>
        <charset val="134"/>
      </rPr>
      <t>7</t>
    </r>
    <r>
      <rPr>
        <b/>
        <sz val="11"/>
        <color indexed="8"/>
        <rFont val="宋体"/>
        <charset val="134"/>
      </rPr>
      <t>年执行数</t>
    </r>
  </si>
  <si>
    <r>
      <rPr>
        <b/>
        <sz val="11"/>
        <color indexed="8"/>
        <rFont val="宋体"/>
        <charset val="134"/>
      </rPr>
      <t>比201</t>
    </r>
    <r>
      <rPr>
        <b/>
        <sz val="11"/>
        <color indexed="8"/>
        <rFont val="宋体"/>
        <charset val="134"/>
      </rPr>
      <t>6</t>
    </r>
    <r>
      <rPr>
        <b/>
        <sz val="11"/>
        <color indexed="8"/>
        <rFont val="宋体"/>
        <charset val="134"/>
      </rPr>
      <t>决算数增幅</t>
    </r>
  </si>
  <si>
    <t>一、企业职工基本养老保基险金收入</t>
  </si>
  <si>
    <t>其中：保险费收入</t>
  </si>
  <si>
    <t xml:space="preserve">         利息收入</t>
  </si>
  <si>
    <t xml:space="preserve">         财政补贴收入</t>
  </si>
  <si>
    <t>二、机关事业单位基本养老保险基金收入</t>
  </si>
  <si>
    <t>三、失业保险基金收入</t>
  </si>
  <si>
    <t xml:space="preserve">      财政补贴收入</t>
  </si>
  <si>
    <t>四、城镇职工基本医疗保险基金收入</t>
  </si>
  <si>
    <t>五、工伤保险基金收入</t>
  </si>
  <si>
    <t xml:space="preserve">      利息收入</t>
  </si>
  <si>
    <t>六、生育保险基金收入</t>
  </si>
  <si>
    <t>七、城乡居民基本养老保险基金收入</t>
  </si>
  <si>
    <t>八、居民基本医疗保险基金收入</t>
  </si>
  <si>
    <r>
      <rPr>
        <sz val="20"/>
        <color indexed="8"/>
        <rFont val="华文中宋"/>
        <charset val="134"/>
      </rPr>
      <t>201</t>
    </r>
    <r>
      <rPr>
        <sz val="20"/>
        <color indexed="8"/>
        <rFont val="华文中宋"/>
        <charset val="134"/>
      </rPr>
      <t>7</t>
    </r>
    <r>
      <rPr>
        <sz val="20"/>
        <color indexed="8"/>
        <rFont val="华文中宋"/>
        <charset val="134"/>
      </rPr>
      <t>年临沧市社会保险基金支出表</t>
    </r>
  </si>
  <si>
    <t>表十二</t>
  </si>
  <si>
    <t>一、企业职工基本养老保险基金支出</t>
  </si>
  <si>
    <t>其中：基本养老金支出</t>
  </si>
  <si>
    <t>二、机关事业单位基本养老保险基金支出</t>
  </si>
  <si>
    <t>三、失业保险基金支出</t>
  </si>
  <si>
    <t>其中：失业保险金支出</t>
  </si>
  <si>
    <t>四、城镇职工基本医疗保险基金支出</t>
  </si>
  <si>
    <t>其中：基本医疗保险待遇支出</t>
  </si>
  <si>
    <t>五、工伤保险基金支出</t>
  </si>
  <si>
    <t>其中：工伤保险待遇支出</t>
  </si>
  <si>
    <t>六、生育保险基金支出</t>
  </si>
  <si>
    <t>其中：生育保险待遇支出</t>
  </si>
  <si>
    <t>七、城乡居民基本养老保险基金支出</t>
  </si>
  <si>
    <t>其中：基础养老金支出</t>
  </si>
  <si>
    <t>八、居民基本医疗保险基金支出</t>
  </si>
  <si>
    <t>其中：社会保险待遇支出</t>
  </si>
  <si>
    <r>
      <rPr>
        <sz val="20"/>
        <color indexed="8"/>
        <rFont val="华文中宋"/>
        <charset val="134"/>
      </rPr>
      <t>201</t>
    </r>
    <r>
      <rPr>
        <sz val="20"/>
        <color indexed="8"/>
        <rFont val="华文中宋"/>
        <charset val="134"/>
      </rPr>
      <t>7</t>
    </r>
    <r>
      <rPr>
        <sz val="20"/>
        <color indexed="8"/>
        <rFont val="华文中宋"/>
        <charset val="134"/>
      </rPr>
      <t>年临沧市社会保险基金结余表</t>
    </r>
  </si>
  <si>
    <t>表十三</t>
  </si>
  <si>
    <t>一、企业职工基本养老保险基金本年收支结余</t>
  </si>
  <si>
    <t xml:space="preserve">    企业职工基本养老保险基金年末滚存结余</t>
  </si>
  <si>
    <t>二、机关事业单位基本养老保险基金本年收支结余</t>
  </si>
  <si>
    <t xml:space="preserve">    机关事业单位基本养老保险基金年末滚存结余</t>
  </si>
  <si>
    <t>三、失业保险基金年本年收支结余</t>
  </si>
  <si>
    <t xml:space="preserve">    失业保险基金年年末滚存结余</t>
  </si>
  <si>
    <t>四、城镇职工基本医疗保险基金本年收支结余</t>
  </si>
  <si>
    <t xml:space="preserve">    城镇职工基本医疗保险基金年末滚存结余</t>
  </si>
  <si>
    <t>五、工伤保险基金年本年收支结余</t>
  </si>
  <si>
    <t xml:space="preserve">    工伤保险基金年年末滚存结余</t>
  </si>
  <si>
    <t>六、生育保险基金本年收支结余</t>
  </si>
  <si>
    <t xml:space="preserve">    生育保险基金年末滚存结余</t>
  </si>
  <si>
    <t>七、城乡居民基本养老保险基金本年收支结余</t>
  </si>
  <si>
    <t xml:space="preserve">    城乡居民基本养老保险基金年末滚存结余</t>
  </si>
  <si>
    <t>八、居民基本医疗保险基金本年收支结余</t>
  </si>
  <si>
    <t xml:space="preserve">    居民基本医疗保险基金年末滚存结余</t>
  </si>
  <si>
    <t>本年收支结余</t>
  </si>
  <si>
    <t>年末滚存结余</t>
  </si>
  <si>
    <r>
      <rPr>
        <sz val="20"/>
        <color indexed="8"/>
        <rFont val="华文中宋"/>
        <charset val="134"/>
      </rPr>
      <t>201</t>
    </r>
    <r>
      <rPr>
        <sz val="20"/>
        <color indexed="8"/>
        <rFont val="华文中宋"/>
        <charset val="134"/>
      </rPr>
      <t>7</t>
    </r>
    <r>
      <rPr>
        <sz val="20"/>
        <color indexed="8"/>
        <rFont val="华文中宋"/>
        <charset val="134"/>
      </rPr>
      <t>年临沧市市级社会保险基金收入表</t>
    </r>
  </si>
  <si>
    <t>表十四</t>
  </si>
  <si>
    <t>其中：利息收入</t>
  </si>
  <si>
    <t xml:space="preserve">         下级上解收入</t>
  </si>
  <si>
    <t>七、城乡居民基本医疗保险基金收入</t>
  </si>
  <si>
    <t xml:space="preserve">      下级上解收入</t>
  </si>
  <si>
    <r>
      <rPr>
        <sz val="20"/>
        <color indexed="8"/>
        <rFont val="华文中宋"/>
        <charset val="134"/>
      </rPr>
      <t>201</t>
    </r>
    <r>
      <rPr>
        <sz val="20"/>
        <color indexed="8"/>
        <rFont val="华文中宋"/>
        <charset val="134"/>
      </rPr>
      <t>7</t>
    </r>
    <r>
      <rPr>
        <sz val="20"/>
        <color indexed="8"/>
        <rFont val="华文中宋"/>
        <charset val="134"/>
      </rPr>
      <t>年临沧市市级社会保险基金支出表</t>
    </r>
  </si>
  <si>
    <t>表十五</t>
  </si>
  <si>
    <t>其中：调剂金支出</t>
  </si>
  <si>
    <t>七、居民基本医疗保险基金支出</t>
  </si>
  <si>
    <r>
      <rPr>
        <sz val="20"/>
        <color indexed="8"/>
        <rFont val="华文中宋"/>
        <charset val="134"/>
      </rPr>
      <t>201</t>
    </r>
    <r>
      <rPr>
        <sz val="20"/>
        <color indexed="8"/>
        <rFont val="华文中宋"/>
        <charset val="134"/>
      </rPr>
      <t>7</t>
    </r>
    <r>
      <rPr>
        <sz val="20"/>
        <color indexed="8"/>
        <rFont val="华文中宋"/>
        <charset val="134"/>
      </rPr>
      <t>年临沧市市级社会保险基金结余表</t>
    </r>
  </si>
  <si>
    <t>表十六</t>
  </si>
  <si>
    <t>七、居民基本医疗保险基金本年收支结余</t>
  </si>
  <si>
    <r>
      <rPr>
        <sz val="20"/>
        <color indexed="8"/>
        <rFont val="华文中宋"/>
        <charset val="134"/>
      </rPr>
      <t>201</t>
    </r>
    <r>
      <rPr>
        <sz val="20"/>
        <color indexed="8"/>
        <rFont val="华文中宋"/>
        <charset val="134"/>
      </rPr>
      <t>7</t>
    </r>
    <r>
      <rPr>
        <sz val="20"/>
        <color indexed="8"/>
        <rFont val="华文中宋"/>
        <charset val="134"/>
      </rPr>
      <t>年临沧市市级国有资本经营预算收入表</t>
    </r>
  </si>
  <si>
    <t>表十七</t>
  </si>
  <si>
    <r>
      <rPr>
        <b/>
        <sz val="12"/>
        <color indexed="8"/>
        <rFont val="宋体"/>
        <charset val="134"/>
      </rPr>
      <t>2</t>
    </r>
    <r>
      <rPr>
        <b/>
        <sz val="12"/>
        <rFont val="宋体"/>
        <charset val="134"/>
      </rPr>
      <t>016年决算数</t>
    </r>
  </si>
  <si>
    <r>
      <rPr>
        <b/>
        <sz val="12"/>
        <color indexed="8"/>
        <rFont val="宋体"/>
        <charset val="134"/>
      </rPr>
      <t>201</t>
    </r>
    <r>
      <rPr>
        <b/>
        <sz val="12"/>
        <color indexed="8"/>
        <rFont val="宋体"/>
        <charset val="134"/>
      </rPr>
      <t>7</t>
    </r>
    <r>
      <rPr>
        <b/>
        <sz val="12"/>
        <color indexed="8"/>
        <rFont val="宋体"/>
        <charset val="134"/>
      </rPr>
      <t>年执行数</t>
    </r>
  </si>
  <si>
    <r>
      <rPr>
        <b/>
        <sz val="11"/>
        <rFont val="宋体"/>
        <charset val="134"/>
      </rPr>
      <t>比201</t>
    </r>
    <r>
      <rPr>
        <b/>
        <sz val="11"/>
        <rFont val="宋体"/>
        <charset val="134"/>
      </rPr>
      <t>6</t>
    </r>
    <r>
      <rPr>
        <b/>
        <sz val="11"/>
        <rFont val="宋体"/>
        <charset val="134"/>
      </rPr>
      <t>年决算数增幅</t>
    </r>
  </si>
  <si>
    <t>10306 国有资本经营收入</t>
  </si>
  <si>
    <t>1030601 利润收入</t>
  </si>
  <si>
    <t>103060108 有色冶金采掘企业利润收入</t>
  </si>
  <si>
    <t>103060109 钢铁企业利润收入</t>
  </si>
  <si>
    <t>103060112 化工企业利润收入</t>
  </si>
  <si>
    <t>103060113 运输企业利润收入</t>
  </si>
  <si>
    <t>103060115 机械企业利润收入</t>
  </si>
  <si>
    <t>103060116 投资服务企业利润收入</t>
  </si>
  <si>
    <t>103060118 贸易企业利润收入</t>
  </si>
  <si>
    <t>103060119 建筑施工业企业利润收入</t>
  </si>
  <si>
    <t>103060124 医药企业利润收入</t>
  </si>
  <si>
    <t>103060125 农林牧渔企业利润收入</t>
  </si>
  <si>
    <t>103060127 军工企业利润收入</t>
  </si>
  <si>
    <t>103060128 转投科研院所利润收入</t>
  </si>
  <si>
    <t>103060131 教育文化广播企业利润收入</t>
  </si>
  <si>
    <t>103060198 其他国有资本经营预算企业利润收入</t>
  </si>
  <si>
    <t>1030602 股利、股息收入</t>
  </si>
  <si>
    <t>1030603 产权转让收入</t>
  </si>
  <si>
    <t>1030604 清算收入</t>
  </si>
  <si>
    <t>1030698 其他国有资本经营预算收入</t>
  </si>
  <si>
    <t xml:space="preserve">   上年结余收入</t>
  </si>
  <si>
    <t>1100899 上年结余收入</t>
  </si>
  <si>
    <t xml:space="preserve">   国有资本经营预算资金上级补助收入</t>
  </si>
  <si>
    <t xml:space="preserve">   国有资本经营预算调入资金</t>
  </si>
  <si>
    <t>1100904 国有资本经营预算调入资金</t>
  </si>
  <si>
    <t>收入总计</t>
  </si>
  <si>
    <t>虽然我市县（区）研究制定了国有资本经营预算试行办法，但由于县（区）国有企业实力较弱，多数属于政策性亏损企业，暂不具备编制国有资本经营预算收入和支出的条件，2017年国有资本经营预算执行仍仅限市级。</t>
  </si>
  <si>
    <r>
      <rPr>
        <sz val="20"/>
        <color indexed="8"/>
        <rFont val="华文中宋"/>
        <charset val="134"/>
      </rPr>
      <t>201</t>
    </r>
    <r>
      <rPr>
        <sz val="20"/>
        <color indexed="8"/>
        <rFont val="华文中宋"/>
        <charset val="134"/>
      </rPr>
      <t>7</t>
    </r>
    <r>
      <rPr>
        <sz val="20"/>
        <color indexed="8"/>
        <rFont val="华文中宋"/>
        <charset val="134"/>
      </rPr>
      <t>年临沧市市级国有资本经营预算支出表</t>
    </r>
  </si>
  <si>
    <t>表十八</t>
  </si>
  <si>
    <t>社会保障和就业支出</t>
  </si>
  <si>
    <t>206 科学技术</t>
  </si>
  <si>
    <t xml:space="preserve">  补充全国社会保障基金</t>
  </si>
  <si>
    <r>
      <rPr>
        <b/>
        <sz val="12"/>
        <color indexed="8"/>
        <rFont val="宋体"/>
        <charset val="134"/>
      </rPr>
      <t>20651</t>
    </r>
    <r>
      <rPr>
        <b/>
        <sz val="12"/>
        <color indexed="8"/>
        <rFont val="宋体"/>
        <charset val="134"/>
      </rPr>
      <t xml:space="preserve"> 国有资本经营预算支出</t>
    </r>
  </si>
  <si>
    <t xml:space="preserve">    国有资本经营预算补充社保基金支出</t>
  </si>
  <si>
    <t>2065199 其他国有资本经营预算支出</t>
  </si>
  <si>
    <t>国有资本经营预算支出</t>
  </si>
  <si>
    <t>207 文化体育与传媒</t>
  </si>
  <si>
    <t>　解决历史遗留问题及改革成本支出</t>
  </si>
  <si>
    <r>
      <rPr>
        <b/>
        <sz val="12"/>
        <color indexed="8"/>
        <rFont val="宋体"/>
        <charset val="134"/>
      </rPr>
      <t>2</t>
    </r>
    <r>
      <rPr>
        <b/>
        <sz val="12"/>
        <color indexed="8"/>
        <rFont val="宋体"/>
        <charset val="134"/>
      </rPr>
      <t>0751</t>
    </r>
    <r>
      <rPr>
        <b/>
        <sz val="12"/>
        <color indexed="8"/>
        <rFont val="宋体"/>
        <charset val="134"/>
      </rPr>
      <t xml:space="preserve"> 国有资本经营预算支出</t>
    </r>
  </si>
  <si>
    <t>　　厂办大集体改革支出</t>
  </si>
  <si>
    <t>2075101 国有经济和产业结构调整</t>
  </si>
  <si>
    <t>　　"三供一业"移交补助支出</t>
  </si>
  <si>
    <t>2075103 产业升级与发展支出</t>
  </si>
  <si>
    <t>　　国有企业办职教幼教补助支出</t>
  </si>
  <si>
    <t>2075104 境外投资及对外经济技术合作支出</t>
  </si>
  <si>
    <t>　　国有企业办公共服务机构移交补助支出</t>
  </si>
  <si>
    <t>2075199 其他国有资本经营预算支出</t>
  </si>
  <si>
    <t>　　国有企业退休人员社会化管理补助支出</t>
  </si>
  <si>
    <t>211 节能环保</t>
  </si>
  <si>
    <t>　　国有企业棚户区改造支出</t>
  </si>
  <si>
    <r>
      <rPr>
        <b/>
        <sz val="12"/>
        <color indexed="8"/>
        <rFont val="宋体"/>
        <charset val="134"/>
      </rPr>
      <t>21151</t>
    </r>
    <r>
      <rPr>
        <b/>
        <sz val="12"/>
        <color indexed="8"/>
        <rFont val="宋体"/>
        <charset val="134"/>
      </rPr>
      <t xml:space="preserve"> 国有资本经营预算支出</t>
    </r>
  </si>
  <si>
    <t>　　国有企业改革成本支出</t>
  </si>
  <si>
    <t>2115102 国有经济和产业结构调整</t>
  </si>
  <si>
    <t>　　离休干部医药费补助支出</t>
  </si>
  <si>
    <t>2115104 重大科技创新</t>
  </si>
  <si>
    <t>　　其他解决历史遗留问题及改革成本支出</t>
  </si>
  <si>
    <t>2115107 安全生产保障能力建设</t>
  </si>
  <si>
    <t>　国有企业资本金注入</t>
  </si>
  <si>
    <t>213 农林水事务</t>
  </si>
  <si>
    <t>　　国有经济结构调整支出</t>
  </si>
  <si>
    <r>
      <rPr>
        <b/>
        <sz val="12"/>
        <color indexed="8"/>
        <rFont val="宋体"/>
        <charset val="134"/>
      </rPr>
      <t>21351</t>
    </r>
    <r>
      <rPr>
        <b/>
        <sz val="12"/>
        <color indexed="8"/>
        <rFont val="宋体"/>
        <charset val="134"/>
      </rPr>
      <t xml:space="preserve"> 国有资本经营预算支出</t>
    </r>
  </si>
  <si>
    <t>　　公益性设施投资支出</t>
  </si>
  <si>
    <t>2135103 产业升级与发展支出</t>
  </si>
  <si>
    <t>　　前瞻性战略性产业发展支出</t>
  </si>
  <si>
    <t>214 交通运输</t>
  </si>
  <si>
    <t>　　生态环境保护支出</t>
  </si>
  <si>
    <r>
      <rPr>
        <b/>
        <sz val="12"/>
        <color indexed="8"/>
        <rFont val="宋体"/>
        <charset val="134"/>
      </rPr>
      <t>21451</t>
    </r>
    <r>
      <rPr>
        <b/>
        <sz val="12"/>
        <color indexed="8"/>
        <rFont val="宋体"/>
        <charset val="134"/>
      </rPr>
      <t xml:space="preserve"> 国有资本经营预算支出</t>
    </r>
  </si>
  <si>
    <t>　　支持科技进步支出</t>
  </si>
  <si>
    <t>2145102 国有经济和产业结构调整</t>
  </si>
  <si>
    <t>　　保障国家经济安全支出</t>
  </si>
  <si>
    <r>
      <rPr>
        <sz val="12"/>
        <color indexed="8"/>
        <rFont val="宋体"/>
        <charset val="134"/>
      </rPr>
      <t>2145103</t>
    </r>
    <r>
      <rPr>
        <sz val="12"/>
        <color indexed="8"/>
        <rFont val="宋体"/>
        <charset val="134"/>
      </rPr>
      <t xml:space="preserve"> 产业升级与发展支出</t>
    </r>
  </si>
  <si>
    <t>　　对外投资合作支出</t>
  </si>
  <si>
    <t>2145199 其他国有资本经营预算支出</t>
  </si>
  <si>
    <t>　　其他国有企业资本金注入</t>
  </si>
  <si>
    <t>215 资源勘探电力信息等事务</t>
  </si>
  <si>
    <t>　国有企业政策性补贴(款)</t>
  </si>
  <si>
    <r>
      <rPr>
        <b/>
        <sz val="12"/>
        <color indexed="8"/>
        <rFont val="宋体"/>
        <charset val="134"/>
      </rPr>
      <t>21551</t>
    </r>
    <r>
      <rPr>
        <b/>
        <sz val="12"/>
        <color indexed="8"/>
        <rFont val="宋体"/>
        <charset val="134"/>
      </rPr>
      <t xml:space="preserve"> 国有资本经营预算支出</t>
    </r>
  </si>
  <si>
    <t>　　国有企业政策性补贴(项)</t>
  </si>
  <si>
    <r>
      <rPr>
        <sz val="12"/>
        <color indexed="8"/>
        <rFont val="宋体"/>
        <charset val="134"/>
      </rPr>
      <t>2155101</t>
    </r>
    <r>
      <rPr>
        <sz val="12"/>
        <color indexed="8"/>
        <rFont val="宋体"/>
        <charset val="134"/>
      </rPr>
      <t xml:space="preserve"> 国有经济和产业结构调整</t>
    </r>
  </si>
  <si>
    <t>　金融国有资本经营预算支出</t>
  </si>
  <si>
    <r>
      <rPr>
        <sz val="12"/>
        <color indexed="8"/>
        <rFont val="宋体"/>
        <charset val="134"/>
      </rPr>
      <t>2155103</t>
    </r>
    <r>
      <rPr>
        <sz val="12"/>
        <color indexed="8"/>
        <rFont val="宋体"/>
        <charset val="134"/>
      </rPr>
      <t xml:space="preserve"> 产业升级与发展支出</t>
    </r>
  </si>
  <si>
    <t>　　资本性支出</t>
  </si>
  <si>
    <r>
      <rPr>
        <sz val="12"/>
        <color indexed="8"/>
        <rFont val="宋体"/>
        <charset val="134"/>
      </rPr>
      <t>2155104</t>
    </r>
    <r>
      <rPr>
        <sz val="12"/>
        <color indexed="8"/>
        <rFont val="宋体"/>
        <charset val="134"/>
      </rPr>
      <t xml:space="preserve"> 境外投资及对外经济技术合作支出</t>
    </r>
  </si>
  <si>
    <t>　　改革性支出</t>
  </si>
  <si>
    <r>
      <rPr>
        <sz val="12"/>
        <color indexed="8"/>
        <rFont val="宋体"/>
        <charset val="134"/>
      </rPr>
      <t>2155199</t>
    </r>
    <r>
      <rPr>
        <sz val="12"/>
        <color indexed="8"/>
        <rFont val="宋体"/>
        <charset val="134"/>
      </rPr>
      <t xml:space="preserve"> 其他国有资本经营预算支出</t>
    </r>
  </si>
  <si>
    <t>　　其他金融国有资本经营预算支出</t>
  </si>
  <si>
    <t>216 商业服务业等事务</t>
  </si>
  <si>
    <t>　其他国有资本经营预算支出(款)</t>
  </si>
  <si>
    <r>
      <rPr>
        <b/>
        <sz val="12"/>
        <color indexed="8"/>
        <rFont val="宋体"/>
        <charset val="134"/>
      </rPr>
      <t>21651</t>
    </r>
    <r>
      <rPr>
        <b/>
        <sz val="12"/>
        <color indexed="8"/>
        <rFont val="宋体"/>
        <charset val="134"/>
      </rPr>
      <t xml:space="preserve"> 国有资本经营预算支出</t>
    </r>
  </si>
  <si>
    <t>　　其他国有资本经营预算支出(项)</t>
  </si>
  <si>
    <r>
      <rPr>
        <sz val="12"/>
        <color indexed="8"/>
        <rFont val="宋体"/>
        <charset val="134"/>
      </rPr>
      <t>2165199</t>
    </r>
    <r>
      <rPr>
        <sz val="12"/>
        <color indexed="8"/>
        <rFont val="宋体"/>
        <charset val="134"/>
      </rPr>
      <t xml:space="preserve"> 其他国有资本经营预算支出</t>
    </r>
  </si>
  <si>
    <t>203 转移性支出</t>
  </si>
  <si>
    <t xml:space="preserve">  国有资本经营预算调出资金</t>
  </si>
  <si>
    <t>2300803 国有资本经营预算调出资金</t>
  </si>
  <si>
    <t>本年支出小计</t>
  </si>
  <si>
    <t>2300999 年终结余</t>
  </si>
  <si>
    <t>2018年临沧市一般公共预算收支简表</t>
  </si>
  <si>
    <t>表十九</t>
  </si>
  <si>
    <t>2017年快报数</t>
  </si>
  <si>
    <t>2018年预算数</t>
  </si>
  <si>
    <t>预算数为上年执行数%</t>
  </si>
  <si>
    <t xml:space="preserve"> 调入预算稳定调节基金</t>
  </si>
  <si>
    <t>2018年临沧市一般公共预算收入表</t>
  </si>
  <si>
    <t>表二十</t>
  </si>
  <si>
    <t>2018年临沧市一般公共预算支出表</t>
  </si>
  <si>
    <t>表二十一</t>
  </si>
  <si>
    <t>2018年临沧市一般公共预算本级收支简表</t>
  </si>
  <si>
    <t>表二十二</t>
  </si>
  <si>
    <t xml:space="preserve">    地方政府新增债券转贷支出</t>
  </si>
  <si>
    <t xml:space="preserve">    地方政府存量置换债券转贷支出</t>
  </si>
  <si>
    <r>
      <rPr>
        <sz val="20"/>
        <rFont val="华文中宋"/>
        <charset val="134"/>
      </rPr>
      <t>201</t>
    </r>
    <r>
      <rPr>
        <sz val="20"/>
        <rFont val="华文中宋"/>
        <charset val="134"/>
      </rPr>
      <t>8年临沧市一般公共预算本级收入表</t>
    </r>
  </si>
  <si>
    <t>表二十三</t>
  </si>
  <si>
    <r>
      <rPr>
        <b/>
        <sz val="12"/>
        <rFont val="宋体"/>
        <charset val="134"/>
      </rPr>
      <t>201</t>
    </r>
    <r>
      <rPr>
        <b/>
        <sz val="12"/>
        <rFont val="宋体"/>
        <charset val="134"/>
      </rPr>
      <t>7</t>
    </r>
    <r>
      <rPr>
        <b/>
        <sz val="12"/>
        <rFont val="宋体"/>
        <charset val="134"/>
      </rPr>
      <t>年快报数</t>
    </r>
  </si>
  <si>
    <r>
      <rPr>
        <b/>
        <sz val="12"/>
        <rFont val="宋体"/>
        <charset val="134"/>
      </rPr>
      <t>201</t>
    </r>
    <r>
      <rPr>
        <b/>
        <sz val="12"/>
        <rFont val="宋体"/>
        <charset val="134"/>
      </rPr>
      <t>8</t>
    </r>
    <r>
      <rPr>
        <b/>
        <sz val="12"/>
        <rFont val="宋体"/>
        <charset val="134"/>
      </rPr>
      <t>年预算数</t>
    </r>
  </si>
  <si>
    <t xml:space="preserve">    增值税</t>
  </si>
  <si>
    <t xml:space="preserve">    营业税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</si>
  <si>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</si>
  <si>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</si>
  <si>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</si>
  <si>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</si>
  <si>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固定资产投资方向调节税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</si>
  <si>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</si>
  <si>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</si>
  <si>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</si>
  <si>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</si>
  <si>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</si>
  <si>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</si>
  <si>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</si>
  <si>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</si>
  <si>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</si>
  <si>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其他税收收入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</si>
  <si>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</si>
  <si>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</si>
  <si>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</si>
  <si>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</si>
  <si>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</si>
  <si>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其他收入</t>
  </si>
  <si>
    <r>
      <rPr>
        <sz val="20"/>
        <rFont val="华文中宋"/>
        <charset val="134"/>
      </rPr>
      <t>201</t>
    </r>
    <r>
      <rPr>
        <sz val="20"/>
        <rFont val="华文中宋"/>
        <charset val="134"/>
      </rPr>
      <t>8年临沧市一般公共预算本级支出表</t>
    </r>
  </si>
  <si>
    <t>表二十四</t>
  </si>
  <si>
    <r>
      <rPr>
        <sz val="20"/>
        <rFont val="华文中宋"/>
        <charset val="134"/>
      </rPr>
      <t>201</t>
    </r>
    <r>
      <rPr>
        <sz val="20"/>
        <rFont val="华文中宋"/>
        <charset val="134"/>
      </rPr>
      <t>8</t>
    </r>
    <r>
      <rPr>
        <sz val="20"/>
        <rFont val="华文中宋"/>
        <charset val="134"/>
      </rPr>
      <t>年临沧市政府性基金收入表</t>
    </r>
  </si>
  <si>
    <t>表二十五</t>
  </si>
  <si>
    <r>
      <rPr>
        <sz val="20"/>
        <rFont val="华文中宋"/>
        <charset val="134"/>
      </rPr>
      <t>201</t>
    </r>
    <r>
      <rPr>
        <sz val="20"/>
        <rFont val="华文中宋"/>
        <charset val="134"/>
      </rPr>
      <t>8</t>
    </r>
    <r>
      <rPr>
        <sz val="20"/>
        <rFont val="华文中宋"/>
        <charset val="134"/>
      </rPr>
      <t>年临沧市政府性基金支出表</t>
    </r>
  </si>
  <si>
    <t>表二十六</t>
  </si>
  <si>
    <r>
      <rPr>
        <sz val="20"/>
        <rFont val="华文中宋"/>
        <charset val="134"/>
      </rPr>
      <t>201</t>
    </r>
    <r>
      <rPr>
        <sz val="20"/>
        <rFont val="华文中宋"/>
        <charset val="134"/>
      </rPr>
      <t>8年临沧市政府性基金本级收入表</t>
    </r>
  </si>
  <si>
    <t>表二十七</t>
  </si>
  <si>
    <r>
      <rPr>
        <b/>
        <sz val="12"/>
        <rFont val="宋体"/>
        <charset val="134"/>
      </rPr>
      <t>201</t>
    </r>
    <r>
      <rPr>
        <b/>
        <sz val="12"/>
        <rFont val="宋体"/>
        <charset val="134"/>
      </rPr>
      <t>7</t>
    </r>
    <r>
      <rPr>
        <b/>
        <sz val="12"/>
        <rFont val="宋体"/>
        <charset val="134"/>
      </rPr>
      <t>年</t>
    </r>
  </si>
  <si>
    <r>
      <rPr>
        <b/>
        <sz val="12"/>
        <rFont val="宋体"/>
        <charset val="134"/>
      </rPr>
      <t>201</t>
    </r>
    <r>
      <rPr>
        <b/>
        <sz val="12"/>
        <rFont val="宋体"/>
        <charset val="134"/>
      </rPr>
      <t>8</t>
    </r>
    <r>
      <rPr>
        <b/>
        <sz val="12"/>
        <rFont val="宋体"/>
        <charset val="134"/>
      </rPr>
      <t>年</t>
    </r>
  </si>
  <si>
    <t>预算数</t>
  </si>
  <si>
    <t>2018年临沧市政府性基金本级支出表</t>
  </si>
  <si>
    <t>表二十八</t>
  </si>
  <si>
    <t>2018年</t>
  </si>
  <si>
    <r>
      <rPr>
        <sz val="20"/>
        <color indexed="8"/>
        <rFont val="华文中宋"/>
        <charset val="134"/>
      </rPr>
      <t>201</t>
    </r>
    <r>
      <rPr>
        <sz val="20"/>
        <color indexed="8"/>
        <rFont val="华文中宋"/>
        <charset val="134"/>
      </rPr>
      <t>8</t>
    </r>
    <r>
      <rPr>
        <sz val="20"/>
        <color indexed="8"/>
        <rFont val="华文中宋"/>
        <charset val="134"/>
      </rPr>
      <t>年临沧市社会保险基金收入表</t>
    </r>
  </si>
  <si>
    <t>表二十九</t>
  </si>
  <si>
    <r>
      <rPr>
        <b/>
        <sz val="11"/>
        <color indexed="8"/>
        <rFont val="宋体"/>
        <charset val="134"/>
      </rPr>
      <t>201</t>
    </r>
    <r>
      <rPr>
        <b/>
        <sz val="11"/>
        <color indexed="8"/>
        <rFont val="宋体"/>
        <charset val="134"/>
      </rPr>
      <t>7</t>
    </r>
    <r>
      <rPr>
        <b/>
        <sz val="11"/>
        <color indexed="8"/>
        <rFont val="宋体"/>
        <charset val="134"/>
      </rPr>
      <t>年快报数</t>
    </r>
  </si>
  <si>
    <r>
      <rPr>
        <b/>
        <sz val="11"/>
        <color indexed="8"/>
        <rFont val="宋体"/>
        <charset val="134"/>
      </rPr>
      <t>201</t>
    </r>
    <r>
      <rPr>
        <b/>
        <sz val="11"/>
        <color indexed="8"/>
        <rFont val="宋体"/>
        <charset val="134"/>
      </rPr>
      <t>8</t>
    </r>
    <r>
      <rPr>
        <b/>
        <sz val="11"/>
        <color indexed="8"/>
        <rFont val="宋体"/>
        <charset val="134"/>
      </rPr>
      <t>年预算数</t>
    </r>
  </si>
  <si>
    <r>
      <rPr>
        <b/>
        <sz val="11"/>
        <color indexed="8"/>
        <rFont val="宋体"/>
        <charset val="134"/>
      </rPr>
      <t>比201</t>
    </r>
    <r>
      <rPr>
        <b/>
        <sz val="11"/>
        <color indexed="8"/>
        <rFont val="宋体"/>
        <charset val="134"/>
      </rPr>
      <t>7</t>
    </r>
    <r>
      <rPr>
        <b/>
        <sz val="11"/>
        <color indexed="8"/>
        <rFont val="宋体"/>
        <charset val="134"/>
      </rPr>
      <t>年快报数增幅</t>
    </r>
  </si>
  <si>
    <t xml:space="preserve">      财政补助收入</t>
  </si>
  <si>
    <t>八、城乡居民基本医疗保险基金收入</t>
  </si>
  <si>
    <r>
      <rPr>
        <sz val="20"/>
        <color indexed="8"/>
        <rFont val="华文中宋"/>
        <charset val="134"/>
      </rPr>
      <t>201</t>
    </r>
    <r>
      <rPr>
        <sz val="20"/>
        <color indexed="8"/>
        <rFont val="华文中宋"/>
        <charset val="134"/>
      </rPr>
      <t>8</t>
    </r>
    <r>
      <rPr>
        <sz val="20"/>
        <color indexed="8"/>
        <rFont val="华文中宋"/>
        <charset val="134"/>
      </rPr>
      <t>年临沧市社会保险基金支出表</t>
    </r>
  </si>
  <si>
    <t>表三十</t>
  </si>
  <si>
    <r>
      <rPr>
        <sz val="20"/>
        <color indexed="8"/>
        <rFont val="华文中宋"/>
        <charset val="134"/>
      </rPr>
      <t>201</t>
    </r>
    <r>
      <rPr>
        <sz val="20"/>
        <color indexed="8"/>
        <rFont val="华文中宋"/>
        <charset val="134"/>
      </rPr>
      <t>8</t>
    </r>
    <r>
      <rPr>
        <sz val="20"/>
        <color indexed="8"/>
        <rFont val="华文中宋"/>
        <charset val="134"/>
      </rPr>
      <t>年临沧市社会保险基金结余表</t>
    </r>
  </si>
  <si>
    <t>表三十一</t>
  </si>
  <si>
    <r>
      <rPr>
        <sz val="20"/>
        <color indexed="8"/>
        <rFont val="华文中宋"/>
        <charset val="134"/>
      </rPr>
      <t>201</t>
    </r>
    <r>
      <rPr>
        <sz val="20"/>
        <color indexed="8"/>
        <rFont val="华文中宋"/>
        <charset val="134"/>
      </rPr>
      <t>8</t>
    </r>
    <r>
      <rPr>
        <sz val="20"/>
        <color indexed="8"/>
        <rFont val="华文中宋"/>
        <charset val="134"/>
      </rPr>
      <t>年临沧市市级社会保险基金收入表</t>
    </r>
  </si>
  <si>
    <t>表三十二</t>
  </si>
  <si>
    <t>一、企业职工基本养老保险基金收入</t>
  </si>
  <si>
    <t xml:space="preserve">        下级上解收入</t>
  </si>
  <si>
    <t xml:space="preserve">        财政补贴收入</t>
  </si>
  <si>
    <t xml:space="preserve">        利息收入</t>
  </si>
  <si>
    <r>
      <rPr>
        <sz val="20"/>
        <color indexed="8"/>
        <rFont val="华文中宋"/>
        <charset val="134"/>
      </rPr>
      <t>201</t>
    </r>
    <r>
      <rPr>
        <sz val="20"/>
        <color indexed="8"/>
        <rFont val="华文中宋"/>
        <charset val="134"/>
      </rPr>
      <t>8</t>
    </r>
    <r>
      <rPr>
        <sz val="20"/>
        <color indexed="8"/>
        <rFont val="华文中宋"/>
        <charset val="134"/>
      </rPr>
      <t>年临沧市市级社会保险基金支出表</t>
    </r>
  </si>
  <si>
    <t>表三十三</t>
  </si>
  <si>
    <t>其中：补助下级支出</t>
  </si>
  <si>
    <t xml:space="preserve">      补助下级支出</t>
  </si>
  <si>
    <t>七、城乡居民基本医疗保险基金支出</t>
  </si>
  <si>
    <r>
      <rPr>
        <sz val="20"/>
        <color indexed="8"/>
        <rFont val="华文中宋"/>
        <charset val="134"/>
      </rPr>
      <t>201</t>
    </r>
    <r>
      <rPr>
        <sz val="20"/>
        <color indexed="8"/>
        <rFont val="华文中宋"/>
        <charset val="134"/>
      </rPr>
      <t>8</t>
    </r>
    <r>
      <rPr>
        <sz val="20"/>
        <color indexed="8"/>
        <rFont val="华文中宋"/>
        <charset val="134"/>
      </rPr>
      <t>年临沧市市级社会保险基金结余表</t>
    </r>
  </si>
  <si>
    <t>表三十四</t>
  </si>
  <si>
    <r>
      <rPr>
        <sz val="20"/>
        <color indexed="8"/>
        <rFont val="华文中宋"/>
        <charset val="134"/>
      </rPr>
      <t>201</t>
    </r>
    <r>
      <rPr>
        <sz val="20"/>
        <color indexed="8"/>
        <rFont val="华文中宋"/>
        <charset val="134"/>
      </rPr>
      <t>8</t>
    </r>
    <r>
      <rPr>
        <sz val="20"/>
        <color indexed="8"/>
        <rFont val="华文中宋"/>
        <charset val="134"/>
      </rPr>
      <t>年临沧市市级国有资本经营预算收入表</t>
    </r>
  </si>
  <si>
    <t>表三十五</t>
  </si>
  <si>
    <r>
      <rPr>
        <b/>
        <sz val="12"/>
        <color indexed="8"/>
        <rFont val="宋体"/>
        <charset val="134"/>
      </rPr>
      <t>2</t>
    </r>
    <r>
      <rPr>
        <b/>
        <sz val="12"/>
        <rFont val="宋体"/>
        <charset val="134"/>
      </rPr>
      <t>017年快报数</t>
    </r>
  </si>
  <si>
    <r>
      <rPr>
        <b/>
        <sz val="12"/>
        <color indexed="8"/>
        <rFont val="宋体"/>
        <charset val="134"/>
      </rPr>
      <t>201</t>
    </r>
    <r>
      <rPr>
        <b/>
        <sz val="12"/>
        <color indexed="8"/>
        <rFont val="宋体"/>
        <charset val="134"/>
      </rPr>
      <t>8</t>
    </r>
    <r>
      <rPr>
        <b/>
        <sz val="12"/>
        <color indexed="8"/>
        <rFont val="宋体"/>
        <charset val="134"/>
      </rPr>
      <t>年预算数</t>
    </r>
  </si>
  <si>
    <r>
      <rPr>
        <b/>
        <sz val="11"/>
        <rFont val="宋体"/>
        <charset val="134"/>
      </rPr>
      <t>比201</t>
    </r>
    <r>
      <rPr>
        <b/>
        <sz val="11"/>
        <rFont val="宋体"/>
        <charset val="134"/>
      </rPr>
      <t>7</t>
    </r>
    <r>
      <rPr>
        <b/>
        <sz val="11"/>
        <rFont val="宋体"/>
        <charset val="134"/>
      </rPr>
      <t>年快报数增幅</t>
    </r>
  </si>
  <si>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>国有资本经营预算资金上级补助收入</t>
    </r>
  </si>
  <si>
    <t>虽然我市县（区）研究制定了国有资本经营预算试行办法，但由于县（区）国有企业实力较弱，多数属于政策性亏损企业，暂不具备编制国有资本经营预算收入和支出的条件，2018年国有资本经营预算编制仍仅限市级。</t>
  </si>
  <si>
    <r>
      <rPr>
        <sz val="20"/>
        <color indexed="8"/>
        <rFont val="华文中宋"/>
        <charset val="134"/>
      </rPr>
      <t>201</t>
    </r>
    <r>
      <rPr>
        <sz val="20"/>
        <color indexed="8"/>
        <rFont val="华文中宋"/>
        <charset val="134"/>
      </rPr>
      <t>8</t>
    </r>
    <r>
      <rPr>
        <sz val="20"/>
        <color indexed="8"/>
        <rFont val="华文中宋"/>
        <charset val="134"/>
      </rPr>
      <t>年临沧市市级国有资本经营预算支出表</t>
    </r>
  </si>
  <si>
    <t>表三十六</t>
  </si>
  <si>
    <t xml:space="preserve">  年终结余</t>
  </si>
  <si>
    <t>2018年临沧市一般公共预算本级基本支出表</t>
  </si>
  <si>
    <t>表三十七</t>
  </si>
  <si>
    <r>
      <rPr>
        <b/>
        <sz val="12"/>
        <color indexed="8"/>
        <rFont val="宋体"/>
        <charset val="134"/>
      </rPr>
      <t>2</t>
    </r>
    <r>
      <rPr>
        <b/>
        <sz val="12"/>
        <rFont val="宋体"/>
        <charset val="134"/>
      </rPr>
      <t>017年预算数</t>
    </r>
  </si>
  <si>
    <t>工资福利支出</t>
  </si>
  <si>
    <t>基本工资</t>
  </si>
  <si>
    <t>津贴补贴</t>
  </si>
  <si>
    <t>奖金</t>
  </si>
  <si>
    <t>绩效工资</t>
  </si>
  <si>
    <t>综合考核奖</t>
  </si>
  <si>
    <t>社会保障缴费</t>
  </si>
  <si>
    <t>机关事业单位基本养老保险缴费</t>
  </si>
  <si>
    <t>公务交通补贴</t>
  </si>
  <si>
    <t>其他工资福利支出</t>
  </si>
  <si>
    <t>商品和服务支出</t>
  </si>
  <si>
    <t>办公费</t>
  </si>
  <si>
    <t>因公出国（境）费用</t>
  </si>
  <si>
    <t>公务接待费</t>
  </si>
  <si>
    <t>车辆运行维护经费</t>
  </si>
  <si>
    <t>职工教育经费</t>
  </si>
  <si>
    <t>福利费</t>
  </si>
  <si>
    <t>工会经费</t>
  </si>
  <si>
    <t>其他商品服务支出</t>
  </si>
  <si>
    <t>对个人和家庭的补助</t>
  </si>
  <si>
    <t>离休费</t>
  </si>
  <si>
    <t>退休费</t>
  </si>
  <si>
    <t>财政原渠道发放退休人员养老金</t>
  </si>
  <si>
    <t>离休人员医疗费</t>
  </si>
  <si>
    <t>住房公积金</t>
  </si>
  <si>
    <t>助学金</t>
  </si>
  <si>
    <t>遗属生活补助</t>
  </si>
  <si>
    <t>离退休人员护理费</t>
  </si>
  <si>
    <t>离退休人员代管费</t>
  </si>
  <si>
    <t>离休人员特需费</t>
  </si>
  <si>
    <t>其他对个人和家庭的补助支出</t>
  </si>
  <si>
    <t>临沧市本级“三公”经费预算安排表</t>
  </si>
  <si>
    <t>上年预算数</t>
  </si>
  <si>
    <t>本年预算数</t>
  </si>
  <si>
    <t>一、因公出国（境）费</t>
  </si>
  <si>
    <t>二、公务接待费</t>
  </si>
  <si>
    <t>三、公务用车费</t>
  </si>
  <si>
    <t>（一）公务用车运行维护费</t>
  </si>
  <si>
    <t>（二）公务用车购置</t>
  </si>
  <si>
    <t>注：
一、按照党中央、国务院有关文件及部门预算管理有关规定，“三公”经费包括因公出国（境）费、公务用车购置及运行费和公务接待费。（一）因公出国（境）费，指单位工作人员公务出国（境）的住宿费、伙食补助费、杂费、培训费等支出。（二）公务用车购置及运行费，指单位公务用车购置费及租用费、燃料费、维修费、过路过桥费、保险费、安全奖励费用等支出，公务用车指用于履行公务的机动车辆，包括领导干部转车、一般公务用车和执法执勤用车。（三）公务接待费，指单位按规定开支的各类公务接待（含外宾接待）支出。
二、“三公”经费增减变化原因说明：2018年市本级“三公”经费预算支出数为3906万元,较2017年预算数3972减少66万元，下降1.6%。其中，因公出国（境）费100万元，与常年持平，主要是为保障市委市政府招商引资、边境维稳等工作需求安排；公务接待费1901万元，较2017年预算数1961减少60万元，下降3.1%，减少原因是按照有关要求合理压缩公务接待开支；公务用车购置及运行维护费1905万元，较2017年预算数1911减少6万元，下降0.3%.其中：公车运行维护费1758万元，较2017年预算数1759减少1万元，下降0.02%；公车购置经费147万元，较2017年预算数152减少5万元，下降3.3%，下降原因是公车改革后多数留用车辆车况较好，车辆购置经费合理压缩。</t>
  </si>
  <si>
    <t>临沧市政府一般债务限额和余额情况表</t>
  </si>
  <si>
    <t>上年执行数</t>
  </si>
  <si>
    <t>一、上两年末地方政府一般债务余额实际数</t>
  </si>
  <si>
    <t>二、上年末地方政府一般债务余额限额</t>
  </si>
  <si>
    <t>三、上年地方政府一般债务转贷额</t>
  </si>
  <si>
    <t>四、上年地方政府一般债务还本额</t>
  </si>
  <si>
    <t>五、上年末地方政府一般债务余额预计执行数</t>
  </si>
  <si>
    <t>六、本年地方政府一般债务新增限额</t>
  </si>
  <si>
    <t>七、本年末地方政府一般债务限额</t>
  </si>
  <si>
    <t>临沧市本级政府一般债务限额和余额情况表</t>
  </si>
  <si>
    <r>
      <rPr>
        <sz val="16"/>
        <rFont val="方正小标宋简体"/>
        <charset val="134"/>
      </rPr>
      <t>临沧市</t>
    </r>
    <r>
      <rPr>
        <b/>
        <sz val="18"/>
        <rFont val="宋体"/>
        <charset val="134"/>
      </rPr>
      <t>政府一般债务分地区限额表</t>
    </r>
  </si>
  <si>
    <t>地区</t>
  </si>
  <si>
    <t>2017年末限额</t>
  </si>
  <si>
    <t>临沧市合计</t>
  </si>
  <si>
    <t>临沧市级小计</t>
  </si>
  <si>
    <t>临沧市本级</t>
  </si>
  <si>
    <t>临沧市工业园区</t>
  </si>
  <si>
    <t>临沧市边合区</t>
  </si>
  <si>
    <t>临沧市县（区）小计</t>
  </si>
  <si>
    <t>凤庆县</t>
  </si>
  <si>
    <t>云县</t>
  </si>
  <si>
    <t>临翔区</t>
  </si>
  <si>
    <t>永德县</t>
  </si>
  <si>
    <t>镇康县</t>
  </si>
  <si>
    <t>双江县</t>
  </si>
  <si>
    <t>耿马县</t>
  </si>
  <si>
    <t>沧源县</t>
  </si>
  <si>
    <t>临沧市政府专项债务限额和余额情况表</t>
  </si>
  <si>
    <t>一、上年末地方政府专项债务余额实际数</t>
  </si>
  <si>
    <t>二、本年末地方政府专项债务余额限额</t>
  </si>
  <si>
    <t>三、本年地方政府专项债务转贷额</t>
  </si>
  <si>
    <t>四、本年地方政府专项债务还本额</t>
  </si>
  <si>
    <t>五、本年末地方政府专项债务余额预计执行数</t>
  </si>
  <si>
    <t>临沧市本级政府专项债务限额和余额情况表</t>
  </si>
  <si>
    <t>临沧市对县（区）一般公共预算税收返还和转移支付预算表</t>
  </si>
  <si>
    <t>一、市对县（区）转移支付</t>
  </si>
  <si>
    <t>（一）一般性转移支付</t>
  </si>
  <si>
    <t>均衡性转移支付</t>
  </si>
  <si>
    <t>老少边穷地区转移支付</t>
  </si>
  <si>
    <t>体制结算补助</t>
  </si>
  <si>
    <t>（二）专项转移支付</t>
  </si>
  <si>
    <t>其中：脱贫攻坚专项经费</t>
  </si>
  <si>
    <t>二、市对县（区）税收返还</t>
  </si>
  <si>
    <t>增值税返还</t>
  </si>
  <si>
    <t>消费税返还</t>
  </si>
  <si>
    <t>所得税基数返还</t>
  </si>
  <si>
    <t>地方上解</t>
  </si>
  <si>
    <t>对下转移支付总计</t>
  </si>
  <si>
    <t>临沧市对县（区）一般公共预算专项转移支付分地区分项目预算表</t>
  </si>
  <si>
    <t>小计</t>
  </si>
  <si>
    <t>合计</t>
  </si>
  <si>
    <t>临沧市对县（区）政府性基金转移支付预算表</t>
  </si>
  <si>
    <t>临沧市对县（区）政府性基金转移支付分地区分项目预算表</t>
  </si>
  <si>
    <t>本年支出合计</t>
  </si>
  <si>
    <t>临沧市本级一般公共预算政府预算经济分类表（基本支出）</t>
  </si>
  <si>
    <t>经济科目名称</t>
  </si>
  <si>
    <t>XX年快报数</t>
  </si>
  <si>
    <t>比XX年快报数增幅</t>
  </si>
  <si>
    <t>机关工资福利支出</t>
  </si>
  <si>
    <r>
      <rPr>
        <sz val="11"/>
        <color indexed="8"/>
        <rFont val="宋体"/>
        <charset val="134"/>
      </rPr>
      <t xml:space="preserve"> </t>
    </r>
    <r>
      <rPr>
        <sz val="11"/>
        <color indexed="8"/>
        <rFont val="宋体"/>
        <charset val="134"/>
      </rPr>
      <t xml:space="preserve"> </t>
    </r>
    <r>
      <rPr>
        <sz val="11"/>
        <color indexed="8"/>
        <rFont val="宋体"/>
        <charset val="134"/>
      </rPr>
      <t>工资奖金津补贴</t>
    </r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</si>
  <si>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</si>
  <si>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</si>
  <si>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</si>
  <si>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</si>
  <si>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</si>
  <si>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</si>
  <si>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</si>
  <si>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r>
      <rPr>
        <sz val="11"/>
        <color indexed="8"/>
        <rFont val="宋体"/>
        <charset val="134"/>
      </rPr>
      <t xml:space="preserve"> </t>
    </r>
    <r>
      <rPr>
        <sz val="11"/>
        <color indexed="8"/>
        <rFont val="宋体"/>
        <charset val="134"/>
      </rPr>
      <t xml:space="preserve"> </t>
    </r>
    <r>
      <rPr>
        <sz val="11"/>
        <color indexed="8"/>
        <rFont val="宋体"/>
        <charset val="134"/>
      </rPr>
      <t>专用材料购置费</t>
    </r>
  </si>
  <si>
    <t xml:space="preserve">  委托业务费  </t>
  </si>
  <si>
    <t xml:space="preserve">  公务接待费</t>
  </si>
  <si>
    <t xml:space="preserve">  因公出国（境）费用</t>
  </si>
  <si>
    <t xml:space="preserve">  公务用车运行维护费</t>
  </si>
  <si>
    <r>
      <rPr>
        <sz val="11"/>
        <color indexed="8"/>
        <rFont val="宋体"/>
        <charset val="134"/>
      </rPr>
      <t xml:space="preserve">  维修</t>
    </r>
    <r>
      <rPr>
        <sz val="11"/>
        <color indexed="8"/>
        <rFont val="宋体"/>
        <charset val="134"/>
      </rPr>
      <t>(</t>
    </r>
    <r>
      <rPr>
        <sz val="11"/>
        <color indexed="8"/>
        <rFont val="宋体"/>
        <charset val="134"/>
      </rPr>
      <t>护</t>
    </r>
    <r>
      <rPr>
        <sz val="11"/>
        <color indexed="8"/>
        <rFont val="宋体"/>
        <charset val="134"/>
      </rPr>
      <t>)</t>
    </r>
    <r>
      <rPr>
        <sz val="11"/>
        <color indexed="8"/>
        <rFont val="宋体"/>
        <charset val="134"/>
      </rPr>
      <t>费</t>
    </r>
  </si>
  <si>
    <t xml:space="preserve">  其他商品和服务支出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</si>
  <si>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</si>
  <si>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</si>
  <si>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</si>
  <si>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</si>
  <si>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r>
      <rPr>
        <sz val="11"/>
        <color indexed="8"/>
        <rFont val="宋体"/>
        <charset val="134"/>
      </rPr>
      <t xml:space="preserve"> </t>
    </r>
    <r>
      <rPr>
        <sz val="11"/>
        <color indexed="8"/>
        <rFont val="宋体"/>
        <charset val="134"/>
      </rPr>
      <t xml:space="preserve"> </t>
    </r>
    <r>
      <rPr>
        <sz val="11"/>
        <color indexed="8"/>
        <rFont val="宋体"/>
        <charset val="134"/>
      </rPr>
      <t>社会福利和救助</t>
    </r>
  </si>
  <si>
    <t xml:space="preserve">  助学金</t>
  </si>
  <si>
    <t xml:space="preserve">  个人农业生产补贴</t>
  </si>
  <si>
    <t xml:space="preserve">  离退休费</t>
  </si>
  <si>
    <t xml:space="preserve">  其他对个人和家庭的补助</t>
  </si>
  <si>
    <t>债务利息及费用支出</t>
  </si>
  <si>
    <t>债务还本支出</t>
  </si>
  <si>
    <t xml:space="preserve"> 上下级政府间转移性支出</t>
  </si>
  <si>
    <t xml:space="preserve"> 援助其他地区支出</t>
  </si>
  <si>
    <t xml:space="preserve"> 债务转贷</t>
  </si>
  <si>
    <t xml:space="preserve"> 调出资金</t>
  </si>
  <si>
    <t>预备费及预留</t>
  </si>
  <si>
    <t xml:space="preserve"> 预备费</t>
  </si>
  <si>
    <t xml:space="preserve"> 预留</t>
  </si>
  <si>
    <t>其他支出</t>
  </si>
  <si>
    <t>支  出  合  计</t>
  </si>
  <si>
    <t>注：因2017年一般公共预算支出预算数、执行数仍使用原经济科目体系，本表暂只提供2018年预算数。</t>
  </si>
</sst>
</file>

<file path=xl/styles.xml><?xml version="1.0" encoding="utf-8"?>
<styleSheet xmlns="http://schemas.openxmlformats.org/spreadsheetml/2006/main">
  <numFmts count="31">
    <numFmt numFmtId="176" formatCode="#\ ??/??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0.00_ "/>
    <numFmt numFmtId="178" formatCode="yy\.mm\.dd"/>
    <numFmt numFmtId="179" formatCode="#,##0.0_);\(#,##0.0\)"/>
    <numFmt numFmtId="180" formatCode="[DBNum1][$-804]General"/>
    <numFmt numFmtId="181" formatCode="_(* #,##0.00_);_(* \(#,##0.00\);_(* &quot;-&quot;??_);_(@_)"/>
    <numFmt numFmtId="182" formatCode="&quot;$&quot;#,##0.00_);[Red]\(&quot;$&quot;#,##0.00\)"/>
    <numFmt numFmtId="183" formatCode="_-* #,##0_-;\-* #,##0_-;_-* &quot;-&quot;_-;_-@_-"/>
    <numFmt numFmtId="184" formatCode="#,##0_ ;[Red]\-#,##0\ "/>
    <numFmt numFmtId="185" formatCode="_(&quot;$&quot;* #,##0.00_);_(&quot;$&quot;* \(#,##0.00\);_(&quot;$&quot;* &quot;-&quot;??_);_(@_)"/>
    <numFmt numFmtId="186" formatCode="#,##0;\(#,##0\)"/>
    <numFmt numFmtId="187" formatCode="_-* #,##0.00_-;\-* #,##0.00_-;_-* &quot;-&quot;??_-;_-@_-"/>
    <numFmt numFmtId="188" formatCode="\$#,##0;\(\$#,##0\)"/>
    <numFmt numFmtId="189" formatCode="_-&quot;$&quot;\ * #,##0_-;_-&quot;$&quot;\ * #,##0\-;_-&quot;$&quot;\ * &quot;-&quot;_-;_-@_-"/>
    <numFmt numFmtId="190" formatCode="_ &quot;￥&quot;* #,##0.00_ ;_ &quot;￥&quot;* \-#,##0.00_ ;_ &quot;￥&quot;* \-??_ ;_ @_ "/>
    <numFmt numFmtId="191" formatCode="_(* #,##0_);_(* \(#,##0\);_(* &quot;-&quot;_);_(@_)"/>
    <numFmt numFmtId="192" formatCode="&quot;$&quot;#,##0_);[Red]\(&quot;$&quot;#,##0\)"/>
    <numFmt numFmtId="193" formatCode="_(&quot;$&quot;* #,##0_);_(&quot;$&quot;* \(#,##0\);_(&quot;$&quot;* &quot;-&quot;_);_(@_)"/>
    <numFmt numFmtId="194" formatCode="yyyy&quot;年&quot;m&quot;月&quot;;@"/>
    <numFmt numFmtId="195" formatCode="_-&quot;$&quot;\ * #,##0.00_-;_-&quot;$&quot;\ * #,##0.00\-;_-&quot;$&quot;\ * &quot;-&quot;??_-;_-@_-"/>
    <numFmt numFmtId="196" formatCode="&quot;$&quot;\ #,##0.00_-;[Red]&quot;$&quot;\ #,##0.00\-"/>
    <numFmt numFmtId="197" formatCode="_ * #,##0_ ;_ * \-#,##0_ ;_ * &quot;-&quot;??_ ;_ @_ "/>
    <numFmt numFmtId="198" formatCode="0.0%"/>
    <numFmt numFmtId="199" formatCode="&quot;$&quot;\ #,##0_-;[Red]&quot;$&quot;\ #,##0\-"/>
    <numFmt numFmtId="200" formatCode="#,##0.0_ "/>
    <numFmt numFmtId="201" formatCode="#,##0_ "/>
    <numFmt numFmtId="202" formatCode="\$#,##0.00;\(\$#,##0.00\)"/>
  </numFmts>
  <fonts count="97">
    <font>
      <sz val="12"/>
      <color indexed="8"/>
      <name val="宋体"/>
      <charset val="134"/>
    </font>
    <font>
      <sz val="11"/>
      <color indexed="8"/>
      <name val="宋体"/>
      <charset val="134"/>
    </font>
    <font>
      <sz val="16"/>
      <name val="方正小标宋简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sz val="20"/>
      <color indexed="8"/>
      <name val="华文中宋"/>
      <charset val="134"/>
    </font>
    <font>
      <b/>
      <sz val="12"/>
      <color indexed="8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20"/>
      <name val="华文中宋"/>
      <charset val="134"/>
    </font>
    <font>
      <b/>
      <sz val="10"/>
      <name val="宋体"/>
      <charset val="134"/>
    </font>
    <font>
      <sz val="12"/>
      <color indexed="9"/>
      <name val="宋体"/>
      <charset val="134"/>
    </font>
    <font>
      <b/>
      <sz val="12"/>
      <name val="仿宋_GB2312"/>
      <charset val="134"/>
    </font>
    <font>
      <sz val="14"/>
      <name val="仿宋_GB2312"/>
      <charset val="134"/>
    </font>
    <font>
      <sz val="12"/>
      <name val="仿宋_GB2312"/>
      <charset val="134"/>
    </font>
    <font>
      <sz val="18"/>
      <name val="华文中宋"/>
      <charset val="134"/>
    </font>
    <font>
      <sz val="15"/>
      <name val="宋体"/>
      <charset val="134"/>
    </font>
    <font>
      <sz val="20"/>
      <name val="方正小标宋_GBK"/>
      <charset val="134"/>
    </font>
    <font>
      <sz val="12"/>
      <name val="方正小标宋_GBK"/>
      <charset val="134"/>
    </font>
    <font>
      <sz val="14"/>
      <name val="方正小标宋_GBK"/>
      <charset val="134"/>
    </font>
    <font>
      <sz val="12"/>
      <name val="黑体"/>
      <charset val="134"/>
    </font>
    <font>
      <b/>
      <sz val="30"/>
      <name val="方正小标宋_GBK"/>
      <charset val="134"/>
    </font>
    <font>
      <b/>
      <sz val="18"/>
      <name val="楷体_GB2312"/>
      <charset val="134"/>
    </font>
    <font>
      <sz val="8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17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20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indexed="52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Tms Rmn"/>
      <charset val="134"/>
    </font>
    <font>
      <sz val="10"/>
      <name val="仿宋_GB2312"/>
      <charset val="134"/>
    </font>
    <font>
      <sz val="12"/>
      <color indexed="17"/>
      <name val="宋体"/>
      <charset val="134"/>
    </font>
    <font>
      <sz val="12"/>
      <color indexed="20"/>
      <name val="宋体"/>
      <charset val="134"/>
    </font>
    <font>
      <b/>
      <sz val="11"/>
      <color indexed="54"/>
      <name val="宋体"/>
      <charset val="134"/>
    </font>
    <font>
      <sz val="12"/>
      <name val="Helv"/>
      <charset val="134"/>
    </font>
    <font>
      <sz val="11"/>
      <color indexed="9"/>
      <name val="宋体"/>
      <charset val="134"/>
    </font>
    <font>
      <sz val="12"/>
      <name val="Times New Roman"/>
      <charset val="134"/>
    </font>
    <font>
      <sz val="10"/>
      <name val="Arial"/>
      <charset val="134"/>
    </font>
    <font>
      <b/>
      <sz val="8"/>
      <color indexed="9"/>
      <name val="宋体"/>
      <charset val="134"/>
    </font>
    <font>
      <sz val="10"/>
      <name val="Times New Roman"/>
      <charset val="134"/>
    </font>
    <font>
      <b/>
      <sz val="11"/>
      <color indexed="63"/>
      <name val="宋体"/>
      <charset val="134"/>
    </font>
    <font>
      <b/>
      <sz val="10"/>
      <name val="MS Sans Serif"/>
      <charset val="134"/>
    </font>
    <font>
      <sz val="10"/>
      <name val="Helv"/>
      <charset val="134"/>
    </font>
    <font>
      <sz val="10"/>
      <name val="MS Sans Serif"/>
      <charset val="134"/>
    </font>
    <font>
      <sz val="10"/>
      <name val="Geneva"/>
      <charset val="134"/>
    </font>
    <font>
      <sz val="7"/>
      <name val="Small Fonts"/>
      <charset val="134"/>
    </font>
    <font>
      <b/>
      <sz val="14"/>
      <name val="楷体"/>
      <charset val="134"/>
    </font>
    <font>
      <sz val="8"/>
      <name val="Arial"/>
      <charset val="134"/>
    </font>
    <font>
      <b/>
      <sz val="18"/>
      <color indexed="62"/>
      <name val="宋体"/>
      <charset val="134"/>
    </font>
    <font>
      <b/>
      <sz val="13"/>
      <color indexed="54"/>
      <name val="宋体"/>
      <charset val="134"/>
    </font>
    <font>
      <u/>
      <sz val="12"/>
      <color indexed="12"/>
      <name val="宋体"/>
      <charset val="134"/>
    </font>
    <font>
      <sz val="12"/>
      <color indexed="9"/>
      <name val="Helv"/>
      <charset val="134"/>
    </font>
    <font>
      <sz val="10"/>
      <name val="楷体"/>
      <charset val="134"/>
    </font>
    <font>
      <sz val="10"/>
      <color indexed="8"/>
      <name val="MS Sans Serif"/>
      <charset val="134"/>
    </font>
    <font>
      <b/>
      <sz val="10"/>
      <color indexed="9"/>
      <name val="宋体"/>
      <charset val="134"/>
    </font>
    <font>
      <b/>
      <sz val="18"/>
      <color indexed="54"/>
      <name val="宋体"/>
      <charset val="134"/>
    </font>
    <font>
      <b/>
      <sz val="12"/>
      <name val="Arial"/>
      <charset val="134"/>
    </font>
    <font>
      <b/>
      <sz val="15"/>
      <color indexed="54"/>
      <name val="宋体"/>
      <charset val="134"/>
    </font>
    <font>
      <sz val="12"/>
      <name val="Courier"/>
      <charset val="134"/>
    </font>
    <font>
      <u/>
      <sz val="11"/>
      <color indexed="52"/>
      <name val="宋体"/>
      <charset val="134"/>
    </font>
    <font>
      <b/>
      <sz val="9"/>
      <name val="Arial"/>
      <charset val="134"/>
    </font>
    <font>
      <sz val="11"/>
      <color indexed="60"/>
      <name val="宋体"/>
      <charset val="134"/>
    </font>
    <font>
      <sz val="10"/>
      <name val="宋体"/>
      <charset val="134"/>
    </font>
    <font>
      <sz val="12"/>
      <color indexed="16"/>
      <name val="宋体"/>
      <charset val="134"/>
    </font>
    <font>
      <sz val="11"/>
      <color indexed="62"/>
      <name val="宋体"/>
      <charset val="134"/>
    </font>
    <font>
      <u/>
      <sz val="12"/>
      <color indexed="36"/>
      <name val="宋体"/>
      <charset val="134"/>
    </font>
    <font>
      <u/>
      <sz val="10"/>
      <color indexed="12"/>
      <name val="Times"/>
      <charset val="134"/>
    </font>
    <font>
      <b/>
      <sz val="11"/>
      <color indexed="9"/>
      <name val="宋体"/>
      <charset val="134"/>
    </font>
    <font>
      <b/>
      <sz val="10"/>
      <name val="Arial"/>
      <charset val="134"/>
    </font>
    <font>
      <sz val="12"/>
      <color theme="1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b/>
      <sz val="18"/>
      <name val="宋体"/>
      <charset val="134"/>
    </font>
    <font>
      <b/>
      <sz val="20"/>
      <name val="方正小标宋_GBK"/>
      <charset val="134"/>
    </font>
  </fonts>
  <fills count="6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5"/>
        <bgColor indexed="64"/>
      </patternFill>
    </fill>
    <fill>
      <patternFill patternType="gray0625"/>
    </fill>
    <fill>
      <patternFill patternType="solid">
        <fgColor indexed="4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1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4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0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indexed="4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indexed="4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indexed="11"/>
      </bottom>
      <diagonal/>
    </border>
    <border>
      <left/>
      <right/>
      <top style="thin">
        <color indexed="11"/>
      </top>
      <bottom style="double">
        <color indexed="1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338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4" fillId="12" borderId="13" applyNumberFormat="0" applyAlignment="0" applyProtection="0">
      <alignment vertical="center"/>
    </xf>
    <xf numFmtId="0" fontId="28" fillId="0" borderId="0">
      <alignment horizontal="center" wrapText="1"/>
      <protection locked="0"/>
    </xf>
    <xf numFmtId="41" fontId="3" fillId="0" borderId="0" applyFont="0" applyFill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0" fillId="5" borderId="0" applyNumberFormat="0" applyBorder="0" applyAlignment="0" applyProtection="0"/>
    <xf numFmtId="0" fontId="29" fillId="9" borderId="0" applyNumberFormat="0" applyBorder="0" applyAlignment="0" applyProtection="0">
      <alignment vertical="center"/>
    </xf>
    <xf numFmtId="0" fontId="45" fillId="5" borderId="19" applyNumberFormat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178" fontId="59" fillId="0" borderId="23" applyFill="0" applyProtection="0">
      <alignment horizontal="right"/>
    </xf>
    <xf numFmtId="0" fontId="16" fillId="48" borderId="0" applyNumberFormat="0" applyBorder="0" applyAlignment="0" applyProtection="0"/>
    <xf numFmtId="0" fontId="32" fillId="28" borderId="0" applyNumberFormat="0" applyBorder="0" applyAlignment="0" applyProtection="0">
      <alignment vertical="center"/>
    </xf>
    <xf numFmtId="9" fontId="4" fillId="0" borderId="0" applyFont="0" applyFill="0" applyBorder="0" applyAlignment="0" applyProtection="0"/>
    <xf numFmtId="0" fontId="48" fillId="0" borderId="0" applyNumberFormat="0" applyFill="0" applyBorder="0" applyAlignment="0" applyProtection="0">
      <alignment vertical="center"/>
    </xf>
    <xf numFmtId="0" fontId="3" fillId="14" borderId="14" applyNumberFormat="0" applyFont="0" applyAlignment="0" applyProtection="0">
      <alignment vertical="center"/>
    </xf>
    <xf numFmtId="0" fontId="4" fillId="0" borderId="0"/>
    <xf numFmtId="0" fontId="58" fillId="0" borderId="0"/>
    <xf numFmtId="0" fontId="58" fillId="0" borderId="0"/>
    <xf numFmtId="0" fontId="47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64" fillId="0" borderId="0"/>
    <xf numFmtId="0" fontId="36" fillId="0" borderId="0" applyNumberFormat="0" applyFill="0" applyBorder="0" applyAlignment="0" applyProtection="0">
      <alignment vertical="center"/>
    </xf>
    <xf numFmtId="0" fontId="4" fillId="0" borderId="0"/>
    <xf numFmtId="0" fontId="1" fillId="0" borderId="0">
      <alignment vertical="center"/>
    </xf>
    <xf numFmtId="0" fontId="64" fillId="0" borderId="0"/>
    <xf numFmtId="0" fontId="31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/>
    <xf numFmtId="0" fontId="42" fillId="0" borderId="17" applyNumberFormat="0" applyFill="0" applyAlignment="0" applyProtection="0">
      <alignment vertical="center"/>
    </xf>
    <xf numFmtId="9" fontId="4" fillId="0" borderId="0" applyFont="0" applyFill="0" applyBorder="0" applyAlignment="0" applyProtection="0"/>
    <xf numFmtId="0" fontId="58" fillId="0" borderId="0"/>
    <xf numFmtId="0" fontId="44" fillId="0" borderId="17" applyNumberFormat="0" applyFill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9" fontId="4" fillId="0" borderId="0" applyFont="0" applyFill="0" applyBorder="0" applyAlignment="0" applyProtection="0"/>
    <xf numFmtId="0" fontId="47" fillId="0" borderId="20" applyNumberFormat="0" applyFill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9" fillId="18" borderId="15" applyNumberFormat="0" applyAlignment="0" applyProtection="0">
      <alignment vertical="center"/>
    </xf>
    <xf numFmtId="0" fontId="1" fillId="0" borderId="0">
      <alignment vertical="center"/>
    </xf>
    <xf numFmtId="0" fontId="35" fillId="18" borderId="13" applyNumberFormat="0" applyAlignment="0" applyProtection="0">
      <alignment vertical="center"/>
    </xf>
    <xf numFmtId="0" fontId="1" fillId="44" borderId="0" applyNumberFormat="0" applyBorder="0" applyAlignment="0" applyProtection="0">
      <alignment vertical="center"/>
    </xf>
    <xf numFmtId="0" fontId="30" fillId="8" borderId="12" applyNumberFormat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62" fillId="5" borderId="25" applyNumberFormat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2" fillId="0" borderId="0" applyNumberFormat="0" applyFont="0" applyFill="0" applyBorder="0" applyAlignment="0" applyProtection="0">
      <alignment horizontal="left"/>
    </xf>
    <xf numFmtId="0" fontId="32" fillId="3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83" fillId="56" borderId="0" applyNumberFormat="0" applyBorder="0" applyAlignment="0" applyProtection="0">
      <alignment vertical="center"/>
    </xf>
    <xf numFmtId="0" fontId="64" fillId="0" borderId="0"/>
    <xf numFmtId="0" fontId="29" fillId="38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58" fillId="0" borderId="0"/>
    <xf numFmtId="0" fontId="59" fillId="0" borderId="0"/>
    <xf numFmtId="0" fontId="58" fillId="0" borderId="0"/>
    <xf numFmtId="0" fontId="0" fillId="50" borderId="0" applyNumberFormat="0" applyBorder="0" applyAlignment="0" applyProtection="0"/>
    <xf numFmtId="0" fontId="66" fillId="0" borderId="0"/>
    <xf numFmtId="0" fontId="72" fillId="0" borderId="0" applyNumberFormat="0" applyFill="0" applyBorder="0" applyAlignment="0" applyProtection="0">
      <alignment vertical="top"/>
      <protection locked="0"/>
    </xf>
    <xf numFmtId="49" fontId="52" fillId="0" borderId="0" applyFont="0" applyFill="0" applyBorder="0" applyAlignment="0" applyProtection="0"/>
    <xf numFmtId="0" fontId="66" fillId="0" borderId="0"/>
    <xf numFmtId="0" fontId="1" fillId="40" borderId="0" applyNumberFormat="0" applyBorder="0" applyAlignment="0" applyProtection="0">
      <alignment vertical="center"/>
    </xf>
    <xf numFmtId="0" fontId="1" fillId="50" borderId="0" applyNumberFormat="0" applyBorder="0" applyAlignment="0" applyProtection="0">
      <alignment vertical="center"/>
    </xf>
    <xf numFmtId="0" fontId="4" fillId="0" borderId="0">
      <alignment vertical="center"/>
    </xf>
    <xf numFmtId="189" fontId="52" fillId="0" borderId="0" applyFont="0" applyFill="0" applyBorder="0" applyAlignment="0" applyProtection="0"/>
    <xf numFmtId="0" fontId="1" fillId="22" borderId="0" applyNumberFormat="0" applyBorder="0" applyAlignment="0" applyProtection="0">
      <alignment vertical="center"/>
    </xf>
    <xf numFmtId="41" fontId="52" fillId="0" borderId="0" applyFont="0" applyFill="0" applyBorder="0" applyAlignment="0" applyProtection="0"/>
    <xf numFmtId="0" fontId="1" fillId="4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56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59" fillId="0" borderId="7" applyNumberFormat="0" applyFill="0" applyProtection="0">
      <alignment horizontal="left"/>
    </xf>
    <xf numFmtId="0" fontId="57" fillId="56" borderId="0" applyNumberFormat="0" applyBorder="0" applyAlignment="0" applyProtection="0">
      <alignment vertical="center"/>
    </xf>
    <xf numFmtId="0" fontId="4" fillId="0" borderId="0"/>
    <xf numFmtId="0" fontId="57" fillId="40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7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64" fillId="0" borderId="0">
      <protection locked="0"/>
    </xf>
    <xf numFmtId="0" fontId="16" fillId="54" borderId="0" applyNumberFormat="0" applyBorder="0" applyAlignment="0" applyProtection="0"/>
    <xf numFmtId="0" fontId="0" fillId="49" borderId="0" applyNumberFormat="0" applyBorder="0" applyAlignment="0" applyProtection="0"/>
    <xf numFmtId="0" fontId="0" fillId="49" borderId="0" applyNumberFormat="0" applyBorder="0" applyAlignment="0" applyProtection="0"/>
    <xf numFmtId="0" fontId="38" fillId="22" borderId="0" applyNumberFormat="0" applyBorder="0" applyAlignment="0" applyProtection="0">
      <alignment vertical="center"/>
    </xf>
    <xf numFmtId="0" fontId="16" fillId="44" borderId="0" applyNumberFormat="0" applyBorder="0" applyAlignment="0" applyProtection="0"/>
    <xf numFmtId="0" fontId="16" fillId="53" borderId="0" applyNumberFormat="0" applyBorder="0" applyAlignment="0" applyProtection="0"/>
    <xf numFmtId="0" fontId="16" fillId="48" borderId="0" applyNumberFormat="0" applyBorder="0" applyAlignment="0" applyProtection="0"/>
    <xf numFmtId="0" fontId="52" fillId="0" borderId="0" applyFont="0" applyFill="0" applyBorder="0" applyAlignment="0" applyProtection="0"/>
    <xf numFmtId="0" fontId="0" fillId="50" borderId="0" applyNumberFormat="0" applyBorder="0" applyAlignment="0" applyProtection="0"/>
    <xf numFmtId="0" fontId="53" fillId="22" borderId="0" applyNumberFormat="0" applyBorder="0" applyAlignment="0" applyProtection="0">
      <alignment vertical="center"/>
    </xf>
    <xf numFmtId="196" fontId="52" fillId="0" borderId="0" applyFont="0" applyFill="0" applyBorder="0" applyAlignment="0" applyProtection="0"/>
    <xf numFmtId="0" fontId="0" fillId="16" borderId="0" applyNumberFormat="0" applyBorder="0" applyAlignment="0" applyProtection="0"/>
    <xf numFmtId="0" fontId="16" fillId="5" borderId="0" applyNumberFormat="0" applyBorder="0" applyAlignment="0" applyProtection="0"/>
    <xf numFmtId="0" fontId="16" fillId="54" borderId="0" applyNumberFormat="0" applyBorder="0" applyAlignment="0" applyProtection="0"/>
    <xf numFmtId="0" fontId="0" fillId="49" borderId="0" applyNumberFormat="0" applyBorder="0" applyAlignment="0" applyProtection="0"/>
    <xf numFmtId="0" fontId="41" fillId="40" borderId="0" applyNumberFormat="0" applyBorder="0" applyAlignment="0" applyProtection="0">
      <alignment vertical="center"/>
    </xf>
    <xf numFmtId="0" fontId="0" fillId="5" borderId="0" applyNumberFormat="0" applyBorder="0" applyAlignment="0" applyProtection="0"/>
    <xf numFmtId="185" fontId="52" fillId="0" borderId="0" applyFont="0" applyFill="0" applyBorder="0" applyAlignment="0" applyProtection="0"/>
    <xf numFmtId="0" fontId="16" fillId="5" borderId="0" applyNumberFormat="0" applyBorder="0" applyAlignment="0" applyProtection="0"/>
    <xf numFmtId="0" fontId="16" fillId="45" borderId="0" applyNumberFormat="0" applyBorder="0" applyAlignment="0" applyProtection="0"/>
    <xf numFmtId="0" fontId="38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/>
    <xf numFmtId="0" fontId="0" fillId="49" borderId="0" applyNumberFormat="0" applyBorder="0" applyAlignment="0" applyProtection="0"/>
    <xf numFmtId="0" fontId="1" fillId="0" borderId="0"/>
    <xf numFmtId="0" fontId="16" fillId="44" borderId="0" applyNumberFormat="0" applyBorder="0" applyAlignment="0" applyProtection="0"/>
    <xf numFmtId="0" fontId="16" fillId="57" borderId="0" applyNumberFormat="0" applyBorder="0" applyAlignment="0" applyProtection="0"/>
    <xf numFmtId="0" fontId="4" fillId="0" borderId="0">
      <alignment vertical="center"/>
    </xf>
    <xf numFmtId="0" fontId="0" fillId="50" borderId="0" applyNumberFormat="0" applyBorder="0" applyAlignment="0" applyProtection="0"/>
    <xf numFmtId="0" fontId="4" fillId="0" borderId="0"/>
    <xf numFmtId="0" fontId="0" fillId="42" borderId="0" applyNumberFormat="0" applyBorder="0" applyAlignment="0" applyProtection="0"/>
    <xf numFmtId="0" fontId="1" fillId="0" borderId="0">
      <alignment vertical="center"/>
    </xf>
    <xf numFmtId="0" fontId="16" fillId="42" borderId="0" applyNumberFormat="0" applyBorder="0" applyAlignment="0" applyProtection="0"/>
    <xf numFmtId="0" fontId="76" fillId="42" borderId="24">
      <alignment horizontal="left" vertical="center"/>
      <protection locked="0" hidden="1"/>
    </xf>
    <xf numFmtId="0" fontId="4" fillId="0" borderId="0">
      <alignment vertical="center"/>
    </xf>
    <xf numFmtId="0" fontId="63" fillId="0" borderId="0" applyNumberFormat="0" applyFill="0" applyBorder="0" applyAlignment="0" applyProtection="0"/>
    <xf numFmtId="183" fontId="52" fillId="0" borderId="0" applyFont="0" applyFill="0" applyBorder="0" applyAlignment="0" applyProtection="0"/>
    <xf numFmtId="186" fontId="61" fillId="0" borderId="0"/>
    <xf numFmtId="187" fontId="52" fillId="0" borderId="0" applyFont="0" applyFill="0" applyBorder="0" applyAlignment="0" applyProtection="0"/>
    <xf numFmtId="189" fontId="52" fillId="0" borderId="0" applyFont="0" applyFill="0" applyBorder="0" applyAlignment="0" applyProtection="0"/>
    <xf numFmtId="0" fontId="64" fillId="0" borderId="0"/>
    <xf numFmtId="0" fontId="82" fillId="0" borderId="0" applyNumberFormat="0" applyFill="0" applyBorder="0" applyAlignment="0" applyProtection="0"/>
    <xf numFmtId="195" fontId="52" fillId="0" borderId="0" applyFont="0" applyFill="0" applyBorder="0" applyAlignment="0" applyProtection="0"/>
    <xf numFmtId="0" fontId="1" fillId="0" borderId="0"/>
    <xf numFmtId="202" fontId="61" fillId="0" borderId="0"/>
    <xf numFmtId="15" fontId="65" fillId="0" borderId="0"/>
    <xf numFmtId="188" fontId="61" fillId="0" borderId="0"/>
    <xf numFmtId="0" fontId="71" fillId="0" borderId="27" applyNumberFormat="0" applyFill="0" applyAlignment="0" applyProtection="0">
      <alignment vertical="center"/>
    </xf>
    <xf numFmtId="0" fontId="69" fillId="5" borderId="0" applyNumberFormat="0" applyBorder="0" applyAlignment="0" applyProtection="0"/>
    <xf numFmtId="0" fontId="78" fillId="0" borderId="28" applyNumberFormat="0" applyAlignment="0" applyProtection="0">
      <alignment horizontal="left" vertical="center"/>
    </xf>
    <xf numFmtId="0" fontId="78" fillId="0" borderId="5">
      <alignment horizontal="left" vertical="center"/>
    </xf>
    <xf numFmtId="0" fontId="69" fillId="50" borderId="1" applyNumberFormat="0" applyBorder="0" applyAlignment="0" applyProtection="0"/>
    <xf numFmtId="0" fontId="4" fillId="0" borderId="0">
      <alignment vertical="center"/>
    </xf>
    <xf numFmtId="179" fontId="56" fillId="43" borderId="0"/>
    <xf numFmtId="179" fontId="73" fillId="52" borderId="0"/>
    <xf numFmtId="38" fontId="52" fillId="0" borderId="0" applyFont="0" applyFill="0" applyBorder="0" applyAlignment="0" applyProtection="0"/>
    <xf numFmtId="0" fontId="4" fillId="0" borderId="0">
      <alignment vertical="center"/>
    </xf>
    <xf numFmtId="40" fontId="52" fillId="0" borderId="0" applyFont="0" applyFill="0" applyBorder="0" applyAlignment="0" applyProtection="0"/>
    <xf numFmtId="189" fontId="52" fillId="0" borderId="0" applyFont="0" applyFill="0" applyBorder="0" applyAlignment="0" applyProtection="0"/>
    <xf numFmtId="19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40" fontId="60" fillId="46" borderId="24">
      <alignment horizontal="centerContinuous" vertical="center"/>
    </xf>
    <xf numFmtId="0" fontId="61" fillId="0" borderId="0"/>
    <xf numFmtId="37" fontId="67" fillId="0" borderId="0"/>
    <xf numFmtId="199" fontId="59" fillId="0" borderId="0"/>
    <xf numFmtId="0" fontId="64" fillId="0" borderId="0"/>
    <xf numFmtId="0" fontId="4" fillId="0" borderId="0">
      <alignment vertical="center"/>
    </xf>
    <xf numFmtId="0" fontId="41" fillId="26" borderId="0" applyNumberFormat="0" applyBorder="0" applyAlignment="0" applyProtection="0">
      <alignment vertical="center"/>
    </xf>
    <xf numFmtId="3" fontId="52" fillId="0" borderId="0" applyFont="0" applyFill="0" applyBorder="0" applyAlignment="0" applyProtection="0"/>
    <xf numFmtId="14" fontId="28" fillId="0" borderId="0">
      <alignment horizontal="center" wrapText="1"/>
      <protection locked="0"/>
    </xf>
    <xf numFmtId="10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center"/>
    </xf>
    <xf numFmtId="176" fontId="52" fillId="0" borderId="0" applyFont="0" applyFill="0" applyProtection="0"/>
    <xf numFmtId="15" fontId="52" fillId="0" borderId="0" applyFont="0" applyFill="0" applyBorder="0" applyAlignment="0" applyProtection="0"/>
    <xf numFmtId="0" fontId="1" fillId="0" borderId="0">
      <alignment vertical="center"/>
    </xf>
    <xf numFmtId="4" fontId="52" fillId="0" borderId="0" applyFont="0" applyFill="0" applyBorder="0" applyAlignment="0" applyProtection="0"/>
    <xf numFmtId="0" fontId="63" fillId="0" borderId="26">
      <alignment horizontal="center"/>
    </xf>
    <xf numFmtId="0" fontId="52" fillId="51" borderId="0" applyNumberFormat="0" applyFont="0" applyBorder="0" applyAlignment="0" applyProtection="0"/>
    <xf numFmtId="0" fontId="4" fillId="0" borderId="0" applyNumberFormat="0" applyFill="0" applyBorder="0" applyAlignment="0" applyProtection="0"/>
    <xf numFmtId="0" fontId="51" fillId="41" borderId="21">
      <protection locked="0"/>
    </xf>
    <xf numFmtId="0" fontId="75" fillId="0" borderId="0"/>
    <xf numFmtId="0" fontId="1" fillId="0" borderId="0">
      <alignment vertical="center"/>
    </xf>
    <xf numFmtId="0" fontId="51" fillId="41" borderId="21">
      <protection locked="0"/>
    </xf>
    <xf numFmtId="0" fontId="51" fillId="41" borderId="21">
      <protection locked="0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84" fillId="0" borderId="0"/>
    <xf numFmtId="9" fontId="5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8" fillId="16" borderId="0" applyNumberFormat="0" applyBorder="0" applyAlignment="0" applyProtection="0">
      <alignment vertical="center"/>
    </xf>
    <xf numFmtId="9" fontId="4" fillId="0" borderId="0" applyFont="0" applyFill="0" applyBorder="0" applyAlignment="0" applyProtection="0"/>
    <xf numFmtId="193" fontId="52" fillId="0" borderId="0" applyFont="0" applyFill="0" applyBorder="0" applyAlignment="0" applyProtection="0"/>
    <xf numFmtId="0" fontId="80" fillId="0" borderId="0"/>
    <xf numFmtId="0" fontId="59" fillId="0" borderId="7" applyNumberFormat="0" applyFill="0" applyProtection="0">
      <alignment horizontal="right"/>
    </xf>
    <xf numFmtId="0" fontId="79" fillId="0" borderId="29" applyNumberFormat="0" applyFill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181" fontId="4" fillId="0" borderId="0" applyFont="0" applyFill="0" applyBorder="0" applyAlignment="0" applyProtection="0"/>
    <xf numFmtId="0" fontId="55" fillId="0" borderId="0" applyNumberFormat="0" applyFill="0" applyBorder="0" applyAlignment="0" applyProtection="0">
      <alignment vertical="center"/>
    </xf>
    <xf numFmtId="0" fontId="68" fillId="0" borderId="7" applyNumberFormat="0" applyFill="0" applyProtection="0">
      <alignment horizontal="center"/>
    </xf>
    <xf numFmtId="0" fontId="70" fillId="0" borderId="0" applyNumberFormat="0" applyFill="0" applyBorder="0" applyAlignment="0" applyProtection="0"/>
    <xf numFmtId="0" fontId="11" fillId="55" borderId="0" applyNumberFormat="0" applyBorder="0" applyAlignment="0" applyProtection="0"/>
    <xf numFmtId="0" fontId="4" fillId="0" borderId="0">
      <alignment vertical="center"/>
    </xf>
    <xf numFmtId="0" fontId="74" fillId="0" borderId="23" applyNumberFormat="0" applyFill="0" applyProtection="0">
      <alignment horizontal="center"/>
    </xf>
    <xf numFmtId="0" fontId="53" fillId="16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top"/>
      <protection locked="0"/>
    </xf>
    <xf numFmtId="0" fontId="54" fillId="26" borderId="0" applyNumberFormat="0" applyBorder="0" applyAlignment="0" applyProtection="0">
      <alignment vertical="center"/>
    </xf>
    <xf numFmtId="0" fontId="7" fillId="0" borderId="30" applyNumberFormat="0" applyFill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54" fillId="40" borderId="0" applyNumberFormat="0" applyBorder="0" applyAlignment="0" applyProtection="0">
      <alignment vertical="center"/>
    </xf>
    <xf numFmtId="0" fontId="54" fillId="40" borderId="0" applyNumberFormat="0" applyBorder="0" applyAlignment="0" applyProtection="0">
      <alignment vertical="center"/>
    </xf>
    <xf numFmtId="0" fontId="54" fillId="40" borderId="0" applyNumberFormat="0" applyBorder="0" applyAlignment="0" applyProtection="0">
      <alignment vertical="center"/>
    </xf>
    <xf numFmtId="0" fontId="54" fillId="40" borderId="0" applyNumberFormat="0" applyBorder="0" applyAlignment="0" applyProtection="0">
      <alignment vertical="center"/>
    </xf>
    <xf numFmtId="0" fontId="54" fillId="40" borderId="0" applyNumberFormat="0" applyBorder="0" applyAlignment="0" applyProtection="0">
      <alignment vertical="center"/>
    </xf>
    <xf numFmtId="0" fontId="54" fillId="40" borderId="0" applyNumberFormat="0" applyBorder="0" applyAlignment="0" applyProtection="0">
      <alignment vertical="center"/>
    </xf>
    <xf numFmtId="0" fontId="85" fillId="40" borderId="0" applyNumberFormat="0" applyBorder="0" applyAlignment="0" applyProtection="0"/>
    <xf numFmtId="0" fontId="84" fillId="0" borderId="0"/>
    <xf numFmtId="0" fontId="41" fillId="26" borderId="0" applyNumberFormat="0" applyBorder="0" applyAlignment="0" applyProtection="0">
      <alignment vertical="center"/>
    </xf>
    <xf numFmtId="0" fontId="65" fillId="0" borderId="0"/>
    <xf numFmtId="0" fontId="84" fillId="0" borderId="0"/>
    <xf numFmtId="0" fontId="41" fillId="26" borderId="0" applyNumberFormat="0" applyBorder="0" applyAlignment="0" applyProtection="0">
      <alignment vertical="center"/>
    </xf>
    <xf numFmtId="0" fontId="4" fillId="0" borderId="0"/>
    <xf numFmtId="0" fontId="41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1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91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7" fillId="58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4" fillId="0" borderId="0"/>
    <xf numFmtId="0" fontId="86" fillId="42" borderId="19" applyNumberFormat="0" applyAlignment="0" applyProtection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/>
    <xf numFmtId="0" fontId="57" fillId="5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/>
    <xf numFmtId="0" fontId="1" fillId="0" borderId="0">
      <alignment vertical="center"/>
    </xf>
    <xf numFmtId="0" fontId="4" fillId="0" borderId="0"/>
    <xf numFmtId="0" fontId="52" fillId="50" borderId="32" applyNumberFormat="0" applyFont="0" applyAlignment="0" applyProtection="0">
      <alignment vertical="center"/>
    </xf>
    <xf numFmtId="0" fontId="1" fillId="0" borderId="0">
      <alignment vertical="center"/>
    </xf>
    <xf numFmtId="0" fontId="84" fillId="0" borderId="0"/>
    <xf numFmtId="0" fontId="4" fillId="0" borderId="0"/>
    <xf numFmtId="0" fontId="1" fillId="0" borderId="0">
      <alignment vertical="center"/>
    </xf>
    <xf numFmtId="0" fontId="4" fillId="0" borderId="0"/>
    <xf numFmtId="0" fontId="1" fillId="0" borderId="0">
      <alignment vertical="center"/>
    </xf>
    <xf numFmtId="0" fontId="52" fillId="0" borderId="1">
      <alignment horizontal="left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2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38" fillId="22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/>
    <xf numFmtId="0" fontId="38" fillId="16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38" fillId="2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top"/>
      <protection locked="0"/>
    </xf>
    <xf numFmtId="0" fontId="89" fillId="48" borderId="31" applyNumberFormat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74" fillId="0" borderId="23" applyNumberFormat="0" applyFill="0" applyProtection="0">
      <alignment horizontal="left"/>
    </xf>
    <xf numFmtId="0" fontId="93" fillId="0" borderId="0" applyNumberFormat="0" applyFill="0" applyBorder="0" applyAlignment="0" applyProtection="0">
      <alignment vertical="center"/>
    </xf>
    <xf numFmtId="0" fontId="94" fillId="0" borderId="33" applyNumberFormat="0" applyFill="0" applyAlignment="0" applyProtection="0">
      <alignment vertical="center"/>
    </xf>
    <xf numFmtId="0" fontId="65" fillId="0" borderId="0"/>
    <xf numFmtId="191" fontId="4" fillId="0" borderId="0" applyFont="0" applyFill="0" applyBorder="0" applyAlignment="0" applyProtection="0"/>
    <xf numFmtId="4" fontId="65" fillId="0" borderId="0" applyFont="0" applyFill="0" applyBorder="0" applyAlignment="0" applyProtection="0"/>
    <xf numFmtId="41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81" fontId="4" fillId="0" borderId="0" applyFont="0" applyFill="0" applyBorder="0" applyAlignment="0" applyProtection="0"/>
    <xf numFmtId="43" fontId="52" fillId="0" borderId="0" applyFont="0" applyFill="0" applyBorder="0" applyAlignment="0" applyProtection="0"/>
    <xf numFmtId="0" fontId="11" fillId="59" borderId="0" applyNumberFormat="0" applyBorder="0" applyAlignment="0" applyProtection="0"/>
    <xf numFmtId="0" fontId="11" fillId="60" borderId="0" applyNumberFormat="0" applyBorder="0" applyAlignment="0" applyProtection="0"/>
    <xf numFmtId="0" fontId="57" fillId="61" borderId="0" applyNumberFormat="0" applyBorder="0" applyAlignment="0" applyProtection="0">
      <alignment vertical="center"/>
    </xf>
    <xf numFmtId="0" fontId="57" fillId="62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1" fontId="59" fillId="0" borderId="23" applyFill="0" applyProtection="0">
      <alignment horizontal="center"/>
    </xf>
    <xf numFmtId="43" fontId="52" fillId="0" borderId="0" applyFont="0" applyFill="0" applyBorder="0" applyAlignment="0" applyProtection="0"/>
  </cellStyleXfs>
  <cellXfs count="276">
    <xf numFmtId="0" fontId="0" fillId="0" borderId="0" xfId="0">
      <alignment vertical="center"/>
    </xf>
    <xf numFmtId="0" fontId="1" fillId="0" borderId="0" xfId="182" applyAlignment="1"/>
    <xf numFmtId="0" fontId="2" fillId="2" borderId="0" xfId="254" applyFont="1" applyFill="1" applyAlignment="1">
      <alignment horizontal="center" vertical="center" wrapText="1"/>
    </xf>
    <xf numFmtId="0" fontId="3" fillId="0" borderId="0" xfId="182" applyFont="1" applyAlignment="1">
      <alignment horizontal="left"/>
    </xf>
    <xf numFmtId="0" fontId="4" fillId="0" borderId="0" xfId="248" applyAlignment="1"/>
    <xf numFmtId="0" fontId="3" fillId="0" borderId="0" xfId="182" applyFont="1" applyAlignment="1">
      <alignment horizontal="right"/>
    </xf>
    <xf numFmtId="0" fontId="5" fillId="0" borderId="1" xfId="182" applyFont="1" applyBorder="1" applyAlignment="1">
      <alignment horizontal="center" vertical="center" wrapText="1"/>
    </xf>
    <xf numFmtId="184" fontId="6" fillId="0" borderId="1" xfId="290" applyNumberFormat="1" applyFont="1" applyBorder="1" applyAlignment="1">
      <alignment horizontal="center" vertical="center" wrapText="1"/>
    </xf>
    <xf numFmtId="184" fontId="5" fillId="0" borderId="1" xfId="290" applyNumberFormat="1" applyFont="1" applyBorder="1" applyAlignment="1">
      <alignment horizontal="center" vertical="center" wrapText="1"/>
    </xf>
    <xf numFmtId="177" fontId="7" fillId="0" borderId="1" xfId="244" applyNumberFormat="1" applyFont="1" applyBorder="1" applyAlignment="1">
      <alignment horizontal="left" vertical="center"/>
    </xf>
    <xf numFmtId="201" fontId="7" fillId="0" borderId="1" xfId="244" applyNumberFormat="1" applyFont="1" applyFill="1" applyBorder="1" applyAlignment="1">
      <alignment horizontal="right" vertical="center"/>
    </xf>
    <xf numFmtId="198" fontId="6" fillId="0" borderId="1" xfId="194" applyNumberFormat="1" applyFont="1" applyFill="1" applyBorder="1" applyAlignment="1">
      <alignment vertical="center"/>
    </xf>
    <xf numFmtId="177" fontId="1" fillId="0" borderId="1" xfId="244" applyNumberFormat="1" applyFont="1" applyBorder="1" applyAlignment="1">
      <alignment horizontal="left" vertical="center"/>
    </xf>
    <xf numFmtId="201" fontId="3" fillId="0" borderId="1" xfId="244" applyNumberFormat="1" applyFont="1" applyFill="1" applyBorder="1" applyAlignment="1">
      <alignment horizontal="right" vertical="center"/>
    </xf>
    <xf numFmtId="198" fontId="8" fillId="0" borderId="1" xfId="194" applyNumberFormat="1" applyFont="1" applyFill="1" applyBorder="1" applyAlignment="1">
      <alignment vertical="center"/>
    </xf>
    <xf numFmtId="198" fontId="3" fillId="0" borderId="1" xfId="194" applyNumberFormat="1" applyFont="1" applyFill="1" applyBorder="1" applyAlignment="1">
      <alignment horizontal="right" vertical="center"/>
    </xf>
    <xf numFmtId="201" fontId="9" fillId="0" borderId="1" xfId="244" applyNumberFormat="1" applyFont="1" applyFill="1" applyBorder="1" applyAlignment="1">
      <alignment horizontal="right" vertical="center"/>
    </xf>
    <xf numFmtId="0" fontId="7" fillId="0" borderId="1" xfId="244" applyFont="1" applyBorder="1" applyAlignment="1">
      <alignment horizontal="center" vertical="center"/>
    </xf>
    <xf numFmtId="0" fontId="1" fillId="0" borderId="2" xfId="182" applyFont="1" applyBorder="1" applyAlignment="1">
      <alignment horizontal="left" vertical="top" wrapText="1"/>
    </xf>
    <xf numFmtId="0" fontId="1" fillId="0" borderId="2" xfId="182" applyBorder="1" applyAlignment="1">
      <alignment horizontal="left" vertical="top" wrapText="1"/>
    </xf>
    <xf numFmtId="0" fontId="1" fillId="0" borderId="0" xfId="182" applyAlignment="1">
      <alignment vertical="center" wrapText="1"/>
    </xf>
    <xf numFmtId="0" fontId="5" fillId="0" borderId="0" xfId="182" applyFont="1" applyAlignment="1"/>
    <xf numFmtId="0" fontId="4" fillId="0" borderId="0" xfId="258" applyFont="1">
      <alignment vertical="center"/>
    </xf>
    <xf numFmtId="0" fontId="5" fillId="0" borderId="0" xfId="258" applyFont="1">
      <alignment vertical="center"/>
    </xf>
    <xf numFmtId="0" fontId="4" fillId="0" borderId="0" xfId="258" applyAlignment="1">
      <alignment horizontal="left" vertical="center"/>
    </xf>
    <xf numFmtId="0" fontId="4" fillId="0" borderId="0" xfId="258">
      <alignment vertical="center"/>
    </xf>
    <xf numFmtId="0" fontId="10" fillId="0" borderId="0" xfId="258" applyFont="1" applyAlignment="1">
      <alignment horizontal="center" vertical="center" shrinkToFit="1"/>
    </xf>
    <xf numFmtId="0" fontId="0" fillId="0" borderId="0" xfId="258" applyFont="1" applyAlignment="1">
      <alignment horizontal="left" vertical="center" wrapText="1"/>
    </xf>
    <xf numFmtId="0" fontId="5" fillId="0" borderId="1" xfId="269" applyFont="1" applyBorder="1" applyAlignment="1">
      <alignment horizontal="distributed" vertical="center" wrapText="1" indent="3"/>
    </xf>
    <xf numFmtId="0" fontId="11" fillId="0" borderId="1" xfId="258" applyFont="1" applyBorder="1" applyAlignment="1">
      <alignment horizontal="center" vertical="center" wrapText="1"/>
    </xf>
    <xf numFmtId="3" fontId="6" fillId="3" borderId="1" xfId="253" applyNumberFormat="1" applyFont="1" applyFill="1" applyBorder="1" applyAlignment="1" applyProtection="1">
      <alignment vertical="center"/>
    </xf>
    <xf numFmtId="201" fontId="5" fillId="0" borderId="1" xfId="251" applyNumberFormat="1" applyFont="1" applyFill="1" applyBorder="1" applyAlignment="1">
      <alignment vertical="center"/>
    </xf>
    <xf numFmtId="3" fontId="6" fillId="3" borderId="1" xfId="253" applyNumberFormat="1" applyFont="1" applyFill="1" applyBorder="1" applyAlignment="1" applyProtection="1">
      <alignment horizontal="left" vertical="center"/>
    </xf>
    <xf numFmtId="3" fontId="6" fillId="3" borderId="1" xfId="253" applyNumberFormat="1" applyFont="1" applyFill="1" applyBorder="1" applyAlignment="1" applyProtection="1">
      <alignment horizontal="distributed" vertical="center" indent="1"/>
    </xf>
    <xf numFmtId="0" fontId="4" fillId="0" borderId="0" xfId="258" applyFont="1" applyAlignment="1">
      <alignment horizontal="right" vertical="center"/>
    </xf>
    <xf numFmtId="0" fontId="5" fillId="0" borderId="0" xfId="269" applyFont="1" applyAlignment="1">
      <alignment horizontal="center" vertical="center" wrapText="1"/>
    </xf>
    <xf numFmtId="0" fontId="8" fillId="0" borderId="0" xfId="269" applyFont="1" applyAlignment="1">
      <alignment horizontal="center" vertical="center"/>
    </xf>
    <xf numFmtId="201" fontId="6" fillId="0" borderId="1" xfId="251" applyNumberFormat="1" applyFont="1" applyFill="1" applyBorder="1" applyAlignment="1">
      <alignment vertical="center"/>
    </xf>
    <xf numFmtId="0" fontId="5" fillId="0" borderId="1" xfId="269" applyFont="1" applyBorder="1" applyAlignment="1">
      <alignment horizontal="distributed" vertical="center"/>
    </xf>
    <xf numFmtId="49" fontId="6" fillId="0" borderId="1" xfId="253" applyNumberFormat="1" applyFont="1" applyFill="1" applyBorder="1" applyAlignment="1" applyProtection="1">
      <alignment horizontal="left" vertical="center"/>
      <protection locked="0"/>
    </xf>
    <xf numFmtId="49" fontId="6" fillId="0" borderId="1" xfId="253" applyNumberFormat="1" applyFont="1" applyFill="1" applyBorder="1" applyAlignment="1" applyProtection="1">
      <alignment horizontal="distributed" vertical="center" indent="2"/>
      <protection locked="0"/>
    </xf>
    <xf numFmtId="190" fontId="11" fillId="0" borderId="1" xfId="258" applyNumberFormat="1" applyFont="1" applyBorder="1" applyAlignment="1">
      <alignment horizontal="left" vertical="center" wrapText="1"/>
    </xf>
    <xf numFmtId="190" fontId="0" fillId="0" borderId="1" xfId="258" applyNumberFormat="1" applyFont="1" applyBorder="1" applyAlignment="1">
      <alignment horizontal="left" vertical="center" wrapText="1" indent="1"/>
    </xf>
    <xf numFmtId="201" fontId="8" fillId="0" borderId="1" xfId="251" applyNumberFormat="1" applyFont="1" applyFill="1" applyBorder="1" applyAlignment="1">
      <alignment vertical="center"/>
    </xf>
    <xf numFmtId="190" fontId="0" fillId="0" borderId="1" xfId="258" applyNumberFormat="1" applyFont="1" applyBorder="1" applyAlignment="1">
      <alignment horizontal="left" vertical="center" wrapText="1" indent="2"/>
    </xf>
    <xf numFmtId="0" fontId="9" fillId="0" borderId="0" xfId="254" applyFont="1" applyFill="1" applyBorder="1" applyAlignment="1">
      <alignment vertical="center"/>
    </xf>
    <xf numFmtId="0" fontId="3" fillId="0" borderId="0" xfId="254" applyFont="1" applyFill="1" applyBorder="1" applyAlignment="1">
      <alignment vertical="center"/>
    </xf>
    <xf numFmtId="0" fontId="2" fillId="0" borderId="0" xfId="254" applyFont="1" applyAlignment="1">
      <alignment horizontal="center" vertical="center"/>
    </xf>
    <xf numFmtId="0" fontId="12" fillId="2" borderId="0" xfId="254" applyFont="1" applyFill="1" applyBorder="1" applyAlignment="1">
      <alignment horizontal="right" vertical="center"/>
    </xf>
    <xf numFmtId="0" fontId="8" fillId="0" borderId="1" xfId="254" applyFont="1" applyFill="1" applyBorder="1" applyAlignment="1">
      <alignment horizontal="center" vertical="center"/>
    </xf>
    <xf numFmtId="0" fontId="12" fillId="2" borderId="1" xfId="254" applyFont="1" applyFill="1" applyBorder="1" applyAlignment="1">
      <alignment horizontal="center" vertical="center"/>
    </xf>
    <xf numFmtId="0" fontId="6" fillId="0" borderId="1" xfId="254" applyFont="1" applyFill="1" applyBorder="1" applyAlignment="1">
      <alignment horizontal="center" vertical="center"/>
    </xf>
    <xf numFmtId="197" fontId="13" fillId="2" borderId="1" xfId="14" applyNumberFormat="1" applyFont="1" applyFill="1" applyBorder="1" applyAlignment="1" applyProtection="1">
      <alignment horizontal="center" vertical="center" wrapText="1"/>
    </xf>
    <xf numFmtId="197" fontId="12" fillId="2" borderId="1" xfId="14" applyNumberFormat="1" applyFont="1" applyFill="1" applyBorder="1" applyAlignment="1" applyProtection="1">
      <alignment horizontal="center" vertical="center" wrapText="1"/>
    </xf>
    <xf numFmtId="197" fontId="3" fillId="0" borderId="1" xfId="14" applyNumberFormat="1" applyFont="1" applyFill="1" applyBorder="1" applyAlignment="1" applyProtection="1">
      <alignment horizontal="center" vertical="center"/>
    </xf>
    <xf numFmtId="201" fontId="5" fillId="0" borderId="0" xfId="258" applyNumberFormat="1" applyFont="1">
      <alignment vertical="center"/>
    </xf>
    <xf numFmtId="0" fontId="4" fillId="0" borderId="0" xfId="258" applyAlignment="1">
      <alignment vertical="center" wrapText="1"/>
    </xf>
    <xf numFmtId="0" fontId="4" fillId="0" borderId="0" xfId="257" applyFont="1">
      <alignment vertical="center"/>
    </xf>
    <xf numFmtId="0" fontId="5" fillId="0" borderId="0" xfId="257" applyFont="1">
      <alignment vertical="center"/>
    </xf>
    <xf numFmtId="0" fontId="4" fillId="0" borderId="0" xfId="257" applyAlignment="1">
      <alignment horizontal="left" vertical="center"/>
    </xf>
    <xf numFmtId="0" fontId="4" fillId="0" borderId="0" xfId="257">
      <alignment vertical="center"/>
    </xf>
    <xf numFmtId="0" fontId="10" fillId="0" borderId="0" xfId="257" applyFont="1" applyAlignment="1">
      <alignment horizontal="center" vertical="center" shrinkToFit="1"/>
    </xf>
    <xf numFmtId="0" fontId="0" fillId="0" borderId="0" xfId="257" applyFont="1" applyAlignment="1">
      <alignment horizontal="left" vertical="center" wrapText="1"/>
    </xf>
    <xf numFmtId="0" fontId="4" fillId="0" borderId="0" xfId="257" applyFont="1" applyAlignment="1">
      <alignment horizontal="right" vertical="center"/>
    </xf>
    <xf numFmtId="0" fontId="5" fillId="0" borderId="1" xfId="290" applyFont="1" applyBorder="1" applyAlignment="1">
      <alignment horizontal="distributed" vertical="center" wrapText="1" indent="3"/>
    </xf>
    <xf numFmtId="0" fontId="11" fillId="0" borderId="1" xfId="257" applyFont="1" applyBorder="1" applyAlignment="1">
      <alignment horizontal="center" vertical="center" wrapText="1"/>
    </xf>
    <xf numFmtId="0" fontId="5" fillId="0" borderId="0" xfId="290" applyFont="1" applyAlignment="1">
      <alignment horizontal="center" vertical="center" wrapText="1"/>
    </xf>
    <xf numFmtId="190" fontId="11" fillId="0" borderId="1" xfId="257" applyNumberFormat="1" applyFont="1" applyBorder="1" applyAlignment="1">
      <alignment horizontal="left" vertical="center" wrapText="1"/>
    </xf>
    <xf numFmtId="201" fontId="6" fillId="0" borderId="1" xfId="250" applyNumberFormat="1" applyFont="1" applyFill="1" applyBorder="1" applyAlignment="1">
      <alignment vertical="center"/>
    </xf>
    <xf numFmtId="0" fontId="8" fillId="0" borderId="0" xfId="290" applyFont="1" applyAlignment="1">
      <alignment horizontal="center" vertical="center"/>
    </xf>
    <xf numFmtId="190" fontId="0" fillId="0" borderId="1" xfId="257" applyNumberFormat="1" applyFont="1" applyBorder="1" applyAlignment="1">
      <alignment horizontal="left" vertical="center" wrapText="1" indent="1"/>
    </xf>
    <xf numFmtId="201" fontId="8" fillId="0" borderId="1" xfId="250" applyNumberFormat="1" applyFont="1" applyFill="1" applyBorder="1" applyAlignment="1">
      <alignment vertical="center"/>
    </xf>
    <xf numFmtId="0" fontId="5" fillId="0" borderId="1" xfId="290" applyFont="1" applyBorder="1" applyAlignment="1">
      <alignment horizontal="distributed" vertical="center"/>
    </xf>
    <xf numFmtId="184" fontId="4" fillId="0" borderId="0" xfId="290" applyNumberFormat="1" applyFont="1" applyBorder="1" applyAlignment="1">
      <alignment horizontal="right" vertical="center"/>
    </xf>
    <xf numFmtId="184" fontId="6" fillId="0" borderId="1" xfId="141" applyNumberFormat="1" applyFont="1" applyBorder="1" applyAlignment="1">
      <alignment horizontal="center" vertical="center" wrapText="1"/>
    </xf>
    <xf numFmtId="198" fontId="6" fillId="0" borderId="1" xfId="19" applyNumberFormat="1" applyFont="1" applyFill="1" applyBorder="1" applyAlignment="1">
      <alignment vertical="center"/>
    </xf>
    <xf numFmtId="190" fontId="0" fillId="0" borderId="1" xfId="257" applyNumberFormat="1" applyFont="1" applyBorder="1" applyAlignment="1">
      <alignment horizontal="left" vertical="center" wrapText="1"/>
    </xf>
    <xf numFmtId="198" fontId="8" fillId="0" borderId="1" xfId="19" applyNumberFormat="1" applyFont="1" applyFill="1" applyBorder="1" applyAlignment="1">
      <alignment vertical="center"/>
    </xf>
    <xf numFmtId="0" fontId="6" fillId="0" borderId="0" xfId="290" applyFont="1" applyAlignment="1">
      <alignment horizontal="center" vertical="center"/>
    </xf>
    <xf numFmtId="0" fontId="5" fillId="0" borderId="1" xfId="290" applyFont="1" applyBorder="1" applyAlignment="1">
      <alignment vertical="center"/>
    </xf>
    <xf numFmtId="0" fontId="4" fillId="0" borderId="0" xfId="257" applyAlignment="1">
      <alignment vertical="center" wrapText="1"/>
    </xf>
    <xf numFmtId="0" fontId="11" fillId="0" borderId="3" xfId="257" applyFont="1" applyBorder="1" applyAlignment="1">
      <alignment horizontal="center" vertical="center" wrapText="1"/>
    </xf>
    <xf numFmtId="201" fontId="5" fillId="0" borderId="1" xfId="250" applyNumberFormat="1" applyFont="1" applyFill="1" applyBorder="1" applyAlignment="1">
      <alignment vertical="center"/>
    </xf>
    <xf numFmtId="198" fontId="5" fillId="0" borderId="1" xfId="19" applyNumberFormat="1" applyFont="1" applyBorder="1" applyAlignment="1">
      <alignment vertical="center"/>
    </xf>
    <xf numFmtId="201" fontId="4" fillId="0" borderId="1" xfId="250" applyNumberFormat="1" applyFont="1" applyFill="1" applyBorder="1" applyAlignment="1">
      <alignment vertical="center"/>
    </xf>
    <xf numFmtId="198" fontId="4" fillId="0" borderId="1" xfId="19" applyNumberFormat="1" applyFont="1" applyBorder="1" applyAlignment="1">
      <alignment vertical="center"/>
    </xf>
    <xf numFmtId="0" fontId="11" fillId="0" borderId="1" xfId="257" applyNumberFormat="1" applyFont="1" applyBorder="1" applyAlignment="1">
      <alignment vertical="center" wrapText="1"/>
    </xf>
    <xf numFmtId="0" fontId="4" fillId="0" borderId="1" xfId="290" applyFont="1" applyBorder="1" applyAlignment="1">
      <alignment vertical="center"/>
    </xf>
    <xf numFmtId="0" fontId="10" fillId="0" borderId="0" xfId="131" applyFont="1" applyFill="1"/>
    <xf numFmtId="0" fontId="0" fillId="0" borderId="0" xfId="131" applyFont="1" applyFill="1"/>
    <xf numFmtId="0" fontId="7" fillId="0" borderId="0" xfId="131" applyFont="1" applyFill="1"/>
    <xf numFmtId="0" fontId="1" fillId="0" borderId="0" xfId="131" applyFill="1"/>
    <xf numFmtId="0" fontId="10" fillId="0" borderId="0" xfId="131" applyFont="1" applyFill="1" applyAlignment="1">
      <alignment horizontal="center" vertical="center"/>
    </xf>
    <xf numFmtId="0" fontId="0" fillId="0" borderId="0" xfId="131" applyFont="1" applyFill="1" applyAlignment="1">
      <alignment horizontal="right"/>
    </xf>
    <xf numFmtId="0" fontId="7" fillId="0" borderId="1" xfId="131" applyFont="1" applyFill="1" applyBorder="1" applyAlignment="1">
      <alignment horizontal="center" vertical="center"/>
    </xf>
    <xf numFmtId="0" fontId="7" fillId="0" borderId="1" xfId="131" applyFont="1" applyFill="1" applyBorder="1" applyAlignment="1">
      <alignment horizontal="center" vertical="center" wrapText="1"/>
    </xf>
    <xf numFmtId="0" fontId="1" fillId="0" borderId="1" xfId="131" applyFill="1" applyBorder="1" applyAlignment="1">
      <alignment vertical="center"/>
    </xf>
    <xf numFmtId="197" fontId="1" fillId="0" borderId="1" xfId="14" applyNumberFormat="1" applyFont="1" applyFill="1" applyBorder="1" applyAlignment="1">
      <alignment vertical="center"/>
    </xf>
    <xf numFmtId="198" fontId="1" fillId="0" borderId="1" xfId="131" applyNumberFormat="1" applyFill="1" applyBorder="1" applyAlignment="1">
      <alignment horizontal="center" vertical="center"/>
    </xf>
    <xf numFmtId="0" fontId="7" fillId="0" borderId="1" xfId="131" applyFont="1" applyFill="1" applyBorder="1" applyAlignment="1">
      <alignment horizontal="distributed" vertical="center" indent="1"/>
    </xf>
    <xf numFmtId="197" fontId="7" fillId="0" borderId="1" xfId="14" applyNumberFormat="1" applyFont="1" applyFill="1" applyBorder="1" applyAlignment="1">
      <alignment vertical="center"/>
    </xf>
    <xf numFmtId="198" fontId="7" fillId="0" borderId="1" xfId="131" applyNumberFormat="1" applyFont="1" applyFill="1" applyBorder="1" applyAlignment="1">
      <alignment horizontal="center" vertical="center"/>
    </xf>
    <xf numFmtId="0" fontId="3" fillId="0" borderId="1" xfId="131" applyFont="1" applyFill="1" applyBorder="1" applyAlignment="1">
      <alignment vertical="center"/>
    </xf>
    <xf numFmtId="0" fontId="3" fillId="0" borderId="1" xfId="131" applyFont="1" applyFill="1" applyBorder="1" applyAlignment="1">
      <alignment horizontal="left" vertical="center" indent="1"/>
    </xf>
    <xf numFmtId="0" fontId="1" fillId="0" borderId="1" xfId="131" applyFont="1" applyFill="1" applyBorder="1" applyAlignment="1">
      <alignment horizontal="left" vertical="center" indent="1"/>
    </xf>
    <xf numFmtId="197" fontId="1" fillId="0" borderId="1" xfId="14" applyNumberFormat="1" applyFont="1" applyFill="1" applyBorder="1" applyAlignment="1">
      <alignment horizontal="center" vertical="center"/>
    </xf>
    <xf numFmtId="198" fontId="1" fillId="0" borderId="1" xfId="131" applyNumberFormat="1" applyFont="1" applyFill="1" applyBorder="1" applyAlignment="1">
      <alignment horizontal="center" vertical="center"/>
    </xf>
    <xf numFmtId="0" fontId="1" fillId="0" borderId="0" xfId="131" applyFont="1" applyFill="1"/>
    <xf numFmtId="0" fontId="1" fillId="0" borderId="1" xfId="131" applyFill="1" applyBorder="1" applyAlignment="1">
      <alignment horizontal="left" vertical="center" indent="1"/>
    </xf>
    <xf numFmtId="0" fontId="1" fillId="0" borderId="1" xfId="131" applyFont="1" applyFill="1" applyBorder="1" applyAlignment="1">
      <alignment horizontal="distributed" vertical="center" indent="1"/>
    </xf>
    <xf numFmtId="197" fontId="1" fillId="0" borderId="1" xfId="14" applyNumberFormat="1" applyFont="1" applyFill="1" applyBorder="1" applyAlignment="1">
      <alignment horizontal="right" vertical="center"/>
    </xf>
    <xf numFmtId="0" fontId="5" fillId="0" borderId="0" xfId="141" applyFont="1" applyAlignment="1">
      <alignment horizontal="center" vertical="center"/>
    </xf>
    <xf numFmtId="0" fontId="5" fillId="0" borderId="0" xfId="141" applyFont="1">
      <alignment vertical="center"/>
    </xf>
    <xf numFmtId="0" fontId="4" fillId="0" borderId="0" xfId="141" applyFont="1">
      <alignment vertical="center"/>
    </xf>
    <xf numFmtId="0" fontId="4" fillId="0" borderId="0" xfId="141">
      <alignment vertical="center"/>
    </xf>
    <xf numFmtId="184" fontId="4" fillId="0" borderId="0" xfId="141" applyNumberFormat="1">
      <alignment vertical="center"/>
    </xf>
    <xf numFmtId="0" fontId="14" fillId="0" borderId="0" xfId="141" applyFont="1" applyAlignment="1">
      <alignment horizontal="center" vertical="center"/>
    </xf>
    <xf numFmtId="184" fontId="4" fillId="0" borderId="0" xfId="141" applyNumberFormat="1" applyBorder="1" applyAlignment="1">
      <alignment horizontal="right" vertical="center"/>
    </xf>
    <xf numFmtId="0" fontId="5" fillId="0" borderId="3" xfId="141" applyFont="1" applyBorder="1" applyAlignment="1">
      <alignment horizontal="center" vertical="center" wrapText="1"/>
    </xf>
    <xf numFmtId="184" fontId="5" fillId="0" borderId="4" xfId="141" applyNumberFormat="1" applyFont="1" applyBorder="1" applyAlignment="1">
      <alignment horizontal="center" vertical="center" wrapText="1"/>
    </xf>
    <xf numFmtId="184" fontId="5" fillId="0" borderId="5" xfId="141" applyNumberFormat="1" applyFont="1" applyBorder="1" applyAlignment="1">
      <alignment horizontal="center" vertical="center" wrapText="1"/>
    </xf>
    <xf numFmtId="184" fontId="5" fillId="0" borderId="6" xfId="141" applyNumberFormat="1" applyFont="1" applyBorder="1" applyAlignment="1">
      <alignment horizontal="center" vertical="center" wrapText="1"/>
    </xf>
    <xf numFmtId="184" fontId="15" fillId="0" borderId="3" xfId="141" applyNumberFormat="1" applyFont="1" applyBorder="1" applyAlignment="1">
      <alignment horizontal="center" vertical="center" wrapText="1"/>
    </xf>
    <xf numFmtId="0" fontId="5" fillId="0" borderId="7" xfId="141" applyFont="1" applyBorder="1" applyAlignment="1">
      <alignment horizontal="center" vertical="center" wrapText="1"/>
    </xf>
    <xf numFmtId="184" fontId="5" fillId="0" borderId="1" xfId="141" applyNumberFormat="1" applyFont="1" applyBorder="1" applyAlignment="1">
      <alignment horizontal="center" vertical="center" wrapText="1"/>
    </xf>
    <xf numFmtId="184" fontId="15" fillId="0" borderId="1" xfId="141" applyNumberFormat="1" applyFont="1" applyBorder="1" applyAlignment="1">
      <alignment horizontal="center" vertical="center" wrapText="1"/>
    </xf>
    <xf numFmtId="184" fontId="15" fillId="0" borderId="7" xfId="141" applyNumberFormat="1" applyFont="1" applyBorder="1" applyAlignment="1">
      <alignment horizontal="center" vertical="center" wrapText="1"/>
    </xf>
    <xf numFmtId="49" fontId="6" fillId="4" borderId="1" xfId="246" applyNumberFormat="1" applyFont="1" applyFill="1" applyBorder="1" applyAlignment="1" applyProtection="1">
      <alignment vertical="center"/>
      <protection locked="0"/>
    </xf>
    <xf numFmtId="184" fontId="5" fillId="0" borderId="1" xfId="141" applyNumberFormat="1" applyFont="1" applyFill="1" applyBorder="1" applyAlignment="1">
      <alignment vertical="center"/>
    </xf>
    <xf numFmtId="184" fontId="5" fillId="0" borderId="1" xfId="289" applyNumberFormat="1" applyFont="1" applyFill="1" applyBorder="1" applyAlignment="1">
      <alignment vertical="center"/>
    </xf>
    <xf numFmtId="49" fontId="8" fillId="4" borderId="1" xfId="246" applyNumberFormat="1" applyFont="1" applyFill="1" applyBorder="1" applyAlignment="1" applyProtection="1">
      <alignment horizontal="left" vertical="center"/>
      <protection locked="0"/>
    </xf>
    <xf numFmtId="184" fontId="4" fillId="0" borderId="1" xfId="141" applyNumberFormat="1" applyFont="1" applyFill="1" applyBorder="1">
      <alignment vertical="center"/>
    </xf>
    <xf numFmtId="184" fontId="4" fillId="0" borderId="1" xfId="289" applyNumberFormat="1" applyFont="1" applyFill="1" applyBorder="1">
      <alignment vertical="center"/>
    </xf>
    <xf numFmtId="184" fontId="4" fillId="0" borderId="1" xfId="141" applyNumberFormat="1" applyFont="1" applyFill="1" applyBorder="1" applyAlignment="1">
      <alignment vertical="center"/>
    </xf>
    <xf numFmtId="184" fontId="4" fillId="0" borderId="1" xfId="289" applyNumberFormat="1" applyFont="1" applyFill="1" applyBorder="1" applyAlignment="1">
      <alignment vertical="center"/>
    </xf>
    <xf numFmtId="3" fontId="8" fillId="4" borderId="1" xfId="0" applyNumberFormat="1" applyFont="1" applyFill="1" applyBorder="1" applyAlignment="1" applyProtection="1">
      <alignment horizontal="left" vertical="center"/>
    </xf>
    <xf numFmtId="49" fontId="6" fillId="4" borderId="1" xfId="246" applyNumberFormat="1" applyFont="1" applyFill="1" applyBorder="1" applyAlignment="1" applyProtection="1">
      <alignment horizontal="left" vertical="center"/>
      <protection locked="0"/>
    </xf>
    <xf numFmtId="184" fontId="5" fillId="0" borderId="1" xfId="141" applyNumberFormat="1" applyFont="1" applyFill="1" applyBorder="1">
      <alignment vertical="center"/>
    </xf>
    <xf numFmtId="184" fontId="5" fillId="0" borderId="1" xfId="289" applyNumberFormat="1" applyFont="1" applyFill="1" applyBorder="1">
      <alignment vertical="center"/>
    </xf>
    <xf numFmtId="49" fontId="8" fillId="4" borderId="1" xfId="246" applyNumberFormat="1" applyFont="1" applyFill="1" applyBorder="1" applyAlignment="1" applyProtection="1">
      <alignment vertical="center"/>
      <protection locked="0"/>
    </xf>
    <xf numFmtId="0" fontId="5" fillId="0" borderId="0" xfId="141" applyFont="1" applyAlignment="1">
      <alignment horizontal="center" vertical="center" wrapText="1"/>
    </xf>
    <xf numFmtId="184" fontId="5" fillId="0" borderId="0" xfId="141" applyNumberFormat="1" applyFont="1" applyAlignment="1">
      <alignment horizontal="center" vertical="center"/>
    </xf>
    <xf numFmtId="10" fontId="4" fillId="0" borderId="0" xfId="141" applyNumberFormat="1">
      <alignment vertical="center"/>
    </xf>
    <xf numFmtId="184" fontId="4" fillId="0" borderId="1" xfId="141" applyNumberFormat="1" applyFont="1" applyBorder="1">
      <alignment vertical="center"/>
    </xf>
    <xf numFmtId="184" fontId="4" fillId="0" borderId="1" xfId="289" applyNumberFormat="1" applyFont="1" applyBorder="1">
      <alignment vertical="center"/>
    </xf>
    <xf numFmtId="184" fontId="5" fillId="0" borderId="1" xfId="141" applyNumberFormat="1" applyFont="1" applyBorder="1">
      <alignment vertical="center"/>
    </xf>
    <xf numFmtId="184" fontId="5" fillId="0" borderId="1" xfId="289" applyNumberFormat="1" applyFont="1" applyBorder="1">
      <alignment vertical="center"/>
    </xf>
    <xf numFmtId="184" fontId="4" fillId="0" borderId="0" xfId="141" applyNumberFormat="1" applyFont="1">
      <alignment vertical="center"/>
    </xf>
    <xf numFmtId="3" fontId="6" fillId="4" borderId="1" xfId="0" applyNumberFormat="1" applyFont="1" applyFill="1" applyBorder="1" applyAlignment="1" applyProtection="1">
      <alignment horizontal="left" vertical="center"/>
    </xf>
    <xf numFmtId="184" fontId="5" fillId="0" borderId="1" xfId="141" applyNumberFormat="1" applyFont="1" applyBorder="1" applyAlignment="1">
      <alignment vertical="center"/>
    </xf>
    <xf numFmtId="184" fontId="5" fillId="0" borderId="1" xfId="289" applyNumberFormat="1" applyFont="1" applyBorder="1" applyAlignment="1">
      <alignment vertical="center"/>
    </xf>
    <xf numFmtId="184" fontId="4" fillId="0" borderId="1" xfId="141" applyNumberFormat="1" applyFont="1" applyBorder="1" applyAlignment="1">
      <alignment vertical="center"/>
    </xf>
    <xf numFmtId="184" fontId="4" fillId="0" borderId="1" xfId="289" applyNumberFormat="1" applyFont="1" applyBorder="1" applyAlignment="1">
      <alignment vertical="center"/>
    </xf>
    <xf numFmtId="49" fontId="6" fillId="4" borderId="1" xfId="246" applyNumberFormat="1" applyFont="1" applyFill="1" applyBorder="1" applyAlignment="1" applyProtection="1">
      <alignment horizontal="distributed" vertical="distributed" indent="1"/>
      <protection locked="0"/>
    </xf>
    <xf numFmtId="0" fontId="16" fillId="0" borderId="0" xfId="141" applyFont="1">
      <alignment vertical="center"/>
    </xf>
    <xf numFmtId="184" fontId="4" fillId="0" borderId="0" xfId="141" applyNumberFormat="1" applyFont="1" applyAlignment="1">
      <alignment horizontal="right" vertical="center"/>
    </xf>
    <xf numFmtId="0" fontId="5" fillId="0" borderId="1" xfId="141" applyFont="1" applyBorder="1" applyAlignment="1">
      <alignment horizontal="left" vertical="center"/>
    </xf>
    <xf numFmtId="0" fontId="5" fillId="0" borderId="1" xfId="141" applyFont="1" applyBorder="1" applyAlignment="1">
      <alignment horizontal="distributed" vertical="center" indent="1"/>
    </xf>
    <xf numFmtId="0" fontId="5" fillId="0" borderId="1" xfId="141" applyNumberFormat="1" applyFont="1" applyBorder="1">
      <alignment vertical="center"/>
    </xf>
    <xf numFmtId="0" fontId="4" fillId="0" borderId="1" xfId="141" applyFont="1" applyBorder="1" applyAlignment="1">
      <alignment horizontal="left" vertical="center"/>
    </xf>
    <xf numFmtId="0" fontId="5" fillId="0" borderId="1" xfId="141" applyFont="1" applyBorder="1" applyAlignment="1">
      <alignment horizontal="distributed" vertical="center" wrapText="1"/>
    </xf>
    <xf numFmtId="3" fontId="6" fillId="4" borderId="1" xfId="0" applyNumberFormat="1" applyFont="1" applyFill="1" applyBorder="1" applyAlignment="1" applyProtection="1">
      <alignment vertical="center"/>
    </xf>
    <xf numFmtId="3" fontId="8" fillId="4" borderId="1" xfId="0" applyNumberFormat="1" applyFont="1" applyFill="1" applyBorder="1" applyAlignment="1" applyProtection="1">
      <alignment vertical="center"/>
    </xf>
    <xf numFmtId="3" fontId="6" fillId="4" borderId="1" xfId="0" applyNumberFormat="1" applyFont="1" applyFill="1" applyBorder="1" applyAlignment="1" applyProtection="1">
      <alignment horizontal="distributed" vertical="distributed" indent="1"/>
    </xf>
    <xf numFmtId="0" fontId="5" fillId="0" borderId="1" xfId="141" applyFont="1" applyBorder="1" applyAlignment="1">
      <alignment horizontal="distributed" vertical="center" wrapText="1" indent="3"/>
    </xf>
    <xf numFmtId="184" fontId="5" fillId="0" borderId="0" xfId="141" applyNumberFormat="1" applyFont="1">
      <alignment vertical="center"/>
    </xf>
    <xf numFmtId="0" fontId="4" fillId="0" borderId="0" xfId="141" applyAlignment="1">
      <alignment vertical="center"/>
    </xf>
    <xf numFmtId="0" fontId="14" fillId="0" borderId="0" xfId="141" applyFont="1" applyFill="1" applyAlignment="1">
      <alignment horizontal="center" vertical="center"/>
    </xf>
    <xf numFmtId="184" fontId="4" fillId="0" borderId="8" xfId="141" applyNumberFormat="1" applyBorder="1" applyAlignment="1">
      <alignment horizontal="right" vertical="center"/>
    </xf>
    <xf numFmtId="49" fontId="6" fillId="0" borderId="1" xfId="0" applyNumberFormat="1" applyFont="1" applyFill="1" applyBorder="1" applyAlignment="1" applyProtection="1">
      <alignment horizontal="left" vertical="center"/>
      <protection locked="0"/>
    </xf>
    <xf numFmtId="201" fontId="5" fillId="0" borderId="1" xfId="141" applyNumberFormat="1" applyFont="1" applyFill="1" applyBorder="1" applyAlignment="1">
      <alignment vertical="center"/>
    </xf>
    <xf numFmtId="201" fontId="5" fillId="0" borderId="1" xfId="19" applyNumberFormat="1" applyFont="1" applyBorder="1" applyAlignment="1">
      <alignment vertical="center"/>
    </xf>
    <xf numFmtId="49" fontId="8" fillId="0" borderId="1" xfId="0" applyNumberFormat="1" applyFont="1" applyFill="1" applyBorder="1" applyAlignment="1" applyProtection="1">
      <alignment horizontal="left" vertical="center"/>
      <protection locked="0"/>
    </xf>
    <xf numFmtId="201" fontId="4" fillId="0" borderId="1" xfId="141" applyNumberFormat="1" applyFont="1" applyFill="1" applyBorder="1" applyAlignment="1">
      <alignment vertical="center"/>
    </xf>
    <xf numFmtId="201" fontId="4" fillId="0" borderId="1" xfId="19" applyNumberFormat="1" applyFont="1" applyBorder="1" applyAlignment="1">
      <alignment vertical="center"/>
    </xf>
    <xf numFmtId="49" fontId="8" fillId="0" borderId="1" xfId="0" applyNumberFormat="1" applyFont="1" applyFill="1" applyBorder="1" applyAlignment="1" applyProtection="1">
      <alignment vertical="center"/>
      <protection locked="0"/>
    </xf>
    <xf numFmtId="201" fontId="4" fillId="0" borderId="1" xfId="141" applyNumberFormat="1" applyFont="1" applyBorder="1" applyAlignment="1">
      <alignment vertical="center"/>
    </xf>
    <xf numFmtId="201" fontId="1" fillId="0" borderId="9" xfId="0" applyNumberFormat="1" applyFont="1" applyFill="1" applyBorder="1" applyAlignment="1">
      <alignment horizontal="right" vertical="center"/>
    </xf>
    <xf numFmtId="201" fontId="4" fillId="0" borderId="0" xfId="256" applyNumberFormat="1"/>
    <xf numFmtId="9" fontId="4" fillId="0" borderId="1" xfId="19" applyNumberFormat="1" applyFont="1" applyBorder="1" applyAlignment="1">
      <alignment vertical="center"/>
    </xf>
    <xf numFmtId="201" fontId="5" fillId="0" borderId="1" xfId="141" applyNumberFormat="1" applyFont="1" applyBorder="1" applyAlignment="1">
      <alignment vertical="center"/>
    </xf>
    <xf numFmtId="201" fontId="7" fillId="0" borderId="9" xfId="0" applyNumberFormat="1" applyFont="1" applyFill="1" applyBorder="1" applyAlignment="1">
      <alignment horizontal="right" vertical="center"/>
    </xf>
    <xf numFmtId="201" fontId="5" fillId="0" borderId="0" xfId="256" applyNumberFormat="1" applyFont="1"/>
    <xf numFmtId="201" fontId="4" fillId="0" borderId="0" xfId="256" applyNumberFormat="1" applyFont="1"/>
    <xf numFmtId="49" fontId="6" fillId="0" borderId="1" xfId="0" applyNumberFormat="1" applyFont="1" applyFill="1" applyBorder="1" applyAlignment="1" applyProtection="1">
      <alignment horizontal="left" vertical="center"/>
    </xf>
    <xf numFmtId="49" fontId="8" fillId="0" borderId="1" xfId="0" applyNumberFormat="1" applyFont="1" applyFill="1" applyBorder="1" applyAlignment="1" applyProtection="1">
      <alignment horizontal="left" vertical="center"/>
    </xf>
    <xf numFmtId="49" fontId="6" fillId="0" borderId="1" xfId="0" applyNumberFormat="1" applyFont="1" applyFill="1" applyBorder="1" applyAlignment="1" applyProtection="1">
      <alignment horizontal="distributed" vertical="distributed" indent="1"/>
    </xf>
    <xf numFmtId="201" fontId="8" fillId="4" borderId="1" xfId="0" applyNumberFormat="1" applyFont="1" applyFill="1" applyBorder="1" applyAlignment="1" applyProtection="1">
      <alignment vertical="center" shrinkToFit="1"/>
    </xf>
    <xf numFmtId="201" fontId="6" fillId="4" borderId="1" xfId="0" applyNumberFormat="1" applyFont="1" applyFill="1" applyBorder="1" applyAlignment="1" applyProtection="1">
      <alignment vertical="center" shrinkToFit="1"/>
    </xf>
    <xf numFmtId="201" fontId="5" fillId="4" borderId="1" xfId="0" applyNumberFormat="1" applyFont="1" applyFill="1" applyBorder="1" applyAlignment="1" applyProtection="1">
      <alignment vertical="center" shrinkToFit="1"/>
    </xf>
    <xf numFmtId="201" fontId="4" fillId="0" borderId="1" xfId="141" applyNumberFormat="1" applyFont="1" applyBorder="1">
      <alignment vertical="center"/>
    </xf>
    <xf numFmtId="0" fontId="4" fillId="0" borderId="1" xfId="141" applyNumberFormat="1" applyFont="1" applyBorder="1">
      <alignment vertical="center"/>
    </xf>
    <xf numFmtId="201" fontId="5" fillId="0" borderId="1" xfId="141" applyNumberFormat="1" applyFont="1" applyBorder="1">
      <alignment vertical="center"/>
    </xf>
    <xf numFmtId="0" fontId="5" fillId="0" borderId="1" xfId="141" applyFont="1" applyBorder="1" applyAlignment="1">
      <alignment horizontal="distributed" vertical="center" indent="2"/>
    </xf>
    <xf numFmtId="184" fontId="4" fillId="0" borderId="1" xfId="141" applyNumberFormat="1" applyBorder="1">
      <alignment vertical="center"/>
    </xf>
    <xf numFmtId="0" fontId="11" fillId="0" borderId="1" xfId="141" applyNumberFormat="1" applyFont="1" applyBorder="1">
      <alignment vertical="center"/>
    </xf>
    <xf numFmtId="201" fontId="4" fillId="0" borderId="0" xfId="141" applyNumberFormat="1">
      <alignment vertical="center"/>
    </xf>
    <xf numFmtId="0" fontId="5" fillId="0" borderId="1" xfId="141" applyFont="1" applyBorder="1">
      <alignment vertical="center"/>
    </xf>
    <xf numFmtId="0" fontId="4" fillId="0" borderId="1" xfId="141" applyBorder="1">
      <alignment vertical="center"/>
    </xf>
    <xf numFmtId="201" fontId="4" fillId="0" borderId="1" xfId="141" applyNumberFormat="1" applyBorder="1">
      <alignment vertical="center"/>
    </xf>
    <xf numFmtId="9" fontId="5" fillId="0" borderId="1" xfId="19" applyNumberFormat="1" applyFont="1" applyBorder="1" applyAlignment="1">
      <alignment vertical="center"/>
    </xf>
    <xf numFmtId="10" fontId="4" fillId="0" borderId="1" xfId="141" applyNumberFormat="1" applyFont="1" applyBorder="1" applyAlignment="1">
      <alignment vertical="center"/>
    </xf>
    <xf numFmtId="49" fontId="8" fillId="0" borderId="1" xfId="0" applyNumberFormat="1" applyFont="1" applyFill="1" applyBorder="1" applyAlignment="1" applyProtection="1">
      <alignment vertical="center"/>
    </xf>
    <xf numFmtId="0" fontId="4" fillId="0" borderId="1" xfId="141" applyFont="1" applyBorder="1" applyAlignment="1">
      <alignment horizontal="left" vertical="center" indent="1"/>
    </xf>
    <xf numFmtId="197" fontId="7" fillId="0" borderId="1" xfId="14" applyNumberFormat="1" applyFont="1" applyFill="1" applyBorder="1" applyAlignment="1">
      <alignment horizontal="center" vertical="center"/>
    </xf>
    <xf numFmtId="0" fontId="7" fillId="0" borderId="0" xfId="131" applyFont="1" applyFill="1" applyAlignment="1">
      <alignment wrapText="1"/>
    </xf>
    <xf numFmtId="0" fontId="17" fillId="0" borderId="0" xfId="288" applyFont="1">
      <alignment vertical="center"/>
    </xf>
    <xf numFmtId="0" fontId="18" fillId="0" borderId="0" xfId="288" applyFont="1">
      <alignment vertical="center"/>
    </xf>
    <xf numFmtId="0" fontId="19" fillId="0" borderId="0" xfId="288" applyFont="1">
      <alignment vertical="center"/>
    </xf>
    <xf numFmtId="0" fontId="20" fillId="0" borderId="0" xfId="288" applyFont="1" applyFill="1" applyAlignment="1">
      <alignment horizontal="center" vertical="center"/>
    </xf>
    <xf numFmtId="184" fontId="4" fillId="0" borderId="0" xfId="288" applyNumberFormat="1" applyFont="1" applyAlignment="1">
      <alignment vertical="center"/>
    </xf>
    <xf numFmtId="184" fontId="4" fillId="0" borderId="8" xfId="288" applyNumberFormat="1" applyFont="1" applyBorder="1" applyAlignment="1">
      <alignment horizontal="right" vertical="center"/>
    </xf>
    <xf numFmtId="184" fontId="5" fillId="0" borderId="3" xfId="288" applyNumberFormat="1" applyFont="1" applyBorder="1" applyAlignment="1">
      <alignment horizontal="distributed" vertical="center" wrapText="1" indent="3"/>
    </xf>
    <xf numFmtId="184" fontId="5" fillId="0" borderId="1" xfId="288" applyNumberFormat="1" applyFont="1" applyBorder="1" applyAlignment="1">
      <alignment horizontal="center" vertical="center" wrapText="1"/>
    </xf>
    <xf numFmtId="184" fontId="5" fillId="0" borderId="4" xfId="288" applyNumberFormat="1" applyFont="1" applyBorder="1" applyAlignment="1">
      <alignment horizontal="center" vertical="center"/>
    </xf>
    <xf numFmtId="184" fontId="5" fillId="0" borderId="5" xfId="288" applyNumberFormat="1" applyFont="1" applyBorder="1" applyAlignment="1">
      <alignment horizontal="center" vertical="center"/>
    </xf>
    <xf numFmtId="184" fontId="5" fillId="0" borderId="6" xfId="288" applyNumberFormat="1" applyFont="1" applyBorder="1" applyAlignment="1">
      <alignment horizontal="center" vertical="center"/>
    </xf>
    <xf numFmtId="184" fontId="5" fillId="0" borderId="7" xfId="288" applyNumberFormat="1" applyFont="1" applyBorder="1" applyAlignment="1">
      <alignment horizontal="distributed" vertical="center" wrapText="1" indent="3"/>
    </xf>
    <xf numFmtId="184" fontId="15" fillId="0" borderId="1" xfId="288" applyNumberFormat="1" applyFont="1" applyBorder="1" applyAlignment="1">
      <alignment horizontal="center" vertical="center" wrapText="1"/>
    </xf>
    <xf numFmtId="184" fontId="15" fillId="0" borderId="7" xfId="288" applyNumberFormat="1" applyFont="1" applyBorder="1" applyAlignment="1">
      <alignment horizontal="center" vertical="center" wrapText="1"/>
    </xf>
    <xf numFmtId="184" fontId="19" fillId="0" borderId="0" xfId="288" applyNumberFormat="1" applyFont="1">
      <alignment vertical="center"/>
    </xf>
    <xf numFmtId="0" fontId="14" fillId="0" borderId="0" xfId="288" applyFont="1" applyFill="1" applyAlignment="1">
      <alignment horizontal="center" vertical="center"/>
    </xf>
    <xf numFmtId="184" fontId="4" fillId="0" borderId="8" xfId="288" applyNumberFormat="1" applyFont="1" applyBorder="1" applyAlignment="1">
      <alignment vertical="center"/>
    </xf>
    <xf numFmtId="184" fontId="5" fillId="0" borderId="1" xfId="288" applyNumberFormat="1" applyFont="1" applyBorder="1" applyAlignment="1">
      <alignment horizontal="distributed" vertical="center" wrapText="1" indent="3"/>
    </xf>
    <xf numFmtId="184" fontId="5" fillId="0" borderId="1" xfId="288" applyNumberFormat="1" applyFont="1" applyBorder="1" applyAlignment="1">
      <alignment horizontal="center" vertical="center"/>
    </xf>
    <xf numFmtId="184" fontId="4" fillId="0" borderId="0" xfId="288" applyNumberFormat="1" applyFont="1" applyAlignment="1">
      <alignment horizontal="right" vertical="center"/>
    </xf>
    <xf numFmtId="201" fontId="4" fillId="0" borderId="0" xfId="256" applyNumberFormat="1" applyAlignment="1">
      <alignment wrapText="1"/>
    </xf>
    <xf numFmtId="201" fontId="4" fillId="0" borderId="0" xfId="256" applyNumberFormat="1" applyAlignment="1">
      <alignment horizontal="center"/>
    </xf>
    <xf numFmtId="200" fontId="4" fillId="0" borderId="0" xfId="256" applyNumberFormat="1"/>
    <xf numFmtId="201" fontId="14" fillId="0" borderId="0" xfId="256" applyNumberFormat="1" applyFont="1" applyFill="1" applyAlignment="1">
      <alignment horizontal="center" vertical="center"/>
    </xf>
    <xf numFmtId="201" fontId="4" fillId="0" borderId="0" xfId="256" applyNumberFormat="1" applyFont="1" applyAlignment="1">
      <alignment vertical="center"/>
    </xf>
    <xf numFmtId="201" fontId="4" fillId="0" borderId="0" xfId="256" applyNumberFormat="1" applyFont="1" applyAlignment="1">
      <alignment horizontal="center" vertical="center"/>
    </xf>
    <xf numFmtId="200" fontId="4" fillId="0" borderId="8" xfId="256" applyNumberFormat="1" applyFont="1" applyBorder="1" applyAlignment="1">
      <alignment horizontal="center" vertical="center"/>
    </xf>
    <xf numFmtId="200" fontId="4" fillId="0" borderId="8" xfId="256" applyNumberFormat="1" applyFont="1" applyBorder="1" applyAlignment="1">
      <alignment horizontal="right" vertical="center"/>
    </xf>
    <xf numFmtId="201" fontId="5" fillId="0" borderId="1" xfId="256" applyNumberFormat="1" applyFont="1" applyBorder="1" applyAlignment="1">
      <alignment horizontal="distributed" vertical="center" wrapText="1" indent="3"/>
    </xf>
    <xf numFmtId="201" fontId="5" fillId="0" borderId="1" xfId="256" applyNumberFormat="1" applyFont="1" applyBorder="1" applyAlignment="1">
      <alignment horizontal="center" vertical="center" wrapText="1"/>
    </xf>
    <xf numFmtId="201" fontId="15" fillId="0" borderId="1" xfId="256" applyNumberFormat="1" applyFont="1" applyBorder="1" applyAlignment="1">
      <alignment horizontal="center" vertical="center" wrapText="1"/>
    </xf>
    <xf numFmtId="198" fontId="5" fillId="0" borderId="0" xfId="19" applyNumberFormat="1" applyFont="1"/>
    <xf numFmtId="201" fontId="5" fillId="0" borderId="10" xfId="256" applyNumberFormat="1" applyFont="1" applyBorder="1" applyAlignment="1">
      <alignment horizontal="center" vertical="center" wrapText="1"/>
    </xf>
    <xf numFmtId="201" fontId="5" fillId="0" borderId="2" xfId="256" applyNumberFormat="1" applyFont="1" applyBorder="1" applyAlignment="1">
      <alignment horizontal="center" vertical="center" wrapText="1"/>
    </xf>
    <xf numFmtId="201" fontId="5" fillId="0" borderId="11" xfId="256" applyNumberFormat="1" applyFont="1" applyBorder="1" applyAlignment="1">
      <alignment horizontal="center" vertical="center" wrapText="1"/>
    </xf>
    <xf numFmtId="198" fontId="4" fillId="0" borderId="0" xfId="19" applyNumberFormat="1"/>
    <xf numFmtId="9" fontId="4" fillId="0" borderId="0" xfId="256" applyNumberFormat="1"/>
    <xf numFmtId="201" fontId="5" fillId="0" borderId="3" xfId="256" applyNumberFormat="1" applyFont="1" applyBorder="1" applyAlignment="1">
      <alignment horizontal="center" vertical="center" wrapText="1"/>
    </xf>
    <xf numFmtId="201" fontId="5" fillId="0" borderId="7" xfId="256" applyNumberFormat="1" applyFont="1" applyBorder="1" applyAlignment="1">
      <alignment horizontal="center" vertical="center" wrapText="1"/>
    </xf>
    <xf numFmtId="201" fontId="4" fillId="0" borderId="1" xfId="256" applyNumberFormat="1" applyBorder="1"/>
    <xf numFmtId="201" fontId="5" fillId="0" borderId="1" xfId="256" applyNumberFormat="1" applyFont="1" applyBorder="1"/>
    <xf numFmtId="200" fontId="4" fillId="0" borderId="1" xfId="256" applyNumberFormat="1" applyBorder="1"/>
    <xf numFmtId="200" fontId="4" fillId="0" borderId="0" xfId="256" applyNumberFormat="1" applyFont="1" applyAlignment="1">
      <alignment horizontal="center" vertical="center"/>
    </xf>
    <xf numFmtId="200" fontId="4" fillId="0" borderId="0" xfId="256" applyNumberFormat="1" applyFont="1" applyAlignment="1">
      <alignment horizontal="right" vertical="center"/>
    </xf>
    <xf numFmtId="201" fontId="5" fillId="0" borderId="1" xfId="256" applyNumberFormat="1" applyFont="1" applyBorder="1" applyAlignment="1">
      <alignment horizontal="distributed" vertical="center" wrapText="1" indent="4"/>
    </xf>
    <xf numFmtId="10" fontId="5" fillId="0" borderId="1" xfId="19" applyNumberFormat="1" applyFont="1" applyBorder="1" applyAlignment="1">
      <alignment vertical="center"/>
    </xf>
    <xf numFmtId="10" fontId="4" fillId="0" borderId="1" xfId="19" applyNumberFormat="1" applyFont="1" applyBorder="1" applyAlignment="1">
      <alignment vertical="center"/>
    </xf>
    <xf numFmtId="180" fontId="4" fillId="0" borderId="0" xfId="256" applyNumberFormat="1" applyFont="1" applyAlignment="1">
      <alignment vertical="center"/>
    </xf>
    <xf numFmtId="201" fontId="4" fillId="0" borderId="0" xfId="256" applyNumberFormat="1" applyFont="1" applyAlignment="1">
      <alignment horizontal="right" vertical="center"/>
    </xf>
    <xf numFmtId="201" fontId="4" fillId="0" borderId="8" xfId="256" applyNumberFormat="1" applyFont="1" applyBorder="1" applyAlignment="1">
      <alignment horizontal="right" vertical="center"/>
    </xf>
    <xf numFmtId="0" fontId="0" fillId="0" borderId="1" xfId="0" applyBorder="1">
      <alignment vertical="center"/>
    </xf>
    <xf numFmtId="198" fontId="0" fillId="0" borderId="1" xfId="0" applyNumberFormat="1" applyBorder="1">
      <alignment vertical="center"/>
    </xf>
    <xf numFmtId="198" fontId="5" fillId="0" borderId="1" xfId="19" applyNumberFormat="1" applyFont="1" applyFill="1" applyBorder="1" applyAlignment="1" applyProtection="1">
      <alignment vertical="center"/>
    </xf>
    <xf numFmtId="201" fontId="0" fillId="0" borderId="0" xfId="0" applyNumberFormat="1">
      <alignment vertical="center"/>
    </xf>
    <xf numFmtId="0" fontId="21" fillId="0" borderId="0" xfId="256" applyFont="1" applyAlignment="1">
      <alignment vertical="center"/>
    </xf>
    <xf numFmtId="0" fontId="4" fillId="0" borderId="0" xfId="256" applyAlignment="1">
      <alignment vertical="center"/>
    </xf>
    <xf numFmtId="0" fontId="22" fillId="0" borderId="0" xfId="256" applyFont="1" applyAlignment="1">
      <alignment horizontal="distributed" vertical="center"/>
    </xf>
    <xf numFmtId="0" fontId="14" fillId="5" borderId="0" xfId="256" applyFont="1" applyFill="1" applyAlignment="1">
      <alignment horizontal="center" vertical="center"/>
    </xf>
    <xf numFmtId="0" fontId="23" fillId="0" borderId="0" xfId="256" applyFont="1" applyAlignment="1">
      <alignment vertical="center"/>
    </xf>
    <xf numFmtId="0" fontId="4" fillId="5" borderId="0" xfId="256" applyFill="1" applyAlignment="1">
      <alignment vertical="center"/>
    </xf>
    <xf numFmtId="0" fontId="24" fillId="0" borderId="0" xfId="256" applyFont="1" applyAlignment="1">
      <alignment horizontal="distributed" vertical="center"/>
    </xf>
    <xf numFmtId="0" fontId="21" fillId="5" borderId="0" xfId="256" applyFont="1" applyFill="1" applyAlignment="1">
      <alignment vertical="center"/>
    </xf>
    <xf numFmtId="0" fontId="4" fillId="0" borderId="0" xfId="256"/>
    <xf numFmtId="0" fontId="4" fillId="0" borderId="0" xfId="256" applyFont="1" applyAlignment="1">
      <alignment vertical="top" wrapText="1"/>
    </xf>
    <xf numFmtId="0" fontId="25" fillId="0" borderId="0" xfId="256" applyFont="1" applyAlignment="1">
      <alignment vertical="center" wrapText="1"/>
    </xf>
    <xf numFmtId="0" fontId="25" fillId="0" borderId="0" xfId="256" applyFont="1" applyAlignment="1">
      <alignment wrapText="1"/>
    </xf>
    <xf numFmtId="0" fontId="26" fillId="0" borderId="0" xfId="256" applyFont="1" applyAlignment="1">
      <alignment horizontal="distributed" vertical="center"/>
    </xf>
    <xf numFmtId="0" fontId="26" fillId="0" borderId="0" xfId="256" applyFont="1" applyAlignment="1">
      <alignment horizontal="center" vertical="center" wrapText="1"/>
    </xf>
    <xf numFmtId="0" fontId="27" fillId="0" borderId="0" xfId="256" applyFont="1" applyAlignment="1">
      <alignment horizontal="center" vertical="center" wrapText="1"/>
    </xf>
    <xf numFmtId="194" fontId="27" fillId="0" borderId="0" xfId="256" applyNumberFormat="1" applyFont="1" applyAlignment="1">
      <alignment horizontal="center" vertical="center" wrapText="1"/>
    </xf>
  </cellXfs>
  <cellStyles count="338">
    <cellStyle name="常规" xfId="0" builtinId="0"/>
    <cellStyle name="货币[0]" xfId="1" builtinId="7"/>
    <cellStyle name="20% - 强调文字颜色 1 2" xfId="2"/>
    <cellStyle name="货币" xfId="3" builtinId="4"/>
    <cellStyle name="好_M01-1 2_2014" xfId="4"/>
    <cellStyle name="20% - 强调文字颜色 3" xfId="5" builtinId="38"/>
    <cellStyle name="输入" xfId="6" builtinId="20"/>
    <cellStyle name="args.style" xfId="7"/>
    <cellStyle name="千位分隔[0]" xfId="8" builtinId="6"/>
    <cellStyle name="差_11大理 2" xfId="9"/>
    <cellStyle name="Accent2 - 40%" xfId="10"/>
    <cellStyle name="40% - 强调文字颜色 3" xfId="11" builtinId="39"/>
    <cellStyle name="计算 2" xfId="12"/>
    <cellStyle name="差" xfId="13" builtinId="27"/>
    <cellStyle name="千位分隔" xfId="14" builtinId="3"/>
    <cellStyle name="超链接" xfId="15" builtinId="8"/>
    <cellStyle name="日期" xfId="16"/>
    <cellStyle name="Accent2 - 60%" xfId="17"/>
    <cellStyle name="60% - 强调文字颜色 3" xfId="18" builtinId="40"/>
    <cellStyle name="百分比" xfId="19" builtinId="5"/>
    <cellStyle name="已访问的超链接" xfId="20" builtinId="9"/>
    <cellStyle name="注释" xfId="21" builtinId="10"/>
    <cellStyle name="常规 6" xfId="22"/>
    <cellStyle name="_ET_STYLE_NoName_00__Sheet3" xfId="23"/>
    <cellStyle name="_ET_STYLE_NoName_00__Book1" xfId="24"/>
    <cellStyle name="标题 4" xfId="25" builtinId="19"/>
    <cellStyle name="百分比 7" xfId="26"/>
    <cellStyle name="60% - 强调文字颜色 2" xfId="27" builtinId="36"/>
    <cellStyle name="警告文本" xfId="28" builtinId="11"/>
    <cellStyle name="_ET_STYLE_NoName_00_" xfId="29"/>
    <cellStyle name="标题" xfId="30" builtinId="15"/>
    <cellStyle name="常规 5 2" xfId="31"/>
    <cellStyle name="常规 3 2 2" xfId="32"/>
    <cellStyle name="_Book1_1" xfId="33"/>
    <cellStyle name="解释性文本" xfId="34" builtinId="53"/>
    <cellStyle name="百分比 4" xfId="35"/>
    <cellStyle name="标题 1" xfId="36" builtinId="16"/>
    <cellStyle name="百分比 5" xfId="37"/>
    <cellStyle name="0,0_x000d__x000a_NA_x000d__x000a_" xfId="38"/>
    <cellStyle name="标题 2" xfId="39" builtinId="17"/>
    <cellStyle name="60% - 强调文字颜色 1" xfId="40" builtinId="32"/>
    <cellStyle name="百分比 6" xfId="41"/>
    <cellStyle name="标题 3" xfId="42" builtinId="18"/>
    <cellStyle name="60% - 强调文字颜色 4" xfId="43" builtinId="44"/>
    <cellStyle name="输出" xfId="44" builtinId="21"/>
    <cellStyle name="常规 26" xfId="45"/>
    <cellStyle name="计算" xfId="46" builtinId="22"/>
    <cellStyle name="40% - 强调文字颜色 4 2" xfId="47"/>
    <cellStyle name="检查单元格" xfId="48" builtinId="23"/>
    <cellStyle name="20% - 强调文字颜色 6" xfId="49" builtinId="50"/>
    <cellStyle name="强调文字颜色 2" xfId="50" builtinId="33"/>
    <cellStyle name="链接单元格" xfId="51" builtinId="24"/>
    <cellStyle name="差_0605石屏" xfId="52"/>
    <cellStyle name="汇总" xfId="53" builtinId="25"/>
    <cellStyle name="好" xfId="54" builtinId="26"/>
    <cellStyle name="适中" xfId="55" builtinId="28"/>
    <cellStyle name="20% - 强调文字颜色 5" xfId="56" builtinId="46"/>
    <cellStyle name="强调文字颜色 1" xfId="57" builtinId="29"/>
    <cellStyle name="20% - 强调文字颜色 1" xfId="58" builtinId="30"/>
    <cellStyle name="40% - 强调文字颜色 1" xfId="59" builtinId="31"/>
    <cellStyle name="输出 2" xfId="60"/>
    <cellStyle name="20% - 强调文字颜色 2" xfId="61" builtinId="34"/>
    <cellStyle name="40% - 强调文字颜色 2" xfId="62" builtinId="35"/>
    <cellStyle name="强调文字颜色 3" xfId="63" builtinId="37"/>
    <cellStyle name="好_2008年地州对账表(国库资金）" xfId="64"/>
    <cellStyle name="PSChar" xfId="65"/>
    <cellStyle name="强调文字颜色 4" xfId="66" builtinId="41"/>
    <cellStyle name="20% - 强调文字颜色 4" xfId="67" builtinId="42"/>
    <cellStyle name="40% - 强调文字颜色 4" xfId="68" builtinId="43"/>
    <cellStyle name="强调文字颜色 5" xfId="69" builtinId="45"/>
    <cellStyle name="40% - 强调文字颜色 5" xfId="70" builtinId="47"/>
    <cellStyle name="60% - 强调文字颜色 5" xfId="71" builtinId="48"/>
    <cellStyle name="强调文字颜色 6" xfId="72" builtinId="49"/>
    <cellStyle name="适中 2" xfId="73"/>
    <cellStyle name="_弱电系统设备配置报价清单" xfId="74"/>
    <cellStyle name="40% - 强调文字颜色 6" xfId="75" builtinId="51"/>
    <cellStyle name="60% - 强调文字颜色 6" xfId="76" builtinId="52"/>
    <cellStyle name="_20100326高清市院遂宁检察院1080P配置清单26日改" xfId="77"/>
    <cellStyle name="_关闭破产企业已移交地方管理中小学校退休教师情况明细表(1)" xfId="78"/>
    <cellStyle name="_Book1" xfId="79"/>
    <cellStyle name="Accent2 - 20%" xfId="80"/>
    <cellStyle name="_Book1_2" xfId="81"/>
    <cellStyle name="超级链接 2" xfId="82"/>
    <cellStyle name="_Book1_3" xfId="83"/>
    <cellStyle name="_ET_STYLE_NoName_00__Book1_1" xfId="84"/>
    <cellStyle name="20% - 强调文字颜色 2 2" xfId="85"/>
    <cellStyle name="20% - 强调文字颜色 3 2" xfId="86"/>
    <cellStyle name="常规 3" xfId="87"/>
    <cellStyle name="Mon閠aire_!!!GO" xfId="88"/>
    <cellStyle name="20% - 强调文字颜色 4 2" xfId="89"/>
    <cellStyle name="寘嬫愗傝_Region Orders (2)" xfId="90"/>
    <cellStyle name="20% - 强调文字颜色 5 2" xfId="91"/>
    <cellStyle name="20% - 强调文字颜色 6 2" xfId="92"/>
    <cellStyle name="40% - 强调文字颜色 1 2" xfId="93"/>
    <cellStyle name="40% - 强调文字颜色 2 2" xfId="94"/>
    <cellStyle name="差_11大理 2_2014" xfId="95"/>
    <cellStyle name="40% - 强调文字颜色 3 2" xfId="96"/>
    <cellStyle name="40% - 强调文字颜色 5 2" xfId="97"/>
    <cellStyle name="40% - 强调文字颜色 6 2" xfId="98"/>
    <cellStyle name="商品名称" xfId="99"/>
    <cellStyle name="60% - 强调文字颜色 1 2" xfId="100"/>
    <cellStyle name="常规 5" xfId="101"/>
    <cellStyle name="60% - 强调文字颜色 2 2" xfId="102"/>
    <cellStyle name="60% - 强调文字颜色 3 2" xfId="103"/>
    <cellStyle name="60% - 强调文字颜色 4 2" xfId="104"/>
    <cellStyle name="60% - 强调文字颜色 5 2" xfId="105"/>
    <cellStyle name="60% - 强调文字颜色 6 2" xfId="106"/>
    <cellStyle name="6mal" xfId="107"/>
    <cellStyle name="Accent1" xfId="108"/>
    <cellStyle name="Accent1 - 20%" xfId="109"/>
    <cellStyle name="Accent1 - 40%" xfId="110"/>
    <cellStyle name="好_11大理 2_2014" xfId="111"/>
    <cellStyle name="Accent1 - 60%" xfId="112"/>
    <cellStyle name="Accent2" xfId="113"/>
    <cellStyle name="Accent3" xfId="114"/>
    <cellStyle name="Milliers_!!!GO" xfId="115"/>
    <cellStyle name="Accent3 - 20%" xfId="116"/>
    <cellStyle name="好_0502通海县" xfId="117"/>
    <cellStyle name="Mon閠aire [0]_!!!GO" xfId="118"/>
    <cellStyle name="Accent3 - 40%" xfId="119"/>
    <cellStyle name="Accent3 - 60%" xfId="120"/>
    <cellStyle name="Accent4" xfId="121"/>
    <cellStyle name="Accent4 - 20%" xfId="122"/>
    <cellStyle name="差_2014" xfId="123"/>
    <cellStyle name="Accent4 - 40%" xfId="124"/>
    <cellStyle name="捠壿 [0.00]_Region Orders (2)" xfId="125"/>
    <cellStyle name="Accent4 - 60%" xfId="126"/>
    <cellStyle name="Accent5" xfId="127"/>
    <cellStyle name="好_11大理" xfId="128"/>
    <cellStyle name="Accent5 - 20%" xfId="129"/>
    <cellStyle name="Accent5 - 40%" xfId="130"/>
    <cellStyle name="常规 12" xfId="131"/>
    <cellStyle name="Accent5 - 60%" xfId="132"/>
    <cellStyle name="Accent6" xfId="133"/>
    <cellStyle name="常规 2_2014" xfId="134"/>
    <cellStyle name="Accent6 - 20%" xfId="135"/>
    <cellStyle name="常规 3 3" xfId="136"/>
    <cellStyle name="Accent6 - 40%" xfId="137"/>
    <cellStyle name="常规 5 3" xfId="138"/>
    <cellStyle name="Accent6 - 60%" xfId="139"/>
    <cellStyle name="Category" xfId="140"/>
    <cellStyle name="常规_2007年云南省向人大报送政府收支预算表格式编制过程表" xfId="141"/>
    <cellStyle name="ColLevel_0" xfId="142"/>
    <cellStyle name="Comma [0]_!!!GO" xfId="143"/>
    <cellStyle name="comma zerodec" xfId="144"/>
    <cellStyle name="Comma_!!!GO" xfId="145"/>
    <cellStyle name="Currency [0]_!!!GO" xfId="146"/>
    <cellStyle name="样式 1" xfId="147"/>
    <cellStyle name="分级显示列_1_Book1" xfId="148"/>
    <cellStyle name="Currency_!!!GO" xfId="149"/>
    <cellStyle name="常规 13" xfId="150"/>
    <cellStyle name="Currency1" xfId="151"/>
    <cellStyle name="Date" xfId="152"/>
    <cellStyle name="Dollar (zero dec)" xfId="153"/>
    <cellStyle name="标题 2 2" xfId="154"/>
    <cellStyle name="Grey" xfId="155"/>
    <cellStyle name="Header1" xfId="156"/>
    <cellStyle name="Header2" xfId="157"/>
    <cellStyle name="Input [yellow]" xfId="158"/>
    <cellStyle name="常规 2 10" xfId="159"/>
    <cellStyle name="Input Cells" xfId="160"/>
    <cellStyle name="Linked Cells" xfId="161"/>
    <cellStyle name="Millares [0]_96 Risk" xfId="162"/>
    <cellStyle name="常规 2 2 2 2" xfId="163"/>
    <cellStyle name="Millares_96 Risk" xfId="164"/>
    <cellStyle name="Milliers [0]_!!!GO" xfId="165"/>
    <cellStyle name="Moneda [0]_96 Risk" xfId="166"/>
    <cellStyle name="Moneda_96 Risk" xfId="167"/>
    <cellStyle name="Month" xfId="168"/>
    <cellStyle name="New Times Roman" xfId="169"/>
    <cellStyle name="no dec" xfId="170"/>
    <cellStyle name="Normal - Style1" xfId="171"/>
    <cellStyle name="Normal_!!!GO" xfId="172"/>
    <cellStyle name="常规 2 4" xfId="173"/>
    <cellStyle name="差_0605石屏 2_2014" xfId="174"/>
    <cellStyle name="PSInt" xfId="175"/>
    <cellStyle name="per.style" xfId="176"/>
    <cellStyle name="Percent [2]" xfId="177"/>
    <cellStyle name="Percent_!!!GO" xfId="178"/>
    <cellStyle name="标题 5" xfId="179"/>
    <cellStyle name="Pourcentage_pldt" xfId="180"/>
    <cellStyle name="PSDate" xfId="181"/>
    <cellStyle name="常规 16" xfId="182"/>
    <cellStyle name="PSDec" xfId="183"/>
    <cellStyle name="PSHeading" xfId="184"/>
    <cellStyle name="PSSpacer" xfId="185"/>
    <cellStyle name="RowLevel_0" xfId="186"/>
    <cellStyle name="sstot" xfId="187"/>
    <cellStyle name="Standard_AREAS" xfId="188"/>
    <cellStyle name="常规 2 6" xfId="189"/>
    <cellStyle name="t" xfId="190"/>
    <cellStyle name="t_HVAC Equipment (3)" xfId="191"/>
    <cellStyle name="百分比 2" xfId="192"/>
    <cellStyle name="百分比 2 2" xfId="193"/>
    <cellStyle name="百分比 2 2 3" xfId="194"/>
    <cellStyle name="百分比 2 3" xfId="195"/>
    <cellStyle name="百分比 2 4" xfId="196"/>
    <cellStyle name="常规 2 3_2014" xfId="197"/>
    <cellStyle name="百分比 2 5" xfId="198"/>
    <cellStyle name="百分比 2 6" xfId="199"/>
    <cellStyle name="百分比 2 7" xfId="200"/>
    <cellStyle name="好_2014" xfId="201"/>
    <cellStyle name="百分比 3" xfId="202"/>
    <cellStyle name="捠壿_Region Orders (2)" xfId="203"/>
    <cellStyle name="未定义" xfId="204"/>
    <cellStyle name="编号" xfId="205"/>
    <cellStyle name="标题 1 2" xfId="206"/>
    <cellStyle name="标题 3 2" xfId="207"/>
    <cellStyle name="千位分隔 3" xfId="208"/>
    <cellStyle name="标题 4 2" xfId="209"/>
    <cellStyle name="标题1" xfId="210"/>
    <cellStyle name="表标题" xfId="211"/>
    <cellStyle name="强调 3" xfId="212"/>
    <cellStyle name="常规 2 2" xfId="213"/>
    <cellStyle name="部门" xfId="214"/>
    <cellStyle name="好_2007年地州资金往来对账表 2_2014" xfId="215"/>
    <cellStyle name="差 2" xfId="216"/>
    <cellStyle name="差_0502通海县" xfId="217"/>
    <cellStyle name="差_0502通海县 2" xfId="218"/>
    <cellStyle name="超链接 2 2" xfId="219"/>
    <cellStyle name="差_0502通海县 2_2014" xfId="220"/>
    <cellStyle name="汇总 2" xfId="221"/>
    <cellStyle name="差_0605石屏 2" xfId="222"/>
    <cellStyle name="差_0605石屏县" xfId="223"/>
    <cellStyle name="差_0605石屏县 2" xfId="224"/>
    <cellStyle name="差_0605石屏县 2_2014" xfId="225"/>
    <cellStyle name="差_1110洱源" xfId="226"/>
    <cellStyle name="差_1110洱源 2" xfId="227"/>
    <cellStyle name="差_1110洱源 2_2014" xfId="228"/>
    <cellStyle name="差_11大理" xfId="229"/>
    <cellStyle name="差_2007年地州资金往来对账表" xfId="230"/>
    <cellStyle name="差_2007年地州资金往来对账表 2" xfId="231"/>
    <cellStyle name="差_2007年地州资金往来对账表 2_2014" xfId="232"/>
    <cellStyle name="差_2008年地州对账表(国库资金）" xfId="233"/>
    <cellStyle name="差_2008年地州对账表(国库资金） 2" xfId="234"/>
    <cellStyle name="差_2008年地州对账表(国库资金） 2_2014" xfId="235"/>
    <cellStyle name="差_Book1" xfId="236"/>
    <cellStyle name="常规 2 3" xfId="237"/>
    <cellStyle name="差_M01-1" xfId="238"/>
    <cellStyle name="昗弨_Pacific Region P&amp;L" xfId="239"/>
    <cellStyle name="常规 2 3 2" xfId="240"/>
    <cellStyle name="差_M01-1 2" xfId="241"/>
    <cellStyle name="常规 3 2" xfId="242"/>
    <cellStyle name="差_M01-1 2_2014" xfId="243"/>
    <cellStyle name="常规 16 2" xfId="244"/>
    <cellStyle name="常规 10" xfId="245"/>
    <cellStyle name="常规 10 2" xfId="246"/>
    <cellStyle name="常规 2 7" xfId="247"/>
    <cellStyle name="常规 10 2 2" xfId="248"/>
    <cellStyle name="常规 10_2014" xfId="249"/>
    <cellStyle name="常规 11" xfId="250"/>
    <cellStyle name="常规 11 2" xfId="251"/>
    <cellStyle name="常规 11 3" xfId="252"/>
    <cellStyle name="常规 14" xfId="253"/>
    <cellStyle name="常规 15" xfId="254"/>
    <cellStyle name="常规 19 2" xfId="255"/>
    <cellStyle name="常规 2" xfId="256"/>
    <cellStyle name="常规 2 11" xfId="257"/>
    <cellStyle name="常规 2 11 2" xfId="258"/>
    <cellStyle name="常规 2 2 2" xfId="259"/>
    <cellStyle name="常规 2 2 2_2014" xfId="260"/>
    <cellStyle name="常规 2 4 2" xfId="261"/>
    <cellStyle name="常规 2 4_2014" xfId="262"/>
    <cellStyle name="强调文字颜色 4 2" xfId="263"/>
    <cellStyle name="好_2008年地州对账表(国库资金） 2" xfId="264"/>
    <cellStyle name="常规 2 5" xfId="265"/>
    <cellStyle name="输入 2" xfId="266"/>
    <cellStyle name="常规 2 8" xfId="267"/>
    <cellStyle name="常规 2 9" xfId="268"/>
    <cellStyle name="常规_2007年云南省向人大报送政府收支预算表格式编制过程表 2 2 2" xfId="269"/>
    <cellStyle name="常规 25" xfId="270"/>
    <cellStyle name="常规 3 4" xfId="271"/>
    <cellStyle name="强调文字颜色 5 2" xfId="272"/>
    <cellStyle name="常规 3 5" xfId="273"/>
    <cellStyle name="常规 3_Book1" xfId="274"/>
    <cellStyle name="常规 4" xfId="275"/>
    <cellStyle name="常规 4 2" xfId="276"/>
    <cellStyle name="常规 4 3" xfId="277"/>
    <cellStyle name="常规 4_2014" xfId="278"/>
    <cellStyle name="常规 5_2014" xfId="279"/>
    <cellStyle name="注释 2" xfId="280"/>
    <cellStyle name="常规 6 2" xfId="281"/>
    <cellStyle name="常规 6 3" xfId="282"/>
    <cellStyle name="常规 7" xfId="283"/>
    <cellStyle name="常规 7 2" xfId="284"/>
    <cellStyle name="常规 7_2014" xfId="285"/>
    <cellStyle name="常规 8" xfId="286"/>
    <cellStyle name="常规 9" xfId="287"/>
    <cellStyle name="常规_2004年基金预算(二稿)" xfId="288"/>
    <cellStyle name="常规_2007年云南省向人大报送政府收支预算表格式编制过程表 2" xfId="289"/>
    <cellStyle name="常规_2007年云南省向人大报送政府收支预算表格式编制过程表 2 2" xfId="290"/>
    <cellStyle name="超级链接" xfId="291"/>
    <cellStyle name="超链接 2" xfId="292"/>
    <cellStyle name="好_0605石屏 2" xfId="293"/>
    <cellStyle name="超链接 3" xfId="294"/>
    <cellStyle name="超链接 4" xfId="295"/>
    <cellStyle name="后继超级链接" xfId="296"/>
    <cellStyle name="分级显示行_1_Book1" xfId="297"/>
    <cellStyle name="好 2" xfId="298"/>
    <cellStyle name="好_0502通海县 2" xfId="299"/>
    <cellStyle name="好_0502通海县 2_2014" xfId="300"/>
    <cellStyle name="好_0605石屏" xfId="301"/>
    <cellStyle name="好_0605石屏 2_2014" xfId="302"/>
    <cellStyle name="好_0605石屏县" xfId="303"/>
    <cellStyle name="好_0605石屏县 2" xfId="304"/>
    <cellStyle name="好_0605石屏县 2_2014" xfId="305"/>
    <cellStyle name="好_1110洱源" xfId="306"/>
    <cellStyle name="好_1110洱源 2" xfId="307"/>
    <cellStyle name="好_1110洱源 2_2014" xfId="308"/>
    <cellStyle name="好_11大理 2" xfId="309"/>
    <cellStyle name="好_2007年地州资金往来对账表" xfId="310"/>
    <cellStyle name="好_2007年地州资金往来对账表 2" xfId="311"/>
    <cellStyle name="好_2008年地州对账表(国库资金） 2_2014" xfId="312"/>
    <cellStyle name="好_Book1" xfId="313"/>
    <cellStyle name="好_Book1_2014" xfId="314"/>
    <cellStyle name="好_M01-1" xfId="315"/>
    <cellStyle name="好_M01-1 2" xfId="316"/>
    <cellStyle name="后继超级链接 2" xfId="317"/>
    <cellStyle name="检查单元格 2" xfId="318"/>
    <cellStyle name="解释性文本 2" xfId="319"/>
    <cellStyle name="借出原因" xfId="320"/>
    <cellStyle name="警告文本 2" xfId="321"/>
    <cellStyle name="链接单元格 2" xfId="322"/>
    <cellStyle name="普通_97-917" xfId="323"/>
    <cellStyle name="千分位[0]_laroux" xfId="324"/>
    <cellStyle name="千分位_97-917" xfId="325"/>
    <cellStyle name="千位[0]_ 方正PC" xfId="326"/>
    <cellStyle name="千位_ 方正PC" xfId="327"/>
    <cellStyle name="千位分隔 2" xfId="328"/>
    <cellStyle name="千位分隔 2 2" xfId="329"/>
    <cellStyle name="强调 1" xfId="330"/>
    <cellStyle name="强调 2" xfId="331"/>
    <cellStyle name="强调文字颜色 1 2" xfId="332"/>
    <cellStyle name="强调文字颜色 2 2" xfId="333"/>
    <cellStyle name="强调文字颜色 3 2" xfId="334"/>
    <cellStyle name="强调文字颜色 6 2" xfId="335"/>
    <cellStyle name="数量" xfId="336"/>
    <cellStyle name="寘嬫愗傝 [0.00]_Region Orders (2)" xfId="337"/>
  </cellStyles>
  <dxfs count="109">
    <dxf>
      <font>
        <b val="1"/>
        <i val="0"/>
      </font>
    </dxf>
    <dxf>
      <font>
        <b val="1"/>
        <i val="0"/>
      </font>
    </dxf>
    <dxf>
      <font>
        <name val="宋体"/>
        <b val="0"/>
        <i val="0"/>
        <strike val="0"/>
        <u val="none"/>
        <vertAlign val="baseline"/>
        <sz val="12"/>
        <color rgb="FFFF0000"/>
      </font>
    </dxf>
    <dxf>
      <font>
        <b val="0"/>
        <color indexed="10"/>
      </font>
    </dxf>
    <dxf>
      <font>
        <b val="0"/>
        <color indexed="9"/>
      </font>
    </dxf>
    <dxf>
      <font>
        <name val="宋体"/>
        <b val="0"/>
        <i val="0"/>
        <strike val="0"/>
        <u val="none"/>
        <vertAlign val="baseline"/>
        <sz val="12"/>
        <color rgb="FFFF0000"/>
      </font>
    </dxf>
    <dxf>
      <font>
        <b val="0"/>
        <color indexed="10"/>
      </font>
    </dxf>
    <dxf>
      <font>
        <b val="0"/>
        <color indexed="9"/>
      </font>
    </dxf>
    <dxf>
      <font>
        <b val="1"/>
        <i val="0"/>
      </font>
    </dxf>
    <dxf>
      <font>
        <name val="宋体"/>
        <b val="0"/>
        <i val="0"/>
        <strike val="0"/>
        <u val="none"/>
        <vertAlign val="baseline"/>
        <sz val="12"/>
        <color rgb="FFFF0000"/>
      </font>
    </dxf>
    <dxf>
      <font>
        <b val="0"/>
        <color indexed="10"/>
      </font>
    </dxf>
    <dxf>
      <font>
        <b val="0"/>
        <color indexed="9"/>
      </font>
    </dxf>
    <dxf>
      <font>
        <name val="宋体"/>
        <b val="0"/>
        <i val="0"/>
        <strike val="0"/>
        <u val="none"/>
        <vertAlign val="baseline"/>
        <sz val="12"/>
        <color rgb="FFFF0000"/>
      </font>
    </dxf>
    <dxf>
      <font>
        <b val="0"/>
        <color indexed="10"/>
      </font>
    </dxf>
    <dxf>
      <font>
        <b val="0"/>
        <color indexed="9"/>
      </font>
    </dxf>
    <dxf>
      <font>
        <b val="1"/>
        <i val="0"/>
      </font>
    </dxf>
    <dxf>
      <font>
        <b val="0"/>
        <color indexed="10"/>
      </font>
    </dxf>
    <dxf>
      <font>
        <b val="1"/>
        <i val="0"/>
      </font>
    </dxf>
    <dxf>
      <font>
        <b val="1"/>
        <i val="0"/>
      </font>
    </dxf>
    <dxf>
      <font>
        <b val="0"/>
        <color indexed="10"/>
      </font>
    </dxf>
    <dxf>
      <font>
        <name val="宋体"/>
        <b val="0"/>
        <i val="0"/>
        <strike val="0"/>
        <u val="none"/>
        <vertAlign val="baseline"/>
        <sz val="12"/>
        <color rgb="FFFF0000"/>
      </font>
    </dxf>
    <dxf>
      <font>
        <b val="0"/>
        <color indexed="10"/>
      </font>
    </dxf>
    <dxf>
      <font>
        <b val="0"/>
        <color indexed="9"/>
      </font>
    </dxf>
    <dxf>
      <font>
        <b val="0"/>
        <color indexed="10"/>
      </font>
    </dxf>
    <dxf>
      <font>
        <b val="1"/>
        <i val="0"/>
      </font>
    </dxf>
    <dxf>
      <font>
        <b val="1"/>
        <i val="0"/>
      </font>
    </dxf>
    <dxf>
      <font>
        <b val="0"/>
        <color indexed="10"/>
      </font>
    </dxf>
    <dxf>
      <font>
        <b val="0"/>
        <color indexed="10"/>
      </font>
    </dxf>
    <dxf>
      <font>
        <b val="1"/>
        <i val="0"/>
      </font>
    </dxf>
    <dxf>
      <font>
        <b val="1"/>
        <i val="0"/>
      </font>
    </dxf>
    <dxf>
      <font>
        <b val="1"/>
        <i val="0"/>
      </font>
    </dxf>
    <dxf>
      <font>
        <b val="0"/>
        <color indexed="10"/>
      </font>
    </dxf>
    <dxf>
      <font>
        <b val="1"/>
        <i val="0"/>
      </font>
    </dxf>
    <dxf>
      <font>
        <b val="1"/>
        <i val="0"/>
      </font>
    </dxf>
    <dxf>
      <font>
        <b val="1"/>
        <i val="0"/>
      </font>
    </dxf>
    <dxf>
      <font>
        <b val="1"/>
        <i val="0"/>
      </font>
    </dxf>
    <dxf>
      <font>
        <b val="1"/>
        <i val="0"/>
      </font>
    </dxf>
    <dxf>
      <font>
        <b val="0"/>
        <color indexed="10"/>
      </font>
    </dxf>
    <dxf>
      <font>
        <b val="1"/>
        <i val="0"/>
      </font>
    </dxf>
    <dxf>
      <font>
        <b val="1"/>
        <i val="0"/>
      </font>
    </dxf>
    <dxf>
      <font>
        <b val="0"/>
        <color indexed="10"/>
      </font>
    </dxf>
    <dxf>
      <font>
        <b val="0"/>
        <color indexed="9"/>
      </font>
    </dxf>
    <dxf>
      <font>
        <b val="0"/>
        <color indexed="10"/>
      </font>
    </dxf>
    <dxf>
      <font>
        <b val="1"/>
        <i val="0"/>
      </font>
    </dxf>
    <dxf>
      <font>
        <b val="0"/>
        <color indexed="10"/>
      </font>
    </dxf>
    <dxf>
      <font>
        <b val="0"/>
        <color indexed="10"/>
      </font>
    </dxf>
    <dxf>
      <font>
        <b val="1"/>
        <i val="0"/>
      </font>
    </dxf>
    <dxf>
      <font>
        <b val="1"/>
        <i val="0"/>
      </font>
    </dxf>
    <dxf>
      <font>
        <b val="0"/>
        <color indexed="10"/>
      </font>
    </dxf>
    <dxf>
      <font>
        <b val="0"/>
        <color indexed="10"/>
      </font>
    </dxf>
    <dxf>
      <font>
        <name val="宋体"/>
        <b val="0"/>
        <i val="0"/>
        <strike val="0"/>
        <u val="none"/>
        <vertAlign val="baseline"/>
        <sz val="12"/>
        <color rgb="FFFF0000"/>
      </font>
    </dxf>
    <dxf>
      <font>
        <b val="0"/>
        <color indexed="9"/>
      </font>
    </dxf>
    <dxf>
      <font>
        <b val="1"/>
        <i val="0"/>
      </font>
    </dxf>
    <dxf>
      <font>
        <b val="0"/>
        <color indexed="10"/>
      </font>
    </dxf>
    <dxf>
      <font>
        <b val="1"/>
        <i val="0"/>
      </font>
    </dxf>
    <dxf>
      <font>
        <b val="1"/>
        <i val="0"/>
      </font>
    </dxf>
    <dxf>
      <font>
        <b val="0"/>
        <color indexed="10"/>
      </font>
    </dxf>
    <dxf>
      <font>
        <b val="1"/>
        <i val="0"/>
      </font>
    </dxf>
    <dxf>
      <font>
        <b val="0"/>
        <color indexed="9"/>
      </font>
    </dxf>
    <dxf>
      <font>
        <name val="宋体"/>
        <b val="0"/>
        <i val="0"/>
        <strike val="0"/>
        <u val="none"/>
        <vertAlign val="baseline"/>
        <sz val="12"/>
        <color rgb="FFFF0000"/>
      </font>
    </dxf>
    <dxf>
      <font>
        <b val="0"/>
        <color indexed="10"/>
      </font>
    </dxf>
    <dxf>
      <font>
        <b val="1"/>
        <i val="0"/>
      </font>
    </dxf>
    <dxf>
      <font>
        <b val="1"/>
        <i val="0"/>
      </font>
    </dxf>
    <dxf>
      <font>
        <b val="1"/>
        <i val="0"/>
      </font>
    </dxf>
    <dxf>
      <font>
        <b val="0"/>
        <color indexed="10"/>
      </font>
    </dxf>
    <dxf>
      <font>
        <b val="1"/>
        <i val="0"/>
      </font>
    </dxf>
    <dxf>
      <font>
        <b val="1"/>
        <i val="0"/>
      </font>
    </dxf>
    <dxf>
      <font>
        <b val="1"/>
        <i val="0"/>
      </font>
    </dxf>
    <dxf>
      <font>
        <b val="1"/>
        <i val="0"/>
      </font>
    </dxf>
    <dxf>
      <font>
        <b val="1"/>
        <i val="0"/>
      </font>
    </dxf>
    <dxf>
      <font>
        <b val="0"/>
        <color indexed="10"/>
      </font>
    </dxf>
    <dxf>
      <font>
        <b val="0"/>
        <color indexed="10"/>
      </font>
    </dxf>
    <dxf>
      <font>
        <b val="1"/>
        <i val="0"/>
      </font>
    </dxf>
    <dxf>
      <font>
        <b val="1"/>
        <i val="0"/>
      </font>
    </dxf>
    <dxf>
      <font>
        <b val="1"/>
        <i val="0"/>
      </font>
    </dxf>
    <dxf>
      <font>
        <b val="1"/>
        <i val="0"/>
      </font>
    </dxf>
    <dxf>
      <font>
        <b val="1"/>
        <i val="0"/>
      </font>
    </dxf>
    <dxf>
      <font>
        <b val="0"/>
        <color indexed="10"/>
      </font>
    </dxf>
    <dxf>
      <font>
        <b val="1"/>
        <i val="0"/>
        <strike val="0"/>
      </font>
    </dxf>
    <dxf>
      <font>
        <b val="1"/>
        <i val="0"/>
      </font>
    </dxf>
    <dxf>
      <font>
        <b val="1"/>
        <i val="0"/>
      </font>
    </dxf>
    <dxf>
      <font>
        <b val="1"/>
        <i val="0"/>
        <strike val="0"/>
      </font>
    </dxf>
    <dxf>
      <font>
        <b val="1"/>
        <i val="0"/>
      </font>
    </dxf>
    <dxf>
      <font>
        <b val="1"/>
        <i val="0"/>
      </font>
    </dxf>
    <dxf>
      <font>
        <b val="1"/>
        <i val="0"/>
      </font>
    </dxf>
    <dxf>
      <font>
        <b val="1"/>
        <i val="0"/>
      </font>
    </dxf>
    <dxf>
      <font>
        <b val="1"/>
        <i val="0"/>
      </font>
    </dxf>
    <dxf>
      <font>
        <b val="1"/>
        <i val="0"/>
      </font>
    </dxf>
    <dxf>
      <font>
        <b val="1"/>
        <i val="0"/>
      </font>
    </dxf>
    <dxf>
      <font>
        <b val="1"/>
        <i val="0"/>
      </font>
    </dxf>
    <dxf>
      <font>
        <b val="1"/>
        <i val="0"/>
      </font>
    </dxf>
    <dxf>
      <font>
        <b val="0"/>
        <color indexed="10"/>
      </font>
    </dxf>
    <dxf>
      <font>
        <b val="0"/>
        <color indexed="10"/>
      </font>
    </dxf>
    <dxf>
      <font>
        <b val="0"/>
        <color indexed="10"/>
      </font>
    </dxf>
    <dxf>
      <font>
        <b val="1"/>
        <i val="0"/>
      </font>
    </dxf>
    <dxf>
      <font>
        <b val="1"/>
        <i val="0"/>
      </font>
    </dxf>
    <dxf>
      <font>
        <b val="1"/>
        <i val="0"/>
      </font>
    </dxf>
    <dxf>
      <font>
        <b val="0"/>
        <color indexed="10"/>
      </font>
    </dxf>
    <dxf>
      <font>
        <b val="0"/>
        <color indexed="10"/>
      </font>
    </dxf>
    <dxf>
      <font>
        <b val="0"/>
        <color indexed="10"/>
      </font>
    </dxf>
    <dxf>
      <font>
        <b val="0"/>
        <color indexed="10"/>
      </font>
    </dxf>
    <dxf>
      <font>
        <b val="0"/>
        <color indexed="9"/>
      </font>
    </dxf>
    <dxf>
      <font>
        <name val="宋体"/>
        <b val="0"/>
        <i val="0"/>
        <strike val="0"/>
        <u val="none"/>
        <vertAlign val="baseline"/>
        <sz val="12"/>
        <color rgb="FFFF0000"/>
      </font>
    </dxf>
    <dxf>
      <font>
        <b val="0"/>
        <color auto="1"/>
      </font>
    </dxf>
    <dxf>
      <font>
        <name val="宋体"/>
        <b val="0"/>
        <i val="0"/>
        <strike val="0"/>
        <u val="none"/>
        <vertAlign val="baseline"/>
        <sz val="12"/>
        <color rgb="FFFF0000"/>
      </font>
    </dxf>
    <dxf>
      <font>
        <b val="0"/>
        <color auto="1"/>
      </font>
    </dxf>
    <dxf>
      <font>
        <b val="0"/>
        <color indexed="10"/>
      </font>
    </dxf>
    <dxf>
      <font>
        <b val="0"/>
        <color indexed="9"/>
      </font>
    </dxf>
    <dxf>
      <font>
        <b val="0"/>
        <color indexed="10"/>
      </font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4" Type="http://schemas.openxmlformats.org/officeDocument/2006/relationships/sharedStrings" Target="sharedStrings.xml"/><Relationship Id="rId53" Type="http://schemas.openxmlformats.org/officeDocument/2006/relationships/styles" Target="styles.xml"/><Relationship Id="rId52" Type="http://schemas.openxmlformats.org/officeDocument/2006/relationships/theme" Target="theme/theme1.xml"/><Relationship Id="rId51" Type="http://schemas.openxmlformats.org/officeDocument/2006/relationships/worksheet" Target="worksheets/sheet51.xml"/><Relationship Id="rId50" Type="http://schemas.openxmlformats.org/officeDocument/2006/relationships/worksheet" Target="worksheets/sheet50.xml"/><Relationship Id="rId5" Type="http://schemas.openxmlformats.org/officeDocument/2006/relationships/worksheet" Target="worksheets/sheet5.xml"/><Relationship Id="rId49" Type="http://schemas.openxmlformats.org/officeDocument/2006/relationships/worksheet" Target="worksheets/sheet49.xml"/><Relationship Id="rId48" Type="http://schemas.openxmlformats.org/officeDocument/2006/relationships/worksheet" Target="worksheets/sheet48.xml"/><Relationship Id="rId47" Type="http://schemas.openxmlformats.org/officeDocument/2006/relationships/worksheet" Target="worksheets/sheet47.xml"/><Relationship Id="rId46" Type="http://schemas.openxmlformats.org/officeDocument/2006/relationships/worksheet" Target="worksheets/sheet46.xml"/><Relationship Id="rId45" Type="http://schemas.openxmlformats.org/officeDocument/2006/relationships/worksheet" Target="worksheets/sheet45.xml"/><Relationship Id="rId44" Type="http://schemas.openxmlformats.org/officeDocument/2006/relationships/worksheet" Target="worksheets/sheet44.xml"/><Relationship Id="rId43" Type="http://schemas.openxmlformats.org/officeDocument/2006/relationships/worksheet" Target="worksheets/sheet43.xml"/><Relationship Id="rId42" Type="http://schemas.openxmlformats.org/officeDocument/2006/relationships/worksheet" Target="worksheets/sheet42.xml"/><Relationship Id="rId41" Type="http://schemas.openxmlformats.org/officeDocument/2006/relationships/worksheet" Target="worksheets/sheet4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1"/>
  <sheetViews>
    <sheetView workbookViewId="0">
      <selection activeCell="A11" sqref="A11"/>
    </sheetView>
  </sheetViews>
  <sheetFormatPr defaultColWidth="9" defaultRowHeight="15.6" outlineLevelCol="1"/>
  <sheetData>
    <row r="1" spans="1:2">
      <c r="A1" t="s">
        <v>0</v>
      </c>
      <c r="B1" t="s">
        <v>1</v>
      </c>
    </row>
    <row r="2" spans="1:2">
      <c r="A2" t="s">
        <v>0</v>
      </c>
      <c r="B2" t="s">
        <v>2</v>
      </c>
    </row>
    <row r="3" spans="1:2">
      <c r="A3" t="s">
        <v>0</v>
      </c>
      <c r="B3" t="s">
        <v>3</v>
      </c>
    </row>
    <row r="4" spans="1:2">
      <c r="A4" t="s">
        <v>0</v>
      </c>
      <c r="B4" t="s">
        <v>4</v>
      </c>
    </row>
    <row r="5" spans="1:2">
      <c r="A5" t="s">
        <v>0</v>
      </c>
      <c r="B5" t="s">
        <v>5</v>
      </c>
    </row>
    <row r="6" spans="1:2">
      <c r="A6" t="s">
        <v>0</v>
      </c>
      <c r="B6" t="s">
        <v>6</v>
      </c>
    </row>
    <row r="7" spans="1:2">
      <c r="A7" t="s">
        <v>0</v>
      </c>
      <c r="B7" t="s">
        <v>7</v>
      </c>
    </row>
    <row r="8" spans="1:2">
      <c r="A8" t="s">
        <v>0</v>
      </c>
      <c r="B8" t="s">
        <v>8</v>
      </c>
    </row>
    <row r="9" spans="1:2">
      <c r="A9" t="s">
        <v>0</v>
      </c>
      <c r="B9" t="s">
        <v>9</v>
      </c>
    </row>
    <row r="10" spans="1:2">
      <c r="A10" t="s">
        <v>0</v>
      </c>
      <c r="B10" t="s">
        <v>10</v>
      </c>
    </row>
    <row r="11" spans="1:2">
      <c r="A11" t="s">
        <v>11</v>
      </c>
      <c r="B11" t="s">
        <v>12</v>
      </c>
    </row>
  </sheetData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38"/>
  <sheetViews>
    <sheetView showZeros="0" workbookViewId="0">
      <pane ySplit="4" topLeftCell="A8" activePane="bottomLeft" state="frozen"/>
      <selection/>
      <selection pane="bottomLeft" activeCell="B14" sqref="B14"/>
    </sheetView>
  </sheetViews>
  <sheetFormatPr defaultColWidth="9" defaultRowHeight="15.6"/>
  <cols>
    <col min="1" max="1" width="50.625" style="208" customWidth="1"/>
    <col min="2" max="3" width="14.625" style="208" customWidth="1"/>
    <col min="4" max="4" width="13.625" style="208" customWidth="1"/>
    <col min="5" max="16384" width="9" style="208"/>
  </cols>
  <sheetData>
    <row r="1" ht="42" customHeight="1" spans="1:4">
      <c r="A1" s="221" t="s">
        <v>1182</v>
      </c>
      <c r="B1" s="221"/>
      <c r="C1" s="221"/>
      <c r="D1" s="221"/>
    </row>
    <row r="2" ht="18.75" customHeight="1" spans="1:4">
      <c r="A2" s="210" t="s">
        <v>1183</v>
      </c>
      <c r="B2" s="210"/>
      <c r="C2" s="210"/>
      <c r="D2" s="225" t="s">
        <v>20</v>
      </c>
    </row>
    <row r="3" s="207" customFormat="1" ht="15" customHeight="1" spans="1:4">
      <c r="A3" s="223" t="s">
        <v>21</v>
      </c>
      <c r="B3" s="213" t="s">
        <v>22</v>
      </c>
      <c r="C3" s="224" t="s">
        <v>23</v>
      </c>
      <c r="D3" s="224"/>
    </row>
    <row r="4" ht="35.1" customHeight="1" spans="1:6">
      <c r="A4" s="223"/>
      <c r="B4" s="213"/>
      <c r="C4" s="213" t="s">
        <v>24</v>
      </c>
      <c r="D4" s="213" t="s">
        <v>82</v>
      </c>
      <c r="F4" s="140" t="s">
        <v>83</v>
      </c>
    </row>
    <row r="5" s="114" customFormat="1" ht="21.95" customHeight="1" spans="1:7">
      <c r="A5" s="156" t="s">
        <v>1184</v>
      </c>
      <c r="B5" s="145"/>
      <c r="C5" s="145"/>
      <c r="D5" s="83"/>
      <c r="F5" s="114" t="str">
        <f>IF((B5+C5+G5)&lt;&gt;0,"是","否")</f>
        <v>是</v>
      </c>
      <c r="G5" s="114">
        <v>1</v>
      </c>
    </row>
    <row r="6" s="114" customFormat="1" ht="21.95" customHeight="1" spans="1:7">
      <c r="A6" s="156" t="s">
        <v>1185</v>
      </c>
      <c r="B6" s="145"/>
      <c r="C6" s="145"/>
      <c r="D6" s="83"/>
      <c r="F6" s="114" t="str">
        <f t="shared" ref="F6:F31" si="0">IF((B6+C6+G6)&lt;&gt;0,"是","否")</f>
        <v>是</v>
      </c>
      <c r="G6" s="114">
        <v>1</v>
      </c>
    </row>
    <row r="7" s="114" customFormat="1" ht="21.95" customHeight="1" spans="1:7">
      <c r="A7" s="156" t="s">
        <v>1186</v>
      </c>
      <c r="B7" s="145"/>
      <c r="C7" s="145"/>
      <c r="D7" s="83"/>
      <c r="F7" s="114" t="str">
        <f t="shared" si="0"/>
        <v>是</v>
      </c>
      <c r="G7" s="114">
        <v>1</v>
      </c>
    </row>
    <row r="8" s="114" customFormat="1" ht="21.95" customHeight="1" spans="1:7">
      <c r="A8" s="156" t="s">
        <v>1187</v>
      </c>
      <c r="B8" s="145"/>
      <c r="C8" s="145"/>
      <c r="D8" s="83"/>
      <c r="F8" s="114" t="str">
        <f t="shared" si="0"/>
        <v>是</v>
      </c>
      <c r="G8" s="114">
        <v>1</v>
      </c>
    </row>
    <row r="9" s="114" customFormat="1" ht="21.95" customHeight="1" spans="1:7">
      <c r="A9" s="156" t="s">
        <v>1188</v>
      </c>
      <c r="B9" s="145">
        <v>306</v>
      </c>
      <c r="C9" s="145"/>
      <c r="D9" s="83">
        <f t="shared" ref="D9:D29" si="1">C9/B9</f>
        <v>0</v>
      </c>
      <c r="F9" s="114" t="str">
        <f t="shared" si="0"/>
        <v>是</v>
      </c>
      <c r="G9" s="114">
        <v>1</v>
      </c>
    </row>
    <row r="10" s="114" customFormat="1" ht="21.95" customHeight="1" spans="1:7">
      <c r="A10" s="156" t="s">
        <v>1189</v>
      </c>
      <c r="B10" s="145"/>
      <c r="C10" s="145"/>
      <c r="D10" s="83"/>
      <c r="F10" s="114" t="str">
        <f t="shared" si="0"/>
        <v>是</v>
      </c>
      <c r="G10" s="114">
        <v>1</v>
      </c>
    </row>
    <row r="11" s="114" customFormat="1" ht="21.95" customHeight="1" spans="1:7">
      <c r="A11" s="156" t="s">
        <v>1190</v>
      </c>
      <c r="B11" s="145"/>
      <c r="C11" s="145"/>
      <c r="D11" s="83"/>
      <c r="F11" s="114" t="str">
        <f t="shared" si="0"/>
        <v>是</v>
      </c>
      <c r="G11" s="114">
        <v>1</v>
      </c>
    </row>
    <row r="12" s="114" customFormat="1" ht="21.95" customHeight="1" spans="1:7">
      <c r="A12" s="156" t="s">
        <v>1191</v>
      </c>
      <c r="B12" s="145"/>
      <c r="C12" s="145"/>
      <c r="D12" s="83"/>
      <c r="F12" s="114" t="str">
        <f t="shared" si="0"/>
        <v>是</v>
      </c>
      <c r="G12" s="114">
        <v>1</v>
      </c>
    </row>
    <row r="13" s="114" customFormat="1" ht="21.95" customHeight="1" spans="1:7">
      <c r="A13" s="156" t="s">
        <v>1192</v>
      </c>
      <c r="B13" s="145"/>
      <c r="C13" s="145"/>
      <c r="D13" s="83"/>
      <c r="F13" s="114" t="str">
        <f t="shared" si="0"/>
        <v>是</v>
      </c>
      <c r="G13" s="114">
        <v>1</v>
      </c>
    </row>
    <row r="14" s="114" customFormat="1" ht="21.95" customHeight="1" spans="1:7">
      <c r="A14" s="156" t="s">
        <v>1193</v>
      </c>
      <c r="B14" s="145"/>
      <c r="C14" s="145"/>
      <c r="D14" s="83"/>
      <c r="F14" s="114" t="str">
        <f t="shared" si="0"/>
        <v>是</v>
      </c>
      <c r="G14" s="114">
        <v>1</v>
      </c>
    </row>
    <row r="15" s="114" customFormat="1" ht="21.95" customHeight="1" spans="1:7">
      <c r="A15" s="156" t="s">
        <v>1194</v>
      </c>
      <c r="B15" s="145">
        <v>328</v>
      </c>
      <c r="C15" s="145">
        <v>653</v>
      </c>
      <c r="D15" s="83">
        <f t="shared" si="1"/>
        <v>1.99085365853659</v>
      </c>
      <c r="F15" s="114" t="str">
        <f t="shared" si="0"/>
        <v>是</v>
      </c>
      <c r="G15" s="114">
        <v>1</v>
      </c>
    </row>
    <row r="16" s="114" customFormat="1" ht="21.95" customHeight="1" spans="1:7">
      <c r="A16" s="156" t="s">
        <v>1195</v>
      </c>
      <c r="B16" s="145">
        <v>239</v>
      </c>
      <c r="C16" s="145">
        <v>790</v>
      </c>
      <c r="D16" s="83">
        <f t="shared" si="1"/>
        <v>3.30543933054393</v>
      </c>
      <c r="F16" s="114" t="str">
        <f t="shared" si="0"/>
        <v>是</v>
      </c>
      <c r="G16" s="114">
        <v>1</v>
      </c>
    </row>
    <row r="17" s="114" customFormat="1" ht="21.95" customHeight="1" spans="1:7">
      <c r="A17" s="156" t="s">
        <v>1196</v>
      </c>
      <c r="B17" s="145">
        <v>27964</v>
      </c>
      <c r="C17" s="145">
        <v>134992</v>
      </c>
      <c r="D17" s="83">
        <f t="shared" si="1"/>
        <v>4.82734944929195</v>
      </c>
      <c r="F17" s="114" t="str">
        <f t="shared" si="0"/>
        <v>是</v>
      </c>
      <c r="G17" s="114">
        <v>1</v>
      </c>
    </row>
    <row r="18" s="114" customFormat="1" ht="21.95" customHeight="1" spans="1:7">
      <c r="A18" s="156" t="s">
        <v>1197</v>
      </c>
      <c r="B18" s="145"/>
      <c r="C18" s="145"/>
      <c r="D18" s="83"/>
      <c r="F18" s="114" t="str">
        <f t="shared" si="0"/>
        <v>是</v>
      </c>
      <c r="G18" s="114">
        <v>1</v>
      </c>
    </row>
    <row r="19" s="114" customFormat="1" ht="21.95" customHeight="1" spans="1:7">
      <c r="A19" s="156" t="s">
        <v>1198</v>
      </c>
      <c r="B19" s="145">
        <v>2184</v>
      </c>
      <c r="C19" s="145">
        <v>2591</v>
      </c>
      <c r="D19" s="83">
        <f t="shared" si="1"/>
        <v>1.18635531135531</v>
      </c>
      <c r="F19" s="114" t="str">
        <f t="shared" si="0"/>
        <v>是</v>
      </c>
      <c r="G19" s="114">
        <v>1</v>
      </c>
    </row>
    <row r="20" s="114" customFormat="1" ht="21.95" customHeight="1" spans="1:7">
      <c r="A20" s="156" t="s">
        <v>1199</v>
      </c>
      <c r="B20" s="145">
        <v>510</v>
      </c>
      <c r="C20" s="145">
        <v>480</v>
      </c>
      <c r="D20" s="83">
        <f t="shared" si="1"/>
        <v>0.941176470588235</v>
      </c>
      <c r="F20" s="114" t="str">
        <f t="shared" si="0"/>
        <v>是</v>
      </c>
      <c r="G20" s="114">
        <v>1</v>
      </c>
    </row>
    <row r="21" s="114" customFormat="1" ht="21.95" customHeight="1" spans="1:7">
      <c r="A21" s="156" t="s">
        <v>1200</v>
      </c>
      <c r="B21" s="145">
        <v>81</v>
      </c>
      <c r="C21" s="145">
        <v>85</v>
      </c>
      <c r="D21" s="83">
        <f t="shared" si="1"/>
        <v>1.04938271604938</v>
      </c>
      <c r="F21" s="114" t="str">
        <f t="shared" si="0"/>
        <v>是</v>
      </c>
      <c r="G21" s="114">
        <v>1</v>
      </c>
    </row>
    <row r="22" s="114" customFormat="1" ht="21.95" customHeight="1" spans="1:7">
      <c r="A22" s="156" t="s">
        <v>1201</v>
      </c>
      <c r="B22" s="145"/>
      <c r="C22" s="145"/>
      <c r="D22" s="83"/>
      <c r="F22" s="114" t="str">
        <f t="shared" si="0"/>
        <v>是</v>
      </c>
      <c r="G22" s="114">
        <v>1</v>
      </c>
    </row>
    <row r="23" s="114" customFormat="1" ht="21.95" customHeight="1" spans="1:6">
      <c r="A23" s="156" t="s">
        <v>1202</v>
      </c>
      <c r="B23" s="145">
        <v>641</v>
      </c>
      <c r="C23" s="145">
        <v>469</v>
      </c>
      <c r="D23" s="83">
        <f t="shared" si="1"/>
        <v>0.731669266770671</v>
      </c>
      <c r="F23" s="114" t="str">
        <f t="shared" si="0"/>
        <v>是</v>
      </c>
    </row>
    <row r="24" s="114" customFormat="1" ht="21.95" customHeight="1" spans="1:6">
      <c r="A24" s="156" t="s">
        <v>1203</v>
      </c>
      <c r="B24" s="145"/>
      <c r="C24" s="145"/>
      <c r="D24" s="83"/>
      <c r="F24" s="114" t="str">
        <f t="shared" si="0"/>
        <v>否</v>
      </c>
    </row>
    <row r="25" s="114" customFormat="1" ht="21.95" customHeight="1" spans="1:6">
      <c r="A25" s="157" t="s">
        <v>52</v>
      </c>
      <c r="B25" s="145">
        <v>32253</v>
      </c>
      <c r="C25" s="145">
        <v>140060</v>
      </c>
      <c r="D25" s="83">
        <f t="shared" si="1"/>
        <v>4.34254177905931</v>
      </c>
      <c r="F25" s="114" t="str">
        <f t="shared" si="0"/>
        <v>是</v>
      </c>
    </row>
    <row r="26" s="114" customFormat="1" ht="21.95" customHeight="1" spans="1:9">
      <c r="A26" s="158" t="s">
        <v>54</v>
      </c>
      <c r="B26" s="145">
        <v>43325</v>
      </c>
      <c r="C26" s="145">
        <v>35046</v>
      </c>
      <c r="D26" s="83">
        <f t="shared" si="1"/>
        <v>0.808909405654934</v>
      </c>
      <c r="F26" s="114" t="str">
        <f t="shared" si="0"/>
        <v>是</v>
      </c>
      <c r="I26" s="115"/>
    </row>
    <row r="27" s="114" customFormat="1" ht="21.95" customHeight="1" spans="1:6">
      <c r="A27" s="159" t="s">
        <v>1204</v>
      </c>
      <c r="B27" s="143">
        <v>35325</v>
      </c>
      <c r="C27" s="143">
        <v>22246</v>
      </c>
      <c r="D27" s="83">
        <f t="shared" si="1"/>
        <v>0.629752300070771</v>
      </c>
      <c r="F27" s="114" t="str">
        <f t="shared" si="0"/>
        <v>是</v>
      </c>
    </row>
    <row r="28" s="112" customFormat="1" ht="21.95" customHeight="1" spans="1:6">
      <c r="A28" s="159" t="s">
        <v>1205</v>
      </c>
      <c r="B28" s="143">
        <v>8000</v>
      </c>
      <c r="C28" s="143">
        <v>12800</v>
      </c>
      <c r="D28" s="83">
        <f t="shared" si="1"/>
        <v>1.6</v>
      </c>
      <c r="F28" s="114" t="str">
        <f t="shared" si="0"/>
        <v>是</v>
      </c>
    </row>
    <row r="29" s="112" customFormat="1" ht="21.95" customHeight="1" spans="1:6">
      <c r="A29" s="156" t="s">
        <v>1206</v>
      </c>
      <c r="B29" s="145">
        <v>12974</v>
      </c>
      <c r="C29" s="145">
        <v>7950</v>
      </c>
      <c r="D29" s="83">
        <f t="shared" si="1"/>
        <v>0.612763989517497</v>
      </c>
      <c r="F29" s="114" t="str">
        <f t="shared" si="0"/>
        <v>是</v>
      </c>
    </row>
    <row r="30" s="112" customFormat="1" ht="21.95" customHeight="1" spans="1:6">
      <c r="A30" s="156" t="s">
        <v>73</v>
      </c>
      <c r="B30" s="145"/>
      <c r="C30" s="145"/>
      <c r="D30" s="83"/>
      <c r="F30" s="114" t="str">
        <f t="shared" si="0"/>
        <v>否</v>
      </c>
    </row>
    <row r="31" s="114" customFormat="1" ht="21.95" customHeight="1" spans="1:6">
      <c r="A31" s="157" t="s">
        <v>78</v>
      </c>
      <c r="B31" s="145">
        <v>88552</v>
      </c>
      <c r="C31" s="145">
        <f>SUM(C25,C26,C29,C30)</f>
        <v>183056</v>
      </c>
      <c r="D31" s="83">
        <f>C31/B31</f>
        <v>2.0672147438793</v>
      </c>
      <c r="F31" s="114" t="str">
        <f t="shared" si="0"/>
        <v>是</v>
      </c>
    </row>
    <row r="36" spans="2:3">
      <c r="B36" s="220">
        <f>B31-'08'!B246</f>
        <v>0</v>
      </c>
      <c r="C36" s="220">
        <f>C31-'08'!C246</f>
        <v>0</v>
      </c>
    </row>
    <row r="38" spans="3:3">
      <c r="C38" s="220"/>
    </row>
  </sheetData>
  <autoFilter ref="A4:F31"/>
  <mergeCells count="4">
    <mergeCell ref="A1:D1"/>
    <mergeCell ref="C3:D3"/>
    <mergeCell ref="A3:A4"/>
    <mergeCell ref="B3:B4"/>
  </mergeCells>
  <conditionalFormatting sqref="A24">
    <cfRule type="expression" dxfId="28" priority="2" stopIfTrue="1">
      <formula>"len($A:$A)=3"</formula>
    </cfRule>
    <cfRule type="expression" dxfId="29" priority="3" stopIfTrue="1">
      <formula>"len($A:$A)=3"</formula>
    </cfRule>
  </conditionalFormatting>
  <conditionalFormatting sqref="A5:A24">
    <cfRule type="expression" dxfId="30" priority="1" stopIfTrue="1">
      <formula>"len($A:$A)=3"</formula>
    </cfRule>
  </conditionalFormatting>
  <conditionalFormatting sqref="D5:D31">
    <cfRule type="cellIs" dxfId="31" priority="11" stopIfTrue="1" operator="lessThan">
      <formula>0</formula>
    </cfRule>
  </conditionalFormatting>
  <conditionalFormatting sqref="A26:A30 A5:A24">
    <cfRule type="expression" dxfId="32" priority="8" stopIfTrue="1">
      <formula>"len($A:$A)=3"</formula>
    </cfRule>
  </conditionalFormatting>
  <printOptions horizontalCentered="1"/>
  <pageMargins left="0.588888888888889" right="0.588888888888889" top="0.788888888888889" bottom="0.788888888888889" header="0.509027777777778" footer="0.509027777777778"/>
  <pageSetup paperSize="9" scale="90" fitToHeight="0" orientation="portrait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1">
    <pageSetUpPr fitToPage="1"/>
  </sheetPr>
  <dimension ref="A1:J251"/>
  <sheetViews>
    <sheetView showZeros="0" workbookViewId="0">
      <pane ySplit="4" topLeftCell="A224" activePane="bottomLeft" state="frozen"/>
      <selection/>
      <selection pane="bottomLeft" activeCell="B235" sqref="B235"/>
    </sheetView>
  </sheetViews>
  <sheetFormatPr defaultColWidth="9" defaultRowHeight="15.6"/>
  <cols>
    <col min="1" max="1" width="55.75" style="208" customWidth="1"/>
    <col min="2" max="3" width="14.625" style="208" customWidth="1"/>
    <col min="4" max="4" width="13.625" style="208" customWidth="1"/>
    <col min="5" max="9" width="9" style="208"/>
    <col min="10" max="10" width="10" style="208" customWidth="1"/>
    <col min="11" max="16384" width="9" style="208"/>
  </cols>
  <sheetData>
    <row r="1" ht="42" customHeight="1" spans="1:4">
      <c r="A1" s="221" t="s">
        <v>1207</v>
      </c>
      <c r="B1" s="221"/>
      <c r="C1" s="221"/>
      <c r="D1" s="221"/>
    </row>
    <row r="2" ht="18.75" customHeight="1" spans="1:4">
      <c r="A2" s="210" t="s">
        <v>1208</v>
      </c>
      <c r="B2" s="210"/>
      <c r="C2" s="222"/>
      <c r="D2" s="211" t="s">
        <v>20</v>
      </c>
    </row>
    <row r="3" s="207" customFormat="1" ht="24.95" customHeight="1" spans="1:4">
      <c r="A3" s="223" t="s">
        <v>21</v>
      </c>
      <c r="B3" s="213" t="s">
        <v>22</v>
      </c>
      <c r="C3" s="224" t="s">
        <v>23</v>
      </c>
      <c r="D3" s="224"/>
    </row>
    <row r="4" ht="46.5" customHeight="1" spans="1:6">
      <c r="A4" s="223"/>
      <c r="B4" s="213"/>
      <c r="C4" s="213" t="s">
        <v>24</v>
      </c>
      <c r="D4" s="213" t="s">
        <v>82</v>
      </c>
      <c r="F4" s="140" t="s">
        <v>83</v>
      </c>
    </row>
    <row r="5" s="112" customFormat="1" ht="17.25" customHeight="1" spans="1:7">
      <c r="A5" s="161" t="s">
        <v>1209</v>
      </c>
      <c r="B5" s="149">
        <v>133</v>
      </c>
      <c r="C5" s="149">
        <v>306</v>
      </c>
      <c r="D5" s="83">
        <f>IF(B5&lt;&gt;0,C5/B5,"")</f>
        <v>2.30075187969925</v>
      </c>
      <c r="F5" s="114" t="str">
        <f t="shared" ref="F5:F68" si="0">IF((B5+C5+G5)&lt;&gt;0,"是","否")</f>
        <v>是</v>
      </c>
      <c r="G5" s="112">
        <v>1</v>
      </c>
    </row>
    <row r="6" s="114" customFormat="1" ht="17.25" customHeight="1" spans="1:6">
      <c r="A6" s="135" t="s">
        <v>1210</v>
      </c>
      <c r="B6" s="151">
        <v>133</v>
      </c>
      <c r="C6" s="151">
        <v>306</v>
      </c>
      <c r="D6" s="85">
        <f t="shared" ref="D6:D9" si="1">IF(B6&lt;&gt;0,C6/B6,"")</f>
        <v>2.30075187969925</v>
      </c>
      <c r="F6" s="114" t="str">
        <f t="shared" si="0"/>
        <v>是</v>
      </c>
    </row>
    <row r="7" s="114" customFormat="1" ht="17.25" customHeight="1" spans="1:6">
      <c r="A7" s="135" t="s">
        <v>1211</v>
      </c>
      <c r="B7" s="151">
        <v>1</v>
      </c>
      <c r="C7" s="151">
        <v>3</v>
      </c>
      <c r="D7" s="85">
        <f t="shared" si="1"/>
        <v>3</v>
      </c>
      <c r="F7" s="114" t="str">
        <f t="shared" si="0"/>
        <v>是</v>
      </c>
    </row>
    <row r="8" s="114" customFormat="1" ht="17.25" customHeight="1" spans="1:6">
      <c r="A8" s="135" t="s">
        <v>1212</v>
      </c>
      <c r="B8" s="151">
        <v>60</v>
      </c>
      <c r="C8" s="151">
        <v>196</v>
      </c>
      <c r="D8" s="85">
        <f t="shared" si="1"/>
        <v>3.26666666666667</v>
      </c>
      <c r="F8" s="114" t="str">
        <f t="shared" si="0"/>
        <v>是</v>
      </c>
    </row>
    <row r="9" s="114" customFormat="1" ht="17.25" customHeight="1" spans="1:6">
      <c r="A9" s="135" t="s">
        <v>1213</v>
      </c>
      <c r="B9" s="151">
        <v>72</v>
      </c>
      <c r="C9" s="151">
        <v>107</v>
      </c>
      <c r="D9" s="85">
        <f t="shared" si="1"/>
        <v>1.48611111111111</v>
      </c>
      <c r="F9" s="114" t="str">
        <f t="shared" si="0"/>
        <v>是</v>
      </c>
    </row>
    <row r="10" s="114" customFormat="1" ht="19.5" hidden="1" customHeight="1" spans="1:6">
      <c r="A10" s="135" t="s">
        <v>1214</v>
      </c>
      <c r="B10" s="151"/>
      <c r="C10" s="151">
        <v>0</v>
      </c>
      <c r="D10" s="83"/>
      <c r="F10" s="114" t="str">
        <f t="shared" si="0"/>
        <v>否</v>
      </c>
    </row>
    <row r="11" s="114" customFormat="1" ht="19.5" hidden="1" customHeight="1" spans="1:6">
      <c r="A11" s="135" t="s">
        <v>1215</v>
      </c>
      <c r="B11" s="151"/>
      <c r="C11" s="151"/>
      <c r="D11" s="83"/>
      <c r="F11" s="114" t="str">
        <f t="shared" si="0"/>
        <v>否</v>
      </c>
    </row>
    <row r="12" s="112" customFormat="1" ht="17.25" customHeight="1" spans="1:7">
      <c r="A12" s="148" t="s">
        <v>1216</v>
      </c>
      <c r="B12" s="149">
        <v>4681</v>
      </c>
      <c r="C12" s="149">
        <v>3775</v>
      </c>
      <c r="D12" s="83">
        <f t="shared" ref="D12:D17" si="2">IF(B12&lt;&gt;0,C12/B12,"")</f>
        <v>0.806451612903226</v>
      </c>
      <c r="F12" s="114" t="str">
        <f t="shared" si="0"/>
        <v>是</v>
      </c>
      <c r="G12" s="112">
        <v>1</v>
      </c>
    </row>
    <row r="13" s="114" customFormat="1" ht="17.25" customHeight="1" spans="1:6">
      <c r="A13" s="135" t="s">
        <v>1217</v>
      </c>
      <c r="B13" s="151">
        <v>4680</v>
      </c>
      <c r="C13" s="151">
        <v>3775</v>
      </c>
      <c r="D13" s="85">
        <f t="shared" si="2"/>
        <v>0.806623931623932</v>
      </c>
      <c r="F13" s="114" t="str">
        <f t="shared" si="0"/>
        <v>是</v>
      </c>
    </row>
    <row r="14" s="114" customFormat="1" ht="17.25" customHeight="1" spans="1:6">
      <c r="A14" s="135" t="s">
        <v>1218</v>
      </c>
      <c r="B14" s="151">
        <v>2506</v>
      </c>
      <c r="C14" s="151">
        <v>116</v>
      </c>
      <c r="D14" s="85">
        <f t="shared" si="2"/>
        <v>0.0462889066241022</v>
      </c>
      <c r="F14" s="114" t="str">
        <f t="shared" si="0"/>
        <v>是</v>
      </c>
    </row>
    <row r="15" s="114" customFormat="1" ht="17.25" customHeight="1" spans="1:6">
      <c r="A15" s="135" t="s">
        <v>1219</v>
      </c>
      <c r="B15" s="151">
        <v>2158</v>
      </c>
      <c r="C15" s="151">
        <v>3631</v>
      </c>
      <c r="D15" s="85">
        <f t="shared" si="2"/>
        <v>1.68257645968489</v>
      </c>
      <c r="F15" s="114" t="str">
        <f t="shared" si="0"/>
        <v>是</v>
      </c>
    </row>
    <row r="16" s="114" customFormat="1" ht="17.25" customHeight="1" spans="1:6">
      <c r="A16" s="135" t="s">
        <v>1220</v>
      </c>
      <c r="B16" s="151">
        <v>16</v>
      </c>
      <c r="C16" s="151">
        <v>28</v>
      </c>
      <c r="D16" s="85">
        <f t="shared" si="2"/>
        <v>1.75</v>
      </c>
      <c r="F16" s="114" t="str">
        <f t="shared" si="0"/>
        <v>是</v>
      </c>
    </row>
    <row r="17" s="114" customFormat="1" ht="17.25" customHeight="1" spans="1:6">
      <c r="A17" s="135" t="s">
        <v>1221</v>
      </c>
      <c r="B17" s="151">
        <v>1</v>
      </c>
      <c r="C17" s="151"/>
      <c r="D17" s="85">
        <f t="shared" si="2"/>
        <v>0</v>
      </c>
      <c r="F17" s="114" t="str">
        <f t="shared" si="0"/>
        <v>是</v>
      </c>
    </row>
    <row r="18" s="114" customFormat="1" ht="19.5" hidden="1" customHeight="1" spans="1:6">
      <c r="A18" s="135" t="s">
        <v>1218</v>
      </c>
      <c r="B18" s="151"/>
      <c r="C18" s="151"/>
      <c r="D18" s="83"/>
      <c r="F18" s="114" t="str">
        <f t="shared" si="0"/>
        <v>否</v>
      </c>
    </row>
    <row r="19" s="114" customFormat="1" ht="19.5" hidden="1" customHeight="1" spans="1:6">
      <c r="A19" s="135" t="s">
        <v>1219</v>
      </c>
      <c r="B19" s="151"/>
      <c r="C19" s="151"/>
      <c r="D19" s="83"/>
      <c r="F19" s="114" t="str">
        <f t="shared" si="0"/>
        <v>否</v>
      </c>
    </row>
    <row r="20" s="114" customFormat="1" ht="17.25" customHeight="1" spans="1:6">
      <c r="A20" s="135" t="s">
        <v>1222</v>
      </c>
      <c r="B20" s="151">
        <v>1</v>
      </c>
      <c r="C20" s="151"/>
      <c r="D20" s="85">
        <f>IF(B20&lt;&gt;0,C20/B20,"")</f>
        <v>0</v>
      </c>
      <c r="F20" s="114" t="str">
        <f t="shared" si="0"/>
        <v>是</v>
      </c>
    </row>
    <row r="21" s="114" customFormat="1" ht="19.5" hidden="1" customHeight="1" spans="1:6">
      <c r="A21" s="135" t="s">
        <v>1223</v>
      </c>
      <c r="B21" s="151"/>
      <c r="C21" s="151"/>
      <c r="D21" s="83"/>
      <c r="F21" s="114" t="str">
        <f t="shared" si="0"/>
        <v>否</v>
      </c>
    </row>
    <row r="22" s="114" customFormat="1" ht="19.5" hidden="1" customHeight="1" spans="1:6">
      <c r="A22" s="135" t="s">
        <v>1224</v>
      </c>
      <c r="B22" s="151"/>
      <c r="C22" s="151"/>
      <c r="D22" s="83"/>
      <c r="F22" s="114" t="str">
        <f t="shared" si="0"/>
        <v>否</v>
      </c>
    </row>
    <row r="23" s="114" customFormat="1" ht="19.5" hidden="1" customHeight="1" spans="1:6">
      <c r="A23" s="135" t="s">
        <v>1225</v>
      </c>
      <c r="B23" s="151"/>
      <c r="C23" s="151"/>
      <c r="D23" s="83"/>
      <c r="F23" s="114" t="str">
        <f t="shared" si="0"/>
        <v>否</v>
      </c>
    </row>
    <row r="24" s="114" customFormat="1" ht="19.5" hidden="1" customHeight="1" spans="1:6">
      <c r="A24" s="135" t="s">
        <v>1226</v>
      </c>
      <c r="B24" s="151"/>
      <c r="C24" s="151"/>
      <c r="D24" s="83"/>
      <c r="F24" s="114" t="str">
        <f t="shared" si="0"/>
        <v>否</v>
      </c>
    </row>
    <row r="25" s="114" customFormat="1" ht="19.5" hidden="1" customHeight="1" spans="1:6">
      <c r="A25" s="135" t="s">
        <v>1227</v>
      </c>
      <c r="B25" s="151"/>
      <c r="C25" s="151"/>
      <c r="D25" s="83"/>
      <c r="F25" s="114" t="str">
        <f t="shared" si="0"/>
        <v>否</v>
      </c>
    </row>
    <row r="26" s="114" customFormat="1" ht="19.5" hidden="1" customHeight="1" spans="1:6">
      <c r="A26" s="135" t="s">
        <v>1228</v>
      </c>
      <c r="B26" s="151"/>
      <c r="C26" s="151"/>
      <c r="D26" s="83"/>
      <c r="F26" s="114" t="str">
        <f t="shared" si="0"/>
        <v>否</v>
      </c>
    </row>
    <row r="27" s="112" customFormat="1" ht="17.25" customHeight="1" spans="1:7">
      <c r="A27" s="148" t="s">
        <v>1229</v>
      </c>
      <c r="B27" s="149"/>
      <c r="C27" s="149"/>
      <c r="D27" s="83" t="str">
        <f>IF(B27&lt;&gt;0,C27/B27,"")</f>
        <v/>
      </c>
      <c r="F27" s="114" t="str">
        <f t="shared" si="0"/>
        <v>是</v>
      </c>
      <c r="G27" s="112">
        <v>1</v>
      </c>
    </row>
    <row r="28" s="114" customFormat="1" ht="19.5" hidden="1" customHeight="1" spans="1:6">
      <c r="A28" s="135" t="s">
        <v>1230</v>
      </c>
      <c r="B28" s="151"/>
      <c r="C28" s="151"/>
      <c r="D28" s="83"/>
      <c r="F28" s="114" t="str">
        <f t="shared" si="0"/>
        <v>否</v>
      </c>
    </row>
    <row r="29" s="114" customFormat="1" ht="19.5" hidden="1" customHeight="1" spans="1:6">
      <c r="A29" s="135" t="s">
        <v>1231</v>
      </c>
      <c r="B29" s="151"/>
      <c r="C29" s="151"/>
      <c r="D29" s="83"/>
      <c r="F29" s="114" t="str">
        <f t="shared" si="0"/>
        <v>否</v>
      </c>
    </row>
    <row r="30" s="114" customFormat="1" ht="19.5" hidden="1" customHeight="1" spans="1:6">
      <c r="A30" s="135" t="s">
        <v>1232</v>
      </c>
      <c r="B30" s="151"/>
      <c r="C30" s="151"/>
      <c r="D30" s="83"/>
      <c r="F30" s="114" t="str">
        <f t="shared" si="0"/>
        <v>否</v>
      </c>
    </row>
    <row r="31" s="114" customFormat="1" ht="19.5" hidden="1" customHeight="1" spans="1:6">
      <c r="A31" s="162" t="s">
        <v>1233</v>
      </c>
      <c r="B31" s="151"/>
      <c r="C31" s="151"/>
      <c r="D31" s="83"/>
      <c r="F31" s="114" t="str">
        <f t="shared" si="0"/>
        <v>否</v>
      </c>
    </row>
    <row r="32" s="114" customFormat="1" ht="19.5" hidden="1" customHeight="1" spans="1:6">
      <c r="A32" s="135" t="s">
        <v>1234</v>
      </c>
      <c r="B32" s="151"/>
      <c r="C32" s="151"/>
      <c r="D32" s="83"/>
      <c r="F32" s="114" t="str">
        <f t="shared" si="0"/>
        <v>否</v>
      </c>
    </row>
    <row r="33" s="114" customFormat="1" ht="19.5" hidden="1" customHeight="1" spans="1:6">
      <c r="A33" s="135" t="s">
        <v>1235</v>
      </c>
      <c r="B33" s="151"/>
      <c r="C33" s="151"/>
      <c r="D33" s="83"/>
      <c r="F33" s="114" t="str">
        <f t="shared" si="0"/>
        <v>否</v>
      </c>
    </row>
    <row r="34" s="114" customFormat="1" ht="19.5" hidden="1" customHeight="1" spans="1:6">
      <c r="A34" s="135" t="s">
        <v>1236</v>
      </c>
      <c r="B34" s="151"/>
      <c r="C34" s="151"/>
      <c r="D34" s="83"/>
      <c r="F34" s="114" t="str">
        <f t="shared" si="0"/>
        <v>否</v>
      </c>
    </row>
    <row r="35" s="112" customFormat="1" ht="17.25" customHeight="1" spans="1:7">
      <c r="A35" s="148" t="s">
        <v>1237</v>
      </c>
      <c r="B35" s="149">
        <v>34580</v>
      </c>
      <c r="C35" s="149">
        <v>44646</v>
      </c>
      <c r="D35" s="83">
        <f>IF(B35&lt;&gt;0,C35/B35,"")</f>
        <v>1.29109311740891</v>
      </c>
      <c r="F35" s="114" t="str">
        <f t="shared" si="0"/>
        <v>是</v>
      </c>
      <c r="G35" s="112">
        <v>1</v>
      </c>
    </row>
    <row r="36" s="114" customFormat="1" ht="19.5" hidden="1" customHeight="1" spans="1:6">
      <c r="A36" s="135" t="s">
        <v>1238</v>
      </c>
      <c r="B36" s="151"/>
      <c r="C36" s="151"/>
      <c r="D36" s="83"/>
      <c r="F36" s="114" t="str">
        <f t="shared" si="0"/>
        <v>否</v>
      </c>
    </row>
    <row r="37" s="114" customFormat="1" ht="19.5" hidden="1" customHeight="1" spans="1:6">
      <c r="A37" s="135" t="s">
        <v>1239</v>
      </c>
      <c r="B37" s="151"/>
      <c r="C37" s="151"/>
      <c r="D37" s="83"/>
      <c r="F37" s="114" t="str">
        <f t="shared" si="0"/>
        <v>否</v>
      </c>
    </row>
    <row r="38" s="114" customFormat="1" ht="19.5" hidden="1" customHeight="1" spans="1:6">
      <c r="A38" s="135" t="s">
        <v>1240</v>
      </c>
      <c r="B38" s="151"/>
      <c r="C38" s="151"/>
      <c r="D38" s="83"/>
      <c r="F38" s="114" t="str">
        <f t="shared" si="0"/>
        <v>否</v>
      </c>
    </row>
    <row r="39" s="114" customFormat="1" ht="19.5" hidden="1" customHeight="1" spans="1:6">
      <c r="A39" s="135" t="s">
        <v>1241</v>
      </c>
      <c r="B39" s="151"/>
      <c r="C39" s="151"/>
      <c r="D39" s="83"/>
      <c r="F39" s="114" t="str">
        <f t="shared" si="0"/>
        <v>否</v>
      </c>
    </row>
    <row r="40" s="114" customFormat="1" ht="19.5" hidden="1" customHeight="1" spans="1:6">
      <c r="A40" s="135" t="s">
        <v>1242</v>
      </c>
      <c r="B40" s="151"/>
      <c r="C40" s="151"/>
      <c r="D40" s="83"/>
      <c r="F40" s="114" t="str">
        <f t="shared" si="0"/>
        <v>否</v>
      </c>
    </row>
    <row r="41" s="114" customFormat="1" ht="19.5" hidden="1" customHeight="1" spans="1:6">
      <c r="A41" s="135" t="s">
        <v>1243</v>
      </c>
      <c r="B41" s="151"/>
      <c r="C41" s="151"/>
      <c r="D41" s="83"/>
      <c r="F41" s="114" t="str">
        <f t="shared" si="0"/>
        <v>否</v>
      </c>
    </row>
    <row r="42" s="114" customFormat="1" ht="19.5" hidden="1" customHeight="1" spans="1:6">
      <c r="A42" s="135" t="s">
        <v>1244</v>
      </c>
      <c r="B42" s="151"/>
      <c r="C42" s="151"/>
      <c r="D42" s="83"/>
      <c r="F42" s="114" t="str">
        <f t="shared" si="0"/>
        <v>否</v>
      </c>
    </row>
    <row r="43" s="114" customFormat="1" ht="17.25" customHeight="1" spans="1:6">
      <c r="A43" s="135" t="s">
        <v>1245</v>
      </c>
      <c r="B43" s="151">
        <v>23801</v>
      </c>
      <c r="C43" s="151">
        <v>42863</v>
      </c>
      <c r="D43" s="85">
        <f t="shared" ref="D43:D50" si="3">IF(B43&lt;&gt;0,C43/B43,"")</f>
        <v>1.80089071887736</v>
      </c>
      <c r="F43" s="114" t="str">
        <f t="shared" si="0"/>
        <v>是</v>
      </c>
    </row>
    <row r="44" s="114" customFormat="1" ht="17.25" customHeight="1" spans="1:6">
      <c r="A44" s="135" t="s">
        <v>1246</v>
      </c>
      <c r="B44" s="151">
        <v>4665</v>
      </c>
      <c r="C44" s="151">
        <v>1957</v>
      </c>
      <c r="D44" s="85">
        <f t="shared" si="3"/>
        <v>0.419506966773848</v>
      </c>
      <c r="F44" s="114" t="str">
        <f t="shared" si="0"/>
        <v>是</v>
      </c>
    </row>
    <row r="45" s="114" customFormat="1" ht="17.25" customHeight="1" spans="1:6">
      <c r="A45" s="135" t="s">
        <v>1247</v>
      </c>
      <c r="B45" s="151">
        <v>1364</v>
      </c>
      <c r="C45" s="151">
        <v>1802</v>
      </c>
      <c r="D45" s="85">
        <f t="shared" si="3"/>
        <v>1.32111436950147</v>
      </c>
      <c r="F45" s="114" t="str">
        <f t="shared" si="0"/>
        <v>是</v>
      </c>
    </row>
    <row r="46" s="114" customFormat="1" ht="17.25" customHeight="1" spans="1:6">
      <c r="A46" s="135" t="s">
        <v>1248</v>
      </c>
      <c r="B46" s="151">
        <v>1258</v>
      </c>
      <c r="C46" s="151">
        <v>9379</v>
      </c>
      <c r="D46" s="85">
        <f t="shared" si="3"/>
        <v>7.45548489666137</v>
      </c>
      <c r="F46" s="114" t="str">
        <f t="shared" si="0"/>
        <v>是</v>
      </c>
    </row>
    <row r="47" s="114" customFormat="1" ht="17.25" customHeight="1" spans="1:6">
      <c r="A47" s="135" t="s">
        <v>1249</v>
      </c>
      <c r="B47" s="151">
        <v>803</v>
      </c>
      <c r="C47" s="151">
        <v>1987</v>
      </c>
      <c r="D47" s="85">
        <f t="shared" si="3"/>
        <v>2.47447073474471</v>
      </c>
      <c r="F47" s="114" t="str">
        <f t="shared" si="0"/>
        <v>是</v>
      </c>
    </row>
    <row r="48" s="114" customFormat="1" ht="17.25" customHeight="1" spans="1:6">
      <c r="A48" s="135" t="s">
        <v>1250</v>
      </c>
      <c r="B48" s="151">
        <v>3137</v>
      </c>
      <c r="C48" s="151">
        <v>1656</v>
      </c>
      <c r="D48" s="85">
        <f t="shared" si="3"/>
        <v>0.527892891297418</v>
      </c>
      <c r="F48" s="114" t="str">
        <f t="shared" si="0"/>
        <v>是</v>
      </c>
    </row>
    <row r="49" s="114" customFormat="1" ht="17.25" customHeight="1" spans="1:6">
      <c r="A49" s="135" t="s">
        <v>1251</v>
      </c>
      <c r="B49" s="151">
        <v>336</v>
      </c>
      <c r="C49" s="151">
        <v>27</v>
      </c>
      <c r="D49" s="85">
        <f t="shared" si="3"/>
        <v>0.0803571428571429</v>
      </c>
      <c r="F49" s="114" t="str">
        <f t="shared" si="0"/>
        <v>是</v>
      </c>
    </row>
    <row r="50" s="114" customFormat="1" ht="17.25" customHeight="1" spans="1:6">
      <c r="A50" s="135" t="s">
        <v>1240</v>
      </c>
      <c r="B50" s="151">
        <v>258</v>
      </c>
      <c r="C50" s="151">
        <v>686</v>
      </c>
      <c r="D50" s="85">
        <f t="shared" si="3"/>
        <v>2.65891472868217</v>
      </c>
      <c r="F50" s="114" t="str">
        <f t="shared" si="0"/>
        <v>是</v>
      </c>
    </row>
    <row r="51" s="114" customFormat="1" ht="19.5" hidden="1" customHeight="1" spans="1:6">
      <c r="A51" s="135" t="s">
        <v>1252</v>
      </c>
      <c r="B51" s="151"/>
      <c r="C51" s="151"/>
      <c r="D51" s="83"/>
      <c r="F51" s="114" t="str">
        <f t="shared" si="0"/>
        <v>否</v>
      </c>
    </row>
    <row r="52" s="114" customFormat="1" ht="19.5" hidden="1" customHeight="1" spans="1:6">
      <c r="A52" s="135" t="s">
        <v>1253</v>
      </c>
      <c r="B52" s="151"/>
      <c r="C52" s="151"/>
      <c r="D52" s="83"/>
      <c r="F52" s="114" t="str">
        <f t="shared" si="0"/>
        <v>否</v>
      </c>
    </row>
    <row r="53" s="114" customFormat="1" ht="19.5" hidden="1" customHeight="1" spans="1:6">
      <c r="A53" s="135" t="s">
        <v>1254</v>
      </c>
      <c r="B53" s="151"/>
      <c r="C53" s="151"/>
      <c r="D53" s="83"/>
      <c r="F53" s="114" t="str">
        <f t="shared" si="0"/>
        <v>否</v>
      </c>
    </row>
    <row r="54" s="114" customFormat="1" ht="19.5" hidden="1" customHeight="1" spans="1:6">
      <c r="A54" s="135" t="s">
        <v>1241</v>
      </c>
      <c r="B54" s="151"/>
      <c r="C54" s="151"/>
      <c r="D54" s="83"/>
      <c r="F54" s="114" t="str">
        <f t="shared" si="0"/>
        <v>否</v>
      </c>
    </row>
    <row r="55" s="114" customFormat="1" ht="19.5" hidden="1" customHeight="1" spans="1:6">
      <c r="A55" s="135" t="s">
        <v>1255</v>
      </c>
      <c r="B55" s="151"/>
      <c r="C55" s="151"/>
      <c r="D55" s="83"/>
      <c r="F55" s="114" t="str">
        <f t="shared" si="0"/>
        <v>否</v>
      </c>
    </row>
    <row r="56" s="114" customFormat="1" ht="17.25" customHeight="1" spans="1:6">
      <c r="A56" s="135" t="s">
        <v>1256</v>
      </c>
      <c r="B56" s="151">
        <v>11980</v>
      </c>
      <c r="C56" s="151">
        <v>25369</v>
      </c>
      <c r="D56" s="85">
        <f>IF(B56&lt;&gt;0,C56/B56,"")</f>
        <v>2.11761268781302</v>
      </c>
      <c r="F56" s="114" t="str">
        <f t="shared" si="0"/>
        <v>是</v>
      </c>
    </row>
    <row r="57" s="114" customFormat="1" ht="19.5" hidden="1" customHeight="1" spans="1:6">
      <c r="A57" s="135" t="s">
        <v>1257</v>
      </c>
      <c r="B57" s="151"/>
      <c r="C57" s="151"/>
      <c r="D57" s="83"/>
      <c r="F57" s="114" t="str">
        <f t="shared" si="0"/>
        <v>否</v>
      </c>
    </row>
    <row r="58" s="114" customFormat="1" ht="19.5" hidden="1" customHeight="1" spans="1:6">
      <c r="A58" s="135" t="s">
        <v>1258</v>
      </c>
      <c r="B58" s="151"/>
      <c r="C58" s="151"/>
      <c r="D58" s="83"/>
      <c r="F58" s="114" t="str">
        <f t="shared" si="0"/>
        <v>否</v>
      </c>
    </row>
    <row r="59" s="114" customFormat="1" ht="19.5" hidden="1" customHeight="1" spans="1:6">
      <c r="A59" s="135" t="s">
        <v>1259</v>
      </c>
      <c r="B59" s="151"/>
      <c r="C59" s="151"/>
      <c r="D59" s="83"/>
      <c r="F59" s="114" t="str">
        <f t="shared" si="0"/>
        <v>否</v>
      </c>
    </row>
    <row r="60" s="114" customFormat="1" ht="19.5" hidden="1" customHeight="1" spans="1:6">
      <c r="A60" s="135" t="s">
        <v>1260</v>
      </c>
      <c r="B60" s="151"/>
      <c r="C60" s="151"/>
      <c r="D60" s="83"/>
      <c r="F60" s="114" t="str">
        <f t="shared" si="0"/>
        <v>否</v>
      </c>
    </row>
    <row r="61" s="114" customFormat="1" ht="19.5" hidden="1" customHeight="1" spans="1:6">
      <c r="A61" s="135" t="s">
        <v>1261</v>
      </c>
      <c r="B61" s="151"/>
      <c r="C61" s="151"/>
      <c r="D61" s="83"/>
      <c r="F61" s="114" t="str">
        <f t="shared" si="0"/>
        <v>否</v>
      </c>
    </row>
    <row r="62" s="114" customFormat="1" ht="19.5" hidden="1" customHeight="1" spans="1:6">
      <c r="A62" s="135" t="s">
        <v>1262</v>
      </c>
      <c r="B62" s="151"/>
      <c r="C62" s="151"/>
      <c r="D62" s="83"/>
      <c r="F62" s="114" t="str">
        <f t="shared" si="0"/>
        <v>否</v>
      </c>
    </row>
    <row r="63" s="114" customFormat="1" ht="17.25" customHeight="1" spans="1:6">
      <c r="A63" s="135" t="s">
        <v>1263</v>
      </c>
      <c r="B63" s="151"/>
      <c r="C63" s="151">
        <v>1131</v>
      </c>
      <c r="D63" s="85" t="str">
        <f t="shared" ref="D63:D64" si="4">IF(B63&lt;&gt;0,C63/B63,"")</f>
        <v/>
      </c>
      <c r="F63" s="114" t="str">
        <f t="shared" si="0"/>
        <v>是</v>
      </c>
    </row>
    <row r="64" s="114" customFormat="1" ht="17.25" customHeight="1" spans="1:6">
      <c r="A64" s="135" t="s">
        <v>1264</v>
      </c>
      <c r="B64" s="151"/>
      <c r="C64" s="151">
        <v>1131</v>
      </c>
      <c r="D64" s="85" t="str">
        <f t="shared" si="4"/>
        <v/>
      </c>
      <c r="F64" s="114" t="str">
        <f t="shared" si="0"/>
        <v>是</v>
      </c>
    </row>
    <row r="65" s="114" customFormat="1" ht="19.5" hidden="1" customHeight="1" spans="1:6">
      <c r="A65" s="135" t="s">
        <v>1265</v>
      </c>
      <c r="B65" s="151"/>
      <c r="C65" s="151"/>
      <c r="D65" s="83"/>
      <c r="F65" s="114" t="str">
        <f t="shared" si="0"/>
        <v>否</v>
      </c>
    </row>
    <row r="66" s="114" customFormat="1" ht="19.5" hidden="1" customHeight="1" spans="1:6">
      <c r="A66" s="135" t="s">
        <v>1266</v>
      </c>
      <c r="B66" s="151"/>
      <c r="C66" s="151"/>
      <c r="D66" s="83"/>
      <c r="F66" s="114" t="str">
        <f t="shared" si="0"/>
        <v>否</v>
      </c>
    </row>
    <row r="67" s="114" customFormat="1" ht="17.25" customHeight="1" spans="1:6">
      <c r="A67" s="135" t="s">
        <v>1267</v>
      </c>
      <c r="B67" s="151">
        <v>148</v>
      </c>
      <c r="C67" s="151">
        <v>8</v>
      </c>
      <c r="D67" s="85">
        <f t="shared" ref="D67:D69" si="5">IF(B67&lt;&gt;0,C67/B67,"")</f>
        <v>0.0540540540540541</v>
      </c>
      <c r="F67" s="114" t="str">
        <f t="shared" si="0"/>
        <v>是</v>
      </c>
    </row>
    <row r="68" s="114" customFormat="1" ht="17.25" customHeight="1" spans="1:6">
      <c r="A68" s="135" t="s">
        <v>1268</v>
      </c>
      <c r="B68" s="151">
        <v>9925</v>
      </c>
      <c r="C68" s="151"/>
      <c r="D68" s="85">
        <f t="shared" si="5"/>
        <v>0</v>
      </c>
      <c r="F68" s="114" t="str">
        <f t="shared" si="0"/>
        <v>是</v>
      </c>
    </row>
    <row r="69" s="114" customFormat="1" ht="17.25" customHeight="1" spans="1:6">
      <c r="A69" s="135" t="s">
        <v>1269</v>
      </c>
      <c r="B69" s="151">
        <v>284</v>
      </c>
      <c r="C69" s="151"/>
      <c r="D69" s="85">
        <f t="shared" si="5"/>
        <v>0</v>
      </c>
      <c r="F69" s="114" t="str">
        <f t="shared" ref="F69:F137" si="6">IF((B69+C69+G69)&lt;&gt;0,"是","否")</f>
        <v>是</v>
      </c>
    </row>
    <row r="70" s="114" customFormat="1" ht="19.5" hidden="1" customHeight="1" spans="1:6">
      <c r="A70" s="135" t="s">
        <v>1270</v>
      </c>
      <c r="B70" s="151"/>
      <c r="C70" s="151"/>
      <c r="D70" s="83"/>
      <c r="F70" s="114" t="str">
        <f t="shared" si="6"/>
        <v>否</v>
      </c>
    </row>
    <row r="71" s="114" customFormat="1" ht="17.25" customHeight="1" spans="1:6">
      <c r="A71" s="135" t="s">
        <v>1271</v>
      </c>
      <c r="B71" s="151">
        <v>9636</v>
      </c>
      <c r="C71" s="151"/>
      <c r="D71" s="85">
        <f>IF(B71&lt;&gt;0,C71/B71,"")</f>
        <v>0</v>
      </c>
      <c r="F71" s="114" t="str">
        <f t="shared" si="6"/>
        <v>是</v>
      </c>
    </row>
    <row r="72" s="114" customFormat="1" ht="19.5" hidden="1" customHeight="1" spans="1:6">
      <c r="A72" s="135" t="s">
        <v>1272</v>
      </c>
      <c r="B72" s="151"/>
      <c r="C72" s="151"/>
      <c r="D72" s="83"/>
      <c r="F72" s="114" t="str">
        <f t="shared" si="6"/>
        <v>否</v>
      </c>
    </row>
    <row r="73" s="114" customFormat="1" ht="17.25" customHeight="1" spans="1:6">
      <c r="A73" s="135" t="s">
        <v>1273</v>
      </c>
      <c r="B73" s="151">
        <v>5</v>
      </c>
      <c r="C73" s="151"/>
      <c r="D73" s="85">
        <f t="shared" ref="D73:D76" si="7">IF(B73&lt;&gt;0,C73/B73,"")</f>
        <v>0</v>
      </c>
      <c r="F73" s="114" t="str">
        <f t="shared" si="6"/>
        <v>是</v>
      </c>
    </row>
    <row r="74" s="114" customFormat="1" ht="17.25" customHeight="1" spans="1:6">
      <c r="A74" s="135" t="s">
        <v>1274</v>
      </c>
      <c r="B74" s="151">
        <v>319</v>
      </c>
      <c r="C74" s="151">
        <v>233</v>
      </c>
      <c r="D74" s="85">
        <f t="shared" si="7"/>
        <v>0.730407523510972</v>
      </c>
      <c r="F74" s="114" t="str">
        <f t="shared" si="6"/>
        <v>是</v>
      </c>
    </row>
    <row r="75" s="114" customFormat="1" ht="17.25" customHeight="1" spans="1:6">
      <c r="A75" s="135" t="s">
        <v>1258</v>
      </c>
      <c r="B75" s="151">
        <v>103</v>
      </c>
      <c r="C75" s="151">
        <v>11</v>
      </c>
      <c r="D75" s="85">
        <f t="shared" si="7"/>
        <v>0.106796116504854</v>
      </c>
      <c r="F75" s="114" t="str">
        <f t="shared" si="6"/>
        <v>是</v>
      </c>
    </row>
    <row r="76" s="114" customFormat="1" ht="17.25" customHeight="1" spans="1:6">
      <c r="A76" s="135" t="s">
        <v>1259</v>
      </c>
      <c r="B76" s="151">
        <v>20</v>
      </c>
      <c r="C76" s="151"/>
      <c r="D76" s="85">
        <f t="shared" si="7"/>
        <v>0</v>
      </c>
      <c r="F76" s="114" t="str">
        <f t="shared" si="6"/>
        <v>是</v>
      </c>
    </row>
    <row r="77" s="114" customFormat="1" ht="19.5" hidden="1" customHeight="1" spans="1:6">
      <c r="A77" s="135" t="s">
        <v>1260</v>
      </c>
      <c r="B77" s="151"/>
      <c r="C77" s="151"/>
      <c r="D77" s="83"/>
      <c r="F77" s="114" t="str">
        <f t="shared" si="6"/>
        <v>否</v>
      </c>
    </row>
    <row r="78" s="114" customFormat="1" ht="19.5" hidden="1" customHeight="1" spans="1:6">
      <c r="A78" s="135" t="s">
        <v>1261</v>
      </c>
      <c r="B78" s="151"/>
      <c r="C78" s="151"/>
      <c r="D78" s="83"/>
      <c r="F78" s="114" t="str">
        <f t="shared" si="6"/>
        <v>否</v>
      </c>
    </row>
    <row r="79" s="114" customFormat="1" ht="17.25" customHeight="1" spans="1:6">
      <c r="A79" s="135" t="s">
        <v>1275</v>
      </c>
      <c r="B79" s="151">
        <v>196</v>
      </c>
      <c r="C79" s="151">
        <v>222</v>
      </c>
      <c r="D79" s="85">
        <f t="shared" ref="D79:D84" si="8">IF(B79&lt;&gt;0,C79/B79,"")</f>
        <v>1.13265306122449</v>
      </c>
      <c r="F79" s="114" t="str">
        <f t="shared" si="6"/>
        <v>是</v>
      </c>
    </row>
    <row r="80" s="114" customFormat="1" ht="17.25" customHeight="1" spans="1:6">
      <c r="A80" s="135" t="s">
        <v>1276</v>
      </c>
      <c r="B80" s="151">
        <v>387</v>
      </c>
      <c r="C80" s="151">
        <v>411</v>
      </c>
      <c r="D80" s="85">
        <f t="shared" si="8"/>
        <v>1.06201550387597</v>
      </c>
      <c r="F80" s="114" t="str">
        <f t="shared" si="6"/>
        <v>是</v>
      </c>
    </row>
    <row r="81" s="114" customFormat="1" ht="17.25" customHeight="1" spans="1:6">
      <c r="A81" s="135" t="s">
        <v>1277</v>
      </c>
      <c r="B81" s="151">
        <v>235</v>
      </c>
      <c r="C81" s="151"/>
      <c r="D81" s="85">
        <f t="shared" si="8"/>
        <v>0</v>
      </c>
      <c r="F81" s="114" t="str">
        <f t="shared" si="6"/>
        <v>是</v>
      </c>
    </row>
    <row r="82" s="114" customFormat="1" ht="17.25" customHeight="1" spans="1:6">
      <c r="A82" s="135" t="s">
        <v>1278</v>
      </c>
      <c r="B82" s="151">
        <v>10</v>
      </c>
      <c r="C82" s="151">
        <v>10</v>
      </c>
      <c r="D82" s="85">
        <f t="shared" si="8"/>
        <v>1</v>
      </c>
      <c r="F82" s="114" t="str">
        <f t="shared" si="6"/>
        <v>是</v>
      </c>
    </row>
    <row r="83" s="114" customFormat="1" ht="17.25" customHeight="1" spans="1:6">
      <c r="A83" s="135" t="s">
        <v>1279</v>
      </c>
      <c r="B83" s="151">
        <v>142</v>
      </c>
      <c r="C83" s="151">
        <v>401</v>
      </c>
      <c r="D83" s="85">
        <f t="shared" si="8"/>
        <v>2.82394366197183</v>
      </c>
      <c r="F83" s="114" t="str">
        <f t="shared" si="6"/>
        <v>是</v>
      </c>
    </row>
    <row r="84" s="112" customFormat="1" ht="17.25" customHeight="1" spans="1:7">
      <c r="A84" s="148" t="s">
        <v>1280</v>
      </c>
      <c r="B84" s="149">
        <v>12716</v>
      </c>
      <c r="C84" s="149">
        <v>10716</v>
      </c>
      <c r="D84" s="83">
        <f t="shared" si="8"/>
        <v>0.842717835797421</v>
      </c>
      <c r="F84" s="114" t="str">
        <f t="shared" si="6"/>
        <v>是</v>
      </c>
      <c r="G84" s="112">
        <v>1</v>
      </c>
    </row>
    <row r="85" s="114" customFormat="1" ht="19.5" hidden="1" customHeight="1" spans="1:6">
      <c r="A85" s="135" t="s">
        <v>1281</v>
      </c>
      <c r="B85" s="151"/>
      <c r="C85" s="151"/>
      <c r="D85" s="83"/>
      <c r="F85" s="114" t="str">
        <f t="shared" si="6"/>
        <v>否</v>
      </c>
    </row>
    <row r="86" s="114" customFormat="1" ht="19.5" hidden="1" customHeight="1" spans="1:6">
      <c r="A86" s="135" t="s">
        <v>1282</v>
      </c>
      <c r="B86" s="151"/>
      <c r="C86" s="151"/>
      <c r="D86" s="83"/>
      <c r="F86" s="114" t="str">
        <f t="shared" si="6"/>
        <v>否</v>
      </c>
    </row>
    <row r="87" s="114" customFormat="1" ht="19.5" hidden="1" customHeight="1" spans="1:6">
      <c r="A87" s="135" t="s">
        <v>1283</v>
      </c>
      <c r="B87" s="151"/>
      <c r="C87" s="151"/>
      <c r="D87" s="83"/>
      <c r="F87" s="114" t="str">
        <f t="shared" si="6"/>
        <v>否</v>
      </c>
    </row>
    <row r="88" s="114" customFormat="1" ht="19.5" hidden="1" customHeight="1" spans="1:6">
      <c r="A88" s="135" t="s">
        <v>1284</v>
      </c>
      <c r="B88" s="151"/>
      <c r="C88" s="151"/>
      <c r="D88" s="83"/>
      <c r="F88" s="114" t="str">
        <f t="shared" si="6"/>
        <v>否</v>
      </c>
    </row>
    <row r="89" s="114" customFormat="1" ht="19.5" hidden="1" customHeight="1" spans="1:6">
      <c r="A89" s="135" t="s">
        <v>1285</v>
      </c>
      <c r="B89" s="151"/>
      <c r="C89" s="151"/>
      <c r="D89" s="83"/>
      <c r="F89" s="114" t="str">
        <f t="shared" si="6"/>
        <v>否</v>
      </c>
    </row>
    <row r="90" s="114" customFormat="1" ht="19.5" hidden="1" customHeight="1" spans="1:6">
      <c r="A90" s="135" t="s">
        <v>1286</v>
      </c>
      <c r="B90" s="151"/>
      <c r="C90" s="151"/>
      <c r="D90" s="83"/>
      <c r="F90" s="114" t="str">
        <f t="shared" si="6"/>
        <v>否</v>
      </c>
    </row>
    <row r="91" s="114" customFormat="1" ht="19.5" hidden="1" customHeight="1" spans="1:6">
      <c r="A91" s="135" t="s">
        <v>1287</v>
      </c>
      <c r="B91" s="151"/>
      <c r="C91" s="151"/>
      <c r="D91" s="83"/>
      <c r="F91" s="114" t="str">
        <f t="shared" si="6"/>
        <v>否</v>
      </c>
    </row>
    <row r="92" s="114" customFormat="1" ht="19.5" hidden="1" customHeight="1" spans="1:6">
      <c r="A92" s="135" t="s">
        <v>1288</v>
      </c>
      <c r="B92" s="151"/>
      <c r="C92" s="151"/>
      <c r="D92" s="83"/>
      <c r="F92" s="114" t="str">
        <f t="shared" si="6"/>
        <v>否</v>
      </c>
    </row>
    <row r="93" s="114" customFormat="1" ht="19.5" hidden="1" customHeight="1" spans="1:6">
      <c r="A93" s="135" t="s">
        <v>1289</v>
      </c>
      <c r="B93" s="151"/>
      <c r="C93" s="151"/>
      <c r="D93" s="83"/>
      <c r="F93" s="114" t="str">
        <f t="shared" si="6"/>
        <v>否</v>
      </c>
    </row>
    <row r="94" s="114" customFormat="1" ht="19.5" hidden="1" customHeight="1" spans="1:6">
      <c r="A94" s="135" t="s">
        <v>1290</v>
      </c>
      <c r="B94" s="151"/>
      <c r="C94" s="151"/>
      <c r="D94" s="83"/>
      <c r="F94" s="114" t="str">
        <f t="shared" si="6"/>
        <v>否</v>
      </c>
    </row>
    <row r="95" s="114" customFormat="1" ht="19.5" hidden="1" customHeight="1" spans="1:6">
      <c r="A95" s="135" t="s">
        <v>1291</v>
      </c>
      <c r="B95" s="151"/>
      <c r="C95" s="151"/>
      <c r="D95" s="83"/>
      <c r="F95" s="114" t="str">
        <f t="shared" si="6"/>
        <v>否</v>
      </c>
    </row>
    <row r="96" s="114" customFormat="1" ht="19.5" hidden="1" customHeight="1" spans="1:6">
      <c r="A96" s="135" t="s">
        <v>1292</v>
      </c>
      <c r="B96" s="151"/>
      <c r="C96" s="151"/>
      <c r="D96" s="83"/>
      <c r="F96" s="114" t="str">
        <f t="shared" si="6"/>
        <v>否</v>
      </c>
    </row>
    <row r="97" s="114" customFormat="1" ht="19.5" hidden="1" customHeight="1" spans="1:6">
      <c r="A97" s="135" t="s">
        <v>1293</v>
      </c>
      <c r="B97" s="151"/>
      <c r="C97" s="151"/>
      <c r="D97" s="83"/>
      <c r="F97" s="114" t="str">
        <f t="shared" si="6"/>
        <v>否</v>
      </c>
    </row>
    <row r="98" s="114" customFormat="1" ht="19.5" hidden="1" customHeight="1" spans="1:6">
      <c r="A98" s="135" t="s">
        <v>1294</v>
      </c>
      <c r="B98" s="151"/>
      <c r="C98" s="151"/>
      <c r="D98" s="83"/>
      <c r="F98" s="114" t="str">
        <f t="shared" si="6"/>
        <v>否</v>
      </c>
    </row>
    <row r="99" s="114" customFormat="1" ht="19.5" hidden="1" customHeight="1" spans="1:6">
      <c r="A99" s="135" t="s">
        <v>1295</v>
      </c>
      <c r="B99" s="151"/>
      <c r="C99" s="151"/>
      <c r="D99" s="83"/>
      <c r="F99" s="114" t="str">
        <f t="shared" si="6"/>
        <v>否</v>
      </c>
    </row>
    <row r="100" s="114" customFormat="1" ht="19.5" hidden="1" customHeight="1" spans="1:6">
      <c r="A100" s="135" t="s">
        <v>1296</v>
      </c>
      <c r="B100" s="151"/>
      <c r="C100" s="151"/>
      <c r="D100" s="83"/>
      <c r="F100" s="114" t="str">
        <f t="shared" si="6"/>
        <v>否</v>
      </c>
    </row>
    <row r="101" s="114" customFormat="1" ht="19.5" hidden="1" customHeight="1" spans="1:6">
      <c r="A101" s="135" t="s">
        <v>1297</v>
      </c>
      <c r="B101" s="151"/>
      <c r="C101" s="151"/>
      <c r="D101" s="83"/>
      <c r="F101" s="114" t="str">
        <f t="shared" si="6"/>
        <v>否</v>
      </c>
    </row>
    <row r="102" s="114" customFormat="1" ht="19.5" hidden="1" customHeight="1" spans="1:6">
      <c r="A102" s="135" t="s">
        <v>1298</v>
      </c>
      <c r="B102" s="151"/>
      <c r="C102" s="151"/>
      <c r="D102" s="83"/>
      <c r="F102" s="114" t="str">
        <f t="shared" si="6"/>
        <v>否</v>
      </c>
    </row>
    <row r="103" s="114" customFormat="1" ht="19.5" hidden="1" customHeight="1" spans="1:6">
      <c r="A103" s="135" t="s">
        <v>1299</v>
      </c>
      <c r="B103" s="151"/>
      <c r="C103" s="151"/>
      <c r="D103" s="83"/>
      <c r="F103" s="114" t="str">
        <f t="shared" si="6"/>
        <v>否</v>
      </c>
    </row>
    <row r="104" s="114" customFormat="1" ht="19.5" hidden="1" customHeight="1" spans="1:6">
      <c r="A104" s="135" t="s">
        <v>1300</v>
      </c>
      <c r="B104" s="151"/>
      <c r="C104" s="151"/>
      <c r="D104" s="83"/>
      <c r="F104" s="114" t="str">
        <f t="shared" si="6"/>
        <v>否</v>
      </c>
    </row>
    <row r="105" s="114" customFormat="1" ht="19.5" hidden="1" customHeight="1" spans="1:6">
      <c r="A105" s="135" t="s">
        <v>1301</v>
      </c>
      <c r="B105" s="151"/>
      <c r="C105" s="151"/>
      <c r="D105" s="83"/>
      <c r="F105" s="114" t="str">
        <f t="shared" si="6"/>
        <v>否</v>
      </c>
    </row>
    <row r="106" s="114" customFormat="1" ht="19.5" hidden="1" customHeight="1" spans="1:6">
      <c r="A106" s="135" t="s">
        <v>1302</v>
      </c>
      <c r="B106" s="151"/>
      <c r="C106" s="151"/>
      <c r="D106" s="83"/>
      <c r="F106" s="114" t="str">
        <f t="shared" si="6"/>
        <v>否</v>
      </c>
    </row>
    <row r="107" s="114" customFormat="1" ht="19.5" hidden="1" customHeight="1" spans="1:6">
      <c r="A107" s="135" t="s">
        <v>1303</v>
      </c>
      <c r="B107" s="151"/>
      <c r="C107" s="151"/>
      <c r="D107" s="83"/>
      <c r="F107" s="114" t="str">
        <f t="shared" si="6"/>
        <v>否</v>
      </c>
    </row>
    <row r="108" s="114" customFormat="1" ht="19.5" hidden="1" customHeight="1" spans="1:6">
      <c r="A108" s="135" t="s">
        <v>1304</v>
      </c>
      <c r="B108" s="151"/>
      <c r="C108" s="151"/>
      <c r="D108" s="83"/>
      <c r="F108" s="114" t="str">
        <f t="shared" si="6"/>
        <v>否</v>
      </c>
    </row>
    <row r="109" s="114" customFormat="1" ht="19.5" hidden="1" customHeight="1" spans="1:6">
      <c r="A109" s="135" t="s">
        <v>1305</v>
      </c>
      <c r="B109" s="151"/>
      <c r="C109" s="151"/>
      <c r="D109" s="83"/>
      <c r="F109" s="114" t="str">
        <f t="shared" si="6"/>
        <v>否</v>
      </c>
    </row>
    <row r="110" s="114" customFormat="1" ht="19.5" hidden="1" customHeight="1" spans="1:6">
      <c r="A110" s="135" t="s">
        <v>1306</v>
      </c>
      <c r="B110" s="151"/>
      <c r="C110" s="151"/>
      <c r="D110" s="83"/>
      <c r="F110" s="114" t="str">
        <f t="shared" si="6"/>
        <v>否</v>
      </c>
    </row>
    <row r="111" s="114" customFormat="1" ht="19.5" hidden="1" customHeight="1" spans="1:6">
      <c r="A111" s="135" t="s">
        <v>1307</v>
      </c>
      <c r="B111" s="151"/>
      <c r="C111" s="151"/>
      <c r="D111" s="83"/>
      <c r="F111" s="114" t="str">
        <f t="shared" si="6"/>
        <v>否</v>
      </c>
    </row>
    <row r="112" s="114" customFormat="1" ht="19.5" hidden="1" customHeight="1" spans="1:6">
      <c r="A112" s="135" t="s">
        <v>1308</v>
      </c>
      <c r="B112" s="151"/>
      <c r="C112" s="151"/>
      <c r="D112" s="83"/>
      <c r="F112" s="114" t="str">
        <f t="shared" si="6"/>
        <v>否</v>
      </c>
    </row>
    <row r="113" s="114" customFormat="1" ht="19.5" hidden="1" customHeight="1" spans="1:6">
      <c r="A113" s="135" t="s">
        <v>1304</v>
      </c>
      <c r="B113" s="151"/>
      <c r="C113" s="151"/>
      <c r="D113" s="83"/>
      <c r="F113" s="114" t="str">
        <f t="shared" si="6"/>
        <v>否</v>
      </c>
    </row>
    <row r="114" s="114" customFormat="1" ht="19.5" hidden="1" customHeight="1" spans="1:6">
      <c r="A114" s="135" t="s">
        <v>1305</v>
      </c>
      <c r="B114" s="151"/>
      <c r="C114" s="151"/>
      <c r="D114" s="83"/>
      <c r="F114" s="114" t="str">
        <f t="shared" si="6"/>
        <v>否</v>
      </c>
    </row>
    <row r="115" s="114" customFormat="1" ht="19.5" hidden="1" customHeight="1" spans="1:6">
      <c r="A115" s="135" t="s">
        <v>1309</v>
      </c>
      <c r="B115" s="151"/>
      <c r="C115" s="151"/>
      <c r="D115" s="83"/>
      <c r="F115" s="114" t="str">
        <f t="shared" si="6"/>
        <v>否</v>
      </c>
    </row>
    <row r="116" s="114" customFormat="1" ht="19.5" hidden="1" customHeight="1" spans="1:6">
      <c r="A116" s="135" t="s">
        <v>1261</v>
      </c>
      <c r="B116" s="151"/>
      <c r="C116" s="151"/>
      <c r="D116" s="83"/>
      <c r="F116" s="114" t="str">
        <f t="shared" si="6"/>
        <v>否</v>
      </c>
    </row>
    <row r="117" s="114" customFormat="1" ht="19.5" hidden="1" customHeight="1" spans="1:6">
      <c r="A117" s="135" t="s">
        <v>1310</v>
      </c>
      <c r="B117" s="151"/>
      <c r="C117" s="151"/>
      <c r="D117" s="83"/>
      <c r="F117" s="114" t="str">
        <f t="shared" si="6"/>
        <v>否</v>
      </c>
    </row>
    <row r="118" s="114" customFormat="1" ht="17.25" customHeight="1" spans="1:6">
      <c r="A118" s="135" t="s">
        <v>1311</v>
      </c>
      <c r="B118" s="151">
        <v>10779</v>
      </c>
      <c r="C118" s="151">
        <v>9590</v>
      </c>
      <c r="D118" s="85">
        <f t="shared" ref="D118:D119" si="9">IF(B118&lt;&gt;0,C118/B118,"")</f>
        <v>0.889692921421282</v>
      </c>
      <c r="F118" s="114" t="str">
        <f t="shared" si="6"/>
        <v>是</v>
      </c>
    </row>
    <row r="119" s="114" customFormat="1" ht="17.25" customHeight="1" spans="1:6">
      <c r="A119" s="135" t="s">
        <v>1219</v>
      </c>
      <c r="B119" s="151">
        <v>5389</v>
      </c>
      <c r="C119" s="151">
        <v>8885</v>
      </c>
      <c r="D119" s="85">
        <f t="shared" si="9"/>
        <v>1.64872889218779</v>
      </c>
      <c r="F119" s="114" t="str">
        <f t="shared" si="6"/>
        <v>是</v>
      </c>
    </row>
    <row r="120" s="114" customFormat="1" ht="19.5" hidden="1" customHeight="1" spans="1:6">
      <c r="A120" s="135" t="s">
        <v>1312</v>
      </c>
      <c r="B120" s="151"/>
      <c r="C120" s="151"/>
      <c r="D120" s="83"/>
      <c r="F120" s="114" t="str">
        <f t="shared" si="6"/>
        <v>否</v>
      </c>
    </row>
    <row r="121" s="114" customFormat="1" ht="19.5" hidden="1" customHeight="1" spans="1:6">
      <c r="A121" s="135" t="s">
        <v>1313</v>
      </c>
      <c r="B121" s="151"/>
      <c r="C121" s="151"/>
      <c r="D121" s="83"/>
      <c r="F121" s="114" t="str">
        <f t="shared" si="6"/>
        <v>否</v>
      </c>
    </row>
    <row r="122" s="114" customFormat="1" ht="17.25" customHeight="1" spans="1:6">
      <c r="A122" s="135" t="s">
        <v>1314</v>
      </c>
      <c r="B122" s="151">
        <v>5390</v>
      </c>
      <c r="C122" s="151">
        <v>705</v>
      </c>
      <c r="D122" s="85">
        <f>IF(B122&lt;&gt;0,C122/B122,"")</f>
        <v>0.130797773654917</v>
      </c>
      <c r="F122" s="114" t="str">
        <f t="shared" si="6"/>
        <v>是</v>
      </c>
    </row>
    <row r="123" s="114" customFormat="1" ht="19.5" hidden="1" customHeight="1" spans="1:6">
      <c r="A123" s="135" t="s">
        <v>1315</v>
      </c>
      <c r="B123" s="151"/>
      <c r="C123" s="151"/>
      <c r="D123" s="83"/>
      <c r="F123" s="114" t="str">
        <f t="shared" si="6"/>
        <v>否</v>
      </c>
    </row>
    <row r="124" s="114" customFormat="1" ht="19.5" hidden="1" customHeight="1" spans="1:6">
      <c r="A124" s="135" t="s">
        <v>1219</v>
      </c>
      <c r="B124" s="151"/>
      <c r="C124" s="151"/>
      <c r="D124" s="83"/>
      <c r="F124" s="114" t="str">
        <f t="shared" si="6"/>
        <v>否</v>
      </c>
    </row>
    <row r="125" s="114" customFormat="1" ht="19.5" hidden="1" customHeight="1" spans="1:6">
      <c r="A125" s="135" t="s">
        <v>1312</v>
      </c>
      <c r="B125" s="151"/>
      <c r="C125" s="151"/>
      <c r="D125" s="83"/>
      <c r="F125" s="114" t="str">
        <f t="shared" si="6"/>
        <v>否</v>
      </c>
    </row>
    <row r="126" s="114" customFormat="1" ht="19.5" hidden="1" customHeight="1" spans="1:6">
      <c r="A126" s="135" t="s">
        <v>1316</v>
      </c>
      <c r="B126" s="151"/>
      <c r="C126" s="151"/>
      <c r="D126" s="83"/>
      <c r="F126" s="114" t="str">
        <f t="shared" si="6"/>
        <v>否</v>
      </c>
    </row>
    <row r="127" s="114" customFormat="1" ht="19.5" hidden="1" customHeight="1" spans="1:6">
      <c r="A127" s="135" t="s">
        <v>1317</v>
      </c>
      <c r="B127" s="151"/>
      <c r="C127" s="151"/>
      <c r="D127" s="83"/>
      <c r="F127" s="114" t="str">
        <f t="shared" si="6"/>
        <v>否</v>
      </c>
    </row>
    <row r="128" s="114" customFormat="1" ht="19.5" hidden="1" customHeight="1" spans="1:6">
      <c r="A128" s="135" t="s">
        <v>1318</v>
      </c>
      <c r="B128" s="151"/>
      <c r="C128" s="151"/>
      <c r="D128" s="83"/>
      <c r="F128" s="114" t="str">
        <f t="shared" si="6"/>
        <v>否</v>
      </c>
    </row>
    <row r="129" s="114" customFormat="1" ht="19.5" hidden="1" customHeight="1" spans="1:6">
      <c r="A129" s="135" t="s">
        <v>1319</v>
      </c>
      <c r="B129" s="151"/>
      <c r="C129" s="151"/>
      <c r="D129" s="83"/>
      <c r="F129" s="114" t="str">
        <f t="shared" si="6"/>
        <v>否</v>
      </c>
    </row>
    <row r="130" s="114" customFormat="1" ht="19.5" hidden="1" customHeight="1" spans="1:6">
      <c r="A130" s="135" t="s">
        <v>1320</v>
      </c>
      <c r="B130" s="151"/>
      <c r="C130" s="151"/>
      <c r="D130" s="83"/>
      <c r="F130" s="114" t="str">
        <f t="shared" si="6"/>
        <v>否</v>
      </c>
    </row>
    <row r="131" s="114" customFormat="1" ht="17.25" customHeight="1" spans="1:6">
      <c r="A131" s="135" t="s">
        <v>1321</v>
      </c>
      <c r="B131" s="151">
        <v>1937</v>
      </c>
      <c r="C131" s="151">
        <v>1126</v>
      </c>
      <c r="D131" s="85">
        <f>IF(B131&lt;&gt;0,C131/B131,"")</f>
        <v>0.581311306143521</v>
      </c>
      <c r="F131" s="114" t="str">
        <f t="shared" si="6"/>
        <v>是</v>
      </c>
    </row>
    <row r="132" s="114" customFormat="1" ht="19.5" hidden="1" customHeight="1" spans="1:6">
      <c r="A132" s="135" t="s">
        <v>1319</v>
      </c>
      <c r="B132" s="151"/>
      <c r="C132" s="151"/>
      <c r="D132" s="83"/>
      <c r="F132" s="114" t="str">
        <f t="shared" si="6"/>
        <v>否</v>
      </c>
    </row>
    <row r="133" s="114" customFormat="1" ht="19.5" hidden="1" customHeight="1" spans="1:6">
      <c r="A133" s="135" t="s">
        <v>1322</v>
      </c>
      <c r="B133" s="151"/>
      <c r="C133" s="151"/>
      <c r="D133" s="83"/>
      <c r="F133" s="114" t="str">
        <f t="shared" si="6"/>
        <v>否</v>
      </c>
    </row>
    <row r="134" s="114" customFormat="1" ht="19.5" hidden="1" customHeight="1" spans="1:6">
      <c r="A134" s="135" t="s">
        <v>1323</v>
      </c>
      <c r="B134" s="151"/>
      <c r="C134" s="151"/>
      <c r="D134" s="83"/>
      <c r="F134" s="114" t="str">
        <f t="shared" si="6"/>
        <v>否</v>
      </c>
    </row>
    <row r="135" s="114" customFormat="1" ht="17.25" customHeight="1" spans="1:6">
      <c r="A135" s="135" t="s">
        <v>1324</v>
      </c>
      <c r="B135" s="151">
        <v>1937</v>
      </c>
      <c r="C135" s="151">
        <v>1126</v>
      </c>
      <c r="D135" s="85">
        <f>IF(B135&lt;&gt;0,C135/B135,"")</f>
        <v>0.581311306143521</v>
      </c>
      <c r="F135" s="114" t="str">
        <f t="shared" si="6"/>
        <v>是</v>
      </c>
    </row>
    <row r="136" s="114" customFormat="1" ht="19.5" hidden="1" customHeight="1" spans="1:6">
      <c r="A136" s="135" t="s">
        <v>1325</v>
      </c>
      <c r="B136" s="151"/>
      <c r="C136" s="151"/>
      <c r="D136" s="83"/>
      <c r="F136" s="114" t="str">
        <f t="shared" si="6"/>
        <v>否</v>
      </c>
    </row>
    <row r="137" s="114" customFormat="1" ht="19.5" hidden="1" customHeight="1" spans="1:6">
      <c r="A137" s="135" t="s">
        <v>1326</v>
      </c>
      <c r="B137" s="151"/>
      <c r="C137" s="151"/>
      <c r="D137" s="83"/>
      <c r="F137" s="114" t="str">
        <f t="shared" si="6"/>
        <v>否</v>
      </c>
    </row>
    <row r="138" s="114" customFormat="1" ht="19.5" hidden="1" customHeight="1" spans="1:6">
      <c r="A138" s="135" t="s">
        <v>1327</v>
      </c>
      <c r="B138" s="151"/>
      <c r="C138" s="151"/>
      <c r="D138" s="83"/>
      <c r="F138" s="114" t="str">
        <f t="shared" ref="F138:F201" si="10">IF((B138+C138+G138)&lt;&gt;0,"是","否")</f>
        <v>否</v>
      </c>
    </row>
    <row r="139" s="114" customFormat="1" ht="19.5" hidden="1" customHeight="1" spans="1:6">
      <c r="A139" s="135" t="s">
        <v>1328</v>
      </c>
      <c r="B139" s="151"/>
      <c r="C139" s="151"/>
      <c r="D139" s="83"/>
      <c r="F139" s="114" t="str">
        <f t="shared" si="10"/>
        <v>否</v>
      </c>
    </row>
    <row r="140" s="112" customFormat="1" ht="17.25" customHeight="1" spans="1:7">
      <c r="A140" s="148" t="s">
        <v>1329</v>
      </c>
      <c r="B140" s="149"/>
      <c r="C140" s="149">
        <v>332</v>
      </c>
      <c r="D140" s="83" t="str">
        <f>IF(B140&lt;&gt;0,C140/B140,"")</f>
        <v/>
      </c>
      <c r="F140" s="114" t="str">
        <f t="shared" si="10"/>
        <v>是</v>
      </c>
      <c r="G140" s="112">
        <v>1</v>
      </c>
    </row>
    <row r="141" s="114" customFormat="1" ht="19.5" hidden="1" customHeight="1" spans="1:6">
      <c r="A141" s="135" t="s">
        <v>1330</v>
      </c>
      <c r="B141" s="151"/>
      <c r="C141" s="151"/>
      <c r="D141" s="83"/>
      <c r="F141" s="114" t="str">
        <f t="shared" si="10"/>
        <v>否</v>
      </c>
    </row>
    <row r="142" s="114" customFormat="1" ht="19.5" hidden="1" customHeight="1" spans="1:6">
      <c r="A142" s="135" t="s">
        <v>1331</v>
      </c>
      <c r="B142" s="151"/>
      <c r="C142" s="151"/>
      <c r="D142" s="83"/>
      <c r="F142" s="114" t="str">
        <f t="shared" si="10"/>
        <v>否</v>
      </c>
    </row>
    <row r="143" s="114" customFormat="1" ht="19.5" hidden="1" customHeight="1" spans="1:6">
      <c r="A143" s="135" t="s">
        <v>1332</v>
      </c>
      <c r="B143" s="151"/>
      <c r="C143" s="151"/>
      <c r="D143" s="83"/>
      <c r="F143" s="114" t="str">
        <f t="shared" si="10"/>
        <v>否</v>
      </c>
    </row>
    <row r="144" s="114" customFormat="1" ht="19.5" hidden="1" customHeight="1" spans="1:6">
      <c r="A144" s="135" t="s">
        <v>1333</v>
      </c>
      <c r="B144" s="151"/>
      <c r="C144" s="151"/>
      <c r="D144" s="83"/>
      <c r="F144" s="114" t="str">
        <f t="shared" si="10"/>
        <v>否</v>
      </c>
    </row>
    <row r="145" s="114" customFormat="1" ht="19.5" hidden="1" customHeight="1" spans="1:6">
      <c r="A145" s="135" t="s">
        <v>1334</v>
      </c>
      <c r="B145" s="151"/>
      <c r="C145" s="151"/>
      <c r="D145" s="83"/>
      <c r="F145" s="114" t="str">
        <f t="shared" si="10"/>
        <v>否</v>
      </c>
    </row>
    <row r="146" s="114" customFormat="1" ht="19.5" hidden="1" customHeight="1" spans="1:6">
      <c r="A146" s="135" t="s">
        <v>1335</v>
      </c>
      <c r="B146" s="151"/>
      <c r="C146" s="151"/>
      <c r="D146" s="83"/>
      <c r="F146" s="114" t="str">
        <f t="shared" si="10"/>
        <v>否</v>
      </c>
    </row>
    <row r="147" s="114" customFormat="1" ht="19.5" hidden="1" customHeight="1" spans="1:6">
      <c r="A147" s="135" t="s">
        <v>1336</v>
      </c>
      <c r="B147" s="151"/>
      <c r="C147" s="151"/>
      <c r="D147" s="83"/>
      <c r="F147" s="114" t="str">
        <f t="shared" si="10"/>
        <v>否</v>
      </c>
    </row>
    <row r="148" s="114" customFormat="1" ht="19.5" hidden="1" customHeight="1" spans="1:6">
      <c r="A148" s="135" t="s">
        <v>1337</v>
      </c>
      <c r="B148" s="151"/>
      <c r="C148" s="151"/>
      <c r="D148" s="83"/>
      <c r="F148" s="114" t="str">
        <f t="shared" si="10"/>
        <v>否</v>
      </c>
    </row>
    <row r="149" s="114" customFormat="1" ht="19.5" hidden="1" customHeight="1" spans="1:6">
      <c r="A149" s="135" t="s">
        <v>1335</v>
      </c>
      <c r="B149" s="151"/>
      <c r="C149" s="151"/>
      <c r="D149" s="83"/>
      <c r="F149" s="114" t="str">
        <f t="shared" si="10"/>
        <v>否</v>
      </c>
    </row>
    <row r="150" s="114" customFormat="1" ht="19.5" hidden="1" customHeight="1" spans="1:6">
      <c r="A150" s="135" t="s">
        <v>1338</v>
      </c>
      <c r="B150" s="151"/>
      <c r="C150" s="151"/>
      <c r="D150" s="83"/>
      <c r="F150" s="114" t="str">
        <f t="shared" si="10"/>
        <v>否</v>
      </c>
    </row>
    <row r="151" s="114" customFormat="1" ht="19.5" hidden="1" customHeight="1" spans="1:6">
      <c r="A151" s="135" t="s">
        <v>1339</v>
      </c>
      <c r="B151" s="151"/>
      <c r="C151" s="151"/>
      <c r="D151" s="83"/>
      <c r="F151" s="114" t="str">
        <f t="shared" si="10"/>
        <v>否</v>
      </c>
    </row>
    <row r="152" s="114" customFormat="1" ht="19.5" hidden="1" customHeight="1" spans="1:6">
      <c r="A152" s="135" t="s">
        <v>1340</v>
      </c>
      <c r="B152" s="151"/>
      <c r="C152" s="151"/>
      <c r="D152" s="83"/>
      <c r="F152" s="114" t="str">
        <f t="shared" si="10"/>
        <v>否</v>
      </c>
    </row>
    <row r="153" s="114" customFormat="1" ht="17.25" customHeight="1" spans="1:6">
      <c r="A153" s="135" t="s">
        <v>1341</v>
      </c>
      <c r="B153" s="151"/>
      <c r="C153" s="151">
        <v>332</v>
      </c>
      <c r="D153" s="85" t="str">
        <f>IF(B153&lt;&gt;0,C153/B153,"")</f>
        <v/>
      </c>
      <c r="F153" s="114" t="str">
        <f t="shared" si="10"/>
        <v>是</v>
      </c>
    </row>
    <row r="154" s="114" customFormat="1" ht="19.5" hidden="1" customHeight="1" spans="1:6">
      <c r="A154" s="135" t="s">
        <v>1342</v>
      </c>
      <c r="B154" s="151"/>
      <c r="C154" s="151"/>
      <c r="D154" s="83"/>
      <c r="F154" s="114" t="str">
        <f t="shared" si="10"/>
        <v>否</v>
      </c>
    </row>
    <row r="155" s="114" customFormat="1" ht="19.5" hidden="1" customHeight="1" spans="1:6">
      <c r="A155" s="135" t="s">
        <v>1343</v>
      </c>
      <c r="B155" s="151"/>
      <c r="C155" s="151"/>
      <c r="D155" s="83"/>
      <c r="F155" s="114" t="str">
        <f t="shared" si="10"/>
        <v>否</v>
      </c>
    </row>
    <row r="156" s="114" customFormat="1" ht="19.5" hidden="1" customHeight="1" spans="1:6">
      <c r="A156" s="135" t="s">
        <v>1344</v>
      </c>
      <c r="B156" s="151"/>
      <c r="C156" s="151"/>
      <c r="D156" s="83"/>
      <c r="F156" s="114" t="str">
        <f t="shared" si="10"/>
        <v>否</v>
      </c>
    </row>
    <row r="157" s="114" customFormat="1" ht="17.25" customHeight="1" spans="1:6">
      <c r="A157" s="135" t="s">
        <v>1345</v>
      </c>
      <c r="B157" s="151"/>
      <c r="C157" s="151">
        <v>332</v>
      </c>
      <c r="D157" s="85" t="str">
        <f>IF(B157&lt;&gt;0,C157/B157,"")</f>
        <v/>
      </c>
      <c r="F157" s="114" t="str">
        <f t="shared" si="10"/>
        <v>是</v>
      </c>
    </row>
    <row r="158" s="114" customFormat="1" ht="19.5" hidden="1" customHeight="1" spans="1:6">
      <c r="A158" s="135" t="s">
        <v>1346</v>
      </c>
      <c r="B158" s="151"/>
      <c r="C158" s="151"/>
      <c r="D158" s="83"/>
      <c r="F158" s="114" t="str">
        <f t="shared" si="10"/>
        <v>否</v>
      </c>
    </row>
    <row r="159" s="114" customFormat="1" ht="19.5" hidden="1" customHeight="1" spans="1:6">
      <c r="A159" s="135" t="s">
        <v>1347</v>
      </c>
      <c r="B159" s="151"/>
      <c r="C159" s="151"/>
      <c r="D159" s="83"/>
      <c r="F159" s="114" t="str">
        <f t="shared" si="10"/>
        <v>否</v>
      </c>
    </row>
    <row r="160" s="114" customFormat="1" ht="19.5" hidden="1" customHeight="1" spans="1:6">
      <c r="A160" s="135" t="s">
        <v>1348</v>
      </c>
      <c r="B160" s="151"/>
      <c r="C160" s="151"/>
      <c r="D160" s="83"/>
      <c r="F160" s="114" t="str">
        <f t="shared" si="10"/>
        <v>否</v>
      </c>
    </row>
    <row r="161" s="114" customFormat="1" ht="19.5" hidden="1" customHeight="1" spans="1:6">
      <c r="A161" s="135" t="s">
        <v>1349</v>
      </c>
      <c r="B161" s="151"/>
      <c r="C161" s="151"/>
      <c r="D161" s="83"/>
      <c r="F161" s="114" t="str">
        <f t="shared" si="10"/>
        <v>否</v>
      </c>
    </row>
    <row r="162" s="114" customFormat="1" ht="19.5" hidden="1" customHeight="1" spans="1:6">
      <c r="A162" s="135" t="s">
        <v>1350</v>
      </c>
      <c r="B162" s="151"/>
      <c r="C162" s="151"/>
      <c r="D162" s="83"/>
      <c r="F162" s="114" t="str">
        <f t="shared" si="10"/>
        <v>否</v>
      </c>
    </row>
    <row r="163" s="114" customFormat="1" ht="19.5" hidden="1" customHeight="1" spans="1:6">
      <c r="A163" s="135" t="s">
        <v>1351</v>
      </c>
      <c r="B163" s="151"/>
      <c r="C163" s="151"/>
      <c r="D163" s="83"/>
      <c r="F163" s="114" t="str">
        <f t="shared" si="10"/>
        <v>否</v>
      </c>
    </row>
    <row r="164" s="114" customFormat="1" ht="19.5" hidden="1" customHeight="1" spans="1:6">
      <c r="A164" s="135" t="s">
        <v>1352</v>
      </c>
      <c r="B164" s="151"/>
      <c r="C164" s="151"/>
      <c r="D164" s="83"/>
      <c r="F164" s="114" t="str">
        <f t="shared" si="10"/>
        <v>否</v>
      </c>
    </row>
    <row r="165" s="114" customFormat="1" ht="19.5" hidden="1" customHeight="1" spans="1:6">
      <c r="A165" s="135" t="s">
        <v>1353</v>
      </c>
      <c r="B165" s="151"/>
      <c r="C165" s="151"/>
      <c r="D165" s="83"/>
      <c r="F165" s="114" t="str">
        <f t="shared" si="10"/>
        <v>否</v>
      </c>
    </row>
    <row r="166" s="114" customFormat="1" ht="19.5" hidden="1" customHeight="1" spans="1:6">
      <c r="A166" s="135" t="s">
        <v>1354</v>
      </c>
      <c r="B166" s="151"/>
      <c r="C166" s="151"/>
      <c r="D166" s="83"/>
      <c r="F166" s="114" t="str">
        <f t="shared" si="10"/>
        <v>否</v>
      </c>
    </row>
    <row r="167" s="114" customFormat="1" ht="19.5" hidden="1" customHeight="1" spans="1:6">
      <c r="A167" s="135" t="s">
        <v>1355</v>
      </c>
      <c r="B167" s="151"/>
      <c r="C167" s="151"/>
      <c r="D167" s="83"/>
      <c r="F167" s="114" t="str">
        <f t="shared" si="10"/>
        <v>否</v>
      </c>
    </row>
    <row r="168" s="114" customFormat="1" ht="19.5" hidden="1" customHeight="1" spans="1:6">
      <c r="A168" s="135" t="s">
        <v>1356</v>
      </c>
      <c r="B168" s="151"/>
      <c r="C168" s="151"/>
      <c r="D168" s="83"/>
      <c r="F168" s="114" t="str">
        <f t="shared" si="10"/>
        <v>否</v>
      </c>
    </row>
    <row r="169" s="114" customFormat="1" ht="19.5" hidden="1" customHeight="1" spans="1:6">
      <c r="A169" s="135" t="s">
        <v>1357</v>
      </c>
      <c r="B169" s="151"/>
      <c r="C169" s="151"/>
      <c r="D169" s="83"/>
      <c r="F169" s="114" t="str">
        <f t="shared" si="10"/>
        <v>否</v>
      </c>
    </row>
    <row r="170" s="114" customFormat="1" ht="19.5" hidden="1" customHeight="1" spans="1:6">
      <c r="A170" s="135" t="s">
        <v>1358</v>
      </c>
      <c r="B170" s="151"/>
      <c r="C170" s="151"/>
      <c r="D170" s="83"/>
      <c r="F170" s="114" t="str">
        <f t="shared" si="10"/>
        <v>否</v>
      </c>
    </row>
    <row r="171" s="114" customFormat="1" ht="19.5" hidden="1" customHeight="1" spans="1:6">
      <c r="A171" s="135" t="s">
        <v>1359</v>
      </c>
      <c r="B171" s="151"/>
      <c r="C171" s="151"/>
      <c r="D171" s="83"/>
      <c r="F171" s="114" t="str">
        <f t="shared" si="10"/>
        <v>否</v>
      </c>
    </row>
    <row r="172" s="114" customFormat="1" ht="19.5" hidden="1" customHeight="1" spans="1:6">
      <c r="A172" s="135" t="s">
        <v>1360</v>
      </c>
      <c r="B172" s="151"/>
      <c r="C172" s="151"/>
      <c r="D172" s="83"/>
      <c r="F172" s="114" t="str">
        <f t="shared" si="10"/>
        <v>否</v>
      </c>
    </row>
    <row r="173" s="114" customFormat="1" ht="19.5" hidden="1" customHeight="1" spans="1:6">
      <c r="A173" s="135" t="s">
        <v>1361</v>
      </c>
      <c r="B173" s="151"/>
      <c r="C173" s="151"/>
      <c r="D173" s="83"/>
      <c r="F173" s="114" t="str">
        <f t="shared" si="10"/>
        <v>否</v>
      </c>
    </row>
    <row r="174" s="114" customFormat="1" ht="19.5" hidden="1" customHeight="1" spans="1:6">
      <c r="A174" s="135" t="s">
        <v>1362</v>
      </c>
      <c r="B174" s="151"/>
      <c r="C174" s="151"/>
      <c r="D174" s="83"/>
      <c r="F174" s="114" t="str">
        <f t="shared" si="10"/>
        <v>否</v>
      </c>
    </row>
    <row r="175" s="114" customFormat="1" ht="19.5" hidden="1" customHeight="1" spans="1:6">
      <c r="A175" s="135" t="s">
        <v>1363</v>
      </c>
      <c r="B175" s="151"/>
      <c r="C175" s="151"/>
      <c r="D175" s="83"/>
      <c r="F175" s="114" t="str">
        <f t="shared" si="10"/>
        <v>否</v>
      </c>
    </row>
    <row r="176" s="114" customFormat="1" ht="19.5" hidden="1" customHeight="1" spans="1:6">
      <c r="A176" s="135" t="s">
        <v>1364</v>
      </c>
      <c r="B176" s="151"/>
      <c r="C176" s="151"/>
      <c r="D176" s="83"/>
      <c r="F176" s="114" t="str">
        <f t="shared" si="10"/>
        <v>否</v>
      </c>
    </row>
    <row r="177" s="114" customFormat="1" ht="19.5" hidden="1" customHeight="1" spans="1:6">
      <c r="A177" s="135" t="s">
        <v>1365</v>
      </c>
      <c r="B177" s="151"/>
      <c r="C177" s="151"/>
      <c r="D177" s="83"/>
      <c r="F177" s="114" t="str">
        <f t="shared" si="10"/>
        <v>否</v>
      </c>
    </row>
    <row r="178" s="114" customFormat="1" ht="19.5" hidden="1" customHeight="1" spans="1:6">
      <c r="A178" s="135" t="s">
        <v>1366</v>
      </c>
      <c r="B178" s="151"/>
      <c r="C178" s="151"/>
      <c r="D178" s="83"/>
      <c r="F178" s="114" t="str">
        <f t="shared" si="10"/>
        <v>否</v>
      </c>
    </row>
    <row r="179" s="114" customFormat="1" ht="19.5" hidden="1" customHeight="1" spans="1:6">
      <c r="A179" s="135" t="s">
        <v>1367</v>
      </c>
      <c r="B179" s="151"/>
      <c r="C179" s="151"/>
      <c r="D179" s="83"/>
      <c r="F179" s="114" t="str">
        <f t="shared" si="10"/>
        <v>否</v>
      </c>
    </row>
    <row r="180" s="114" customFormat="1" ht="19.5" hidden="1" customHeight="1" spans="1:6">
      <c r="A180" s="135" t="s">
        <v>1368</v>
      </c>
      <c r="B180" s="151"/>
      <c r="C180" s="151"/>
      <c r="D180" s="83"/>
      <c r="F180" s="114" t="str">
        <f t="shared" si="10"/>
        <v>否</v>
      </c>
    </row>
    <row r="181" s="114" customFormat="1" ht="19.5" hidden="1" customHeight="1" spans="1:6">
      <c r="A181" s="135" t="s">
        <v>1369</v>
      </c>
      <c r="B181" s="151"/>
      <c r="C181" s="151"/>
      <c r="D181" s="83"/>
      <c r="F181" s="114" t="str">
        <f t="shared" si="10"/>
        <v>否</v>
      </c>
    </row>
    <row r="182" s="114" customFormat="1" ht="19.5" hidden="1" customHeight="1" spans="1:6">
      <c r="A182" s="135" t="s">
        <v>1370</v>
      </c>
      <c r="B182" s="151"/>
      <c r="C182" s="151"/>
      <c r="D182" s="83"/>
      <c r="F182" s="114" t="str">
        <f t="shared" si="10"/>
        <v>否</v>
      </c>
    </row>
    <row r="183" s="114" customFormat="1" ht="19.5" hidden="1" customHeight="1" spans="1:6">
      <c r="A183" s="135" t="s">
        <v>1371</v>
      </c>
      <c r="B183" s="151"/>
      <c r="C183" s="151"/>
      <c r="D183" s="83"/>
      <c r="F183" s="114" t="str">
        <f t="shared" si="10"/>
        <v>否</v>
      </c>
    </row>
    <row r="184" s="112" customFormat="1" ht="17.25" customHeight="1" spans="1:7">
      <c r="A184" s="148" t="s">
        <v>1372</v>
      </c>
      <c r="B184" s="149">
        <v>88</v>
      </c>
      <c r="C184" s="149">
        <v>54</v>
      </c>
      <c r="D184" s="83">
        <f>IF(B184&lt;&gt;0,C184/B184,"")</f>
        <v>0.613636363636364</v>
      </c>
      <c r="F184" s="114" t="str">
        <f t="shared" si="10"/>
        <v>是</v>
      </c>
      <c r="G184" s="112">
        <v>1</v>
      </c>
    </row>
    <row r="185" s="114" customFormat="1" ht="19.5" hidden="1" customHeight="1" spans="1:6">
      <c r="A185" s="135" t="s">
        <v>1373</v>
      </c>
      <c r="B185" s="151"/>
      <c r="C185" s="151"/>
      <c r="D185" s="83"/>
      <c r="F185" s="114" t="str">
        <f t="shared" si="10"/>
        <v>否</v>
      </c>
    </row>
    <row r="186" s="114" customFormat="1" ht="19.5" hidden="1" customHeight="1" spans="1:6">
      <c r="A186" s="135" t="s">
        <v>1374</v>
      </c>
      <c r="B186" s="151"/>
      <c r="C186" s="151"/>
      <c r="D186" s="83"/>
      <c r="F186" s="114" t="str">
        <f t="shared" si="10"/>
        <v>否</v>
      </c>
    </row>
    <row r="187" s="114" customFormat="1" ht="17.25" customHeight="1" spans="1:6">
      <c r="A187" s="135" t="s">
        <v>1375</v>
      </c>
      <c r="B187" s="151">
        <v>8</v>
      </c>
      <c r="C187" s="151"/>
      <c r="D187" s="85">
        <f t="shared" ref="D187:D188" si="11">IF(B187&lt;&gt;0,C187/B187,"")</f>
        <v>0</v>
      </c>
      <c r="F187" s="114" t="str">
        <f t="shared" si="10"/>
        <v>是</v>
      </c>
    </row>
    <row r="188" s="114" customFormat="1" ht="17.25" customHeight="1" spans="1:6">
      <c r="A188" s="135" t="s">
        <v>1376</v>
      </c>
      <c r="B188" s="151">
        <v>8</v>
      </c>
      <c r="C188" s="151"/>
      <c r="D188" s="85">
        <f t="shared" si="11"/>
        <v>0</v>
      </c>
      <c r="F188" s="114" t="str">
        <f t="shared" si="10"/>
        <v>是</v>
      </c>
    </row>
    <row r="189" s="114" customFormat="1" ht="19.5" hidden="1" customHeight="1" spans="1:6">
      <c r="A189" s="135" t="s">
        <v>1377</v>
      </c>
      <c r="B189" s="151"/>
      <c r="C189" s="151"/>
      <c r="D189" s="83"/>
      <c r="F189" s="114" t="str">
        <f t="shared" si="10"/>
        <v>否</v>
      </c>
    </row>
    <row r="190" s="114" customFormat="1" ht="19.5" hidden="1" customHeight="1" spans="1:6">
      <c r="A190" s="135" t="s">
        <v>1378</v>
      </c>
      <c r="B190" s="151"/>
      <c r="C190" s="151"/>
      <c r="D190" s="83"/>
      <c r="F190" s="114" t="str">
        <f t="shared" si="10"/>
        <v>否</v>
      </c>
    </row>
    <row r="191" s="114" customFormat="1" ht="19.5" hidden="1" customHeight="1" spans="1:6">
      <c r="A191" s="135" t="s">
        <v>1379</v>
      </c>
      <c r="B191" s="151"/>
      <c r="C191" s="151"/>
      <c r="D191" s="83"/>
      <c r="F191" s="114" t="str">
        <f t="shared" si="10"/>
        <v>否</v>
      </c>
    </row>
    <row r="192" s="114" customFormat="1" ht="19.5" hidden="1" customHeight="1" spans="1:6">
      <c r="A192" s="135" t="s">
        <v>1380</v>
      </c>
      <c r="B192" s="151"/>
      <c r="C192" s="151"/>
      <c r="D192" s="83"/>
      <c r="F192" s="114" t="str">
        <f t="shared" si="10"/>
        <v>否</v>
      </c>
    </row>
    <row r="193" s="114" customFormat="1" ht="19.5" hidden="1" customHeight="1" spans="1:6">
      <c r="A193" s="135" t="s">
        <v>1381</v>
      </c>
      <c r="B193" s="151"/>
      <c r="C193" s="151"/>
      <c r="D193" s="83"/>
      <c r="F193" s="114" t="str">
        <f t="shared" si="10"/>
        <v>否</v>
      </c>
    </row>
    <row r="194" s="114" customFormat="1" ht="17.25" customHeight="1" spans="1:6">
      <c r="A194" s="135" t="s">
        <v>1382</v>
      </c>
      <c r="B194" s="151">
        <v>80</v>
      </c>
      <c r="C194" s="151">
        <v>54</v>
      </c>
      <c r="D194" s="85">
        <f>IF(B194&lt;&gt;0,C194/B194,"")</f>
        <v>0.675</v>
      </c>
      <c r="F194" s="114" t="str">
        <f t="shared" si="10"/>
        <v>是</v>
      </c>
    </row>
    <row r="195" s="114" customFormat="1" ht="19.5" hidden="1" customHeight="1" spans="1:6">
      <c r="A195" s="135" t="s">
        <v>1383</v>
      </c>
      <c r="B195" s="151"/>
      <c r="C195" s="151"/>
      <c r="D195" s="83"/>
      <c r="F195" s="114" t="str">
        <f t="shared" si="10"/>
        <v>否</v>
      </c>
    </row>
    <row r="196" s="114" customFormat="1" ht="19.5" hidden="1" customHeight="1" spans="1:6">
      <c r="A196" s="135" t="s">
        <v>1384</v>
      </c>
      <c r="B196" s="151"/>
      <c r="C196" s="151"/>
      <c r="D196" s="83"/>
      <c r="F196" s="114" t="str">
        <f t="shared" si="10"/>
        <v>否</v>
      </c>
    </row>
    <row r="197" s="114" customFormat="1" ht="17.25" customHeight="1" spans="1:6">
      <c r="A197" s="135" t="s">
        <v>1385</v>
      </c>
      <c r="B197" s="151"/>
      <c r="C197" s="151">
        <v>10</v>
      </c>
      <c r="D197" s="85" t="str">
        <f t="shared" ref="D197:D199" si="12">IF(B197&lt;&gt;0,C197/B197,"")</f>
        <v/>
      </c>
      <c r="F197" s="114" t="str">
        <f t="shared" si="10"/>
        <v>是</v>
      </c>
    </row>
    <row r="198" s="114" customFormat="1" ht="17.25" customHeight="1" spans="1:6">
      <c r="A198" s="135" t="s">
        <v>1386</v>
      </c>
      <c r="B198" s="151">
        <v>20</v>
      </c>
      <c r="C198" s="151">
        <v>10</v>
      </c>
      <c r="D198" s="85">
        <f t="shared" si="12"/>
        <v>0.5</v>
      </c>
      <c r="F198" s="114" t="str">
        <f t="shared" si="10"/>
        <v>是</v>
      </c>
    </row>
    <row r="199" s="114" customFormat="1" ht="17.25" customHeight="1" spans="1:6">
      <c r="A199" s="135" t="s">
        <v>1387</v>
      </c>
      <c r="B199" s="151">
        <v>60</v>
      </c>
      <c r="C199" s="151">
        <v>34</v>
      </c>
      <c r="D199" s="85">
        <f t="shared" si="12"/>
        <v>0.566666666666667</v>
      </c>
      <c r="F199" s="114" t="str">
        <f t="shared" si="10"/>
        <v>是</v>
      </c>
    </row>
    <row r="200" s="114" customFormat="1" ht="19.5" hidden="1" customHeight="1" spans="1:6">
      <c r="A200" s="135" t="s">
        <v>1388</v>
      </c>
      <c r="B200" s="151"/>
      <c r="C200" s="151"/>
      <c r="D200" s="83"/>
      <c r="F200" s="114" t="str">
        <f t="shared" si="10"/>
        <v>否</v>
      </c>
    </row>
    <row r="201" s="114" customFormat="1" ht="19.5" hidden="1" customHeight="1" spans="1:6">
      <c r="A201" s="135" t="s">
        <v>1389</v>
      </c>
      <c r="B201" s="151"/>
      <c r="C201" s="151"/>
      <c r="D201" s="83"/>
      <c r="F201" s="114" t="str">
        <f t="shared" si="10"/>
        <v>否</v>
      </c>
    </row>
    <row r="202" s="114" customFormat="1" ht="19.5" hidden="1" customHeight="1" spans="1:6">
      <c r="A202" s="135" t="s">
        <v>1390</v>
      </c>
      <c r="B202" s="151"/>
      <c r="C202" s="151"/>
      <c r="D202" s="83"/>
      <c r="F202" s="114" t="str">
        <f t="shared" ref="F202:F205" si="13">IF((B202+C202+G202)&lt;&gt;0,"是","否")</f>
        <v>否</v>
      </c>
    </row>
    <row r="203" s="114" customFormat="1" ht="19.5" hidden="1" customHeight="1" spans="1:6">
      <c r="A203" s="135" t="s">
        <v>1391</v>
      </c>
      <c r="B203" s="151"/>
      <c r="C203" s="151"/>
      <c r="D203" s="83"/>
      <c r="F203" s="114" t="str">
        <f t="shared" si="13"/>
        <v>否</v>
      </c>
    </row>
    <row r="204" s="112" customFormat="1" ht="17.25" customHeight="1" spans="1:7">
      <c r="A204" s="148" t="s">
        <v>1392</v>
      </c>
      <c r="B204" s="149">
        <v>120</v>
      </c>
      <c r="C204" s="149">
        <v>60</v>
      </c>
      <c r="D204" s="83">
        <f t="shared" ref="D204:D205" si="14">IF(B204&lt;&gt;0,C204/B204,"")</f>
        <v>0.5</v>
      </c>
      <c r="F204" s="114" t="str">
        <f t="shared" si="13"/>
        <v>是</v>
      </c>
      <c r="G204" s="112">
        <v>1</v>
      </c>
    </row>
    <row r="205" s="114" customFormat="1" ht="17.25" customHeight="1" spans="1:6">
      <c r="A205" s="135" t="s">
        <v>1393</v>
      </c>
      <c r="B205" s="151">
        <v>120</v>
      </c>
      <c r="C205" s="151">
        <v>60</v>
      </c>
      <c r="D205" s="85">
        <f t="shared" si="14"/>
        <v>0.5</v>
      </c>
      <c r="F205" s="114" t="str">
        <f t="shared" si="13"/>
        <v>是</v>
      </c>
    </row>
    <row r="206" s="114" customFormat="1" ht="19.5" hidden="1" customHeight="1" spans="1:6">
      <c r="A206" s="135" t="s">
        <v>1394</v>
      </c>
      <c r="B206" s="151"/>
      <c r="C206" s="151"/>
      <c r="D206" s="83"/>
      <c r="F206" s="114" t="str">
        <f t="shared" ref="F206:F240" si="15">IF((B206+C206+G206)&lt;&gt;0,"是","否")</f>
        <v>否</v>
      </c>
    </row>
    <row r="207" s="114" customFormat="1" ht="19.5" hidden="1" customHeight="1" spans="1:6">
      <c r="A207" s="135" t="s">
        <v>1395</v>
      </c>
      <c r="B207" s="151"/>
      <c r="C207" s="151"/>
      <c r="D207" s="83"/>
      <c r="F207" s="114" t="str">
        <f t="shared" si="15"/>
        <v>否</v>
      </c>
    </row>
    <row r="208" s="114" customFormat="1" ht="19.5" hidden="1" customHeight="1" spans="1:6">
      <c r="A208" s="135" t="s">
        <v>1396</v>
      </c>
      <c r="B208" s="151"/>
      <c r="C208" s="151"/>
      <c r="D208" s="83"/>
      <c r="F208" s="114" t="str">
        <f t="shared" si="15"/>
        <v>否</v>
      </c>
    </row>
    <row r="209" s="114" customFormat="1" ht="17.25" customHeight="1" spans="1:6">
      <c r="A209" s="135" t="s">
        <v>1397</v>
      </c>
      <c r="B209" s="151">
        <v>120</v>
      </c>
      <c r="C209" s="151">
        <v>60</v>
      </c>
      <c r="D209" s="85">
        <f>IF(B209&lt;&gt;0,C209/B209,"")</f>
        <v>0.5</v>
      </c>
      <c r="F209" s="114" t="str">
        <f t="shared" si="15"/>
        <v>是</v>
      </c>
    </row>
    <row r="210" s="114" customFormat="1" ht="19.5" hidden="1" customHeight="1" spans="1:6">
      <c r="A210" s="135" t="s">
        <v>1398</v>
      </c>
      <c r="B210" s="151"/>
      <c r="C210" s="151"/>
      <c r="D210" s="83"/>
      <c r="F210" s="114" t="str">
        <f t="shared" si="15"/>
        <v>否</v>
      </c>
    </row>
    <row r="211" s="112" customFormat="1" ht="17.25" customHeight="1" spans="1:7">
      <c r="A211" s="148" t="s">
        <v>1399</v>
      </c>
      <c r="B211" s="149">
        <v>10874</v>
      </c>
      <c r="C211" s="149">
        <v>10469</v>
      </c>
      <c r="D211" s="83">
        <f>IF(B211&lt;&gt;0,C211/B211,"")</f>
        <v>0.962755195880081</v>
      </c>
      <c r="F211" s="114" t="str">
        <f t="shared" si="15"/>
        <v>是</v>
      </c>
      <c r="G211" s="112">
        <v>1</v>
      </c>
    </row>
    <row r="212" s="114" customFormat="1" ht="19.5" hidden="1" customHeight="1" spans="1:6">
      <c r="A212" s="135" t="s">
        <v>1400</v>
      </c>
      <c r="B212" s="151"/>
      <c r="C212" s="151"/>
      <c r="D212" s="83"/>
      <c r="F212" s="114" t="str">
        <f t="shared" si="15"/>
        <v>否</v>
      </c>
    </row>
    <row r="213" s="114" customFormat="1" ht="17.25" customHeight="1" spans="1:6">
      <c r="A213" s="135" t="s">
        <v>1401</v>
      </c>
      <c r="B213" s="151">
        <v>533</v>
      </c>
      <c r="C213" s="151">
        <v>186</v>
      </c>
      <c r="D213" s="85">
        <f t="shared" ref="D213:D214" si="16">IF(B213&lt;&gt;0,C213/B213,"")</f>
        <v>0.348968105065666</v>
      </c>
      <c r="F213" s="114" t="str">
        <f t="shared" si="15"/>
        <v>是</v>
      </c>
    </row>
    <row r="214" s="114" customFormat="1" ht="17.25" customHeight="1" spans="1:6">
      <c r="A214" s="135" t="s">
        <v>1402</v>
      </c>
      <c r="B214" s="151"/>
      <c r="C214" s="151">
        <v>130</v>
      </c>
      <c r="D214" s="85" t="str">
        <f t="shared" si="16"/>
        <v/>
      </c>
      <c r="F214" s="114" t="str">
        <f t="shared" si="15"/>
        <v>是</v>
      </c>
    </row>
    <row r="215" s="114" customFormat="1" ht="19.5" hidden="1" customHeight="1" spans="1:6">
      <c r="A215" s="135" t="s">
        <v>1403</v>
      </c>
      <c r="B215" s="151"/>
      <c r="C215" s="151"/>
      <c r="D215" s="83"/>
      <c r="F215" s="114" t="str">
        <f t="shared" si="15"/>
        <v>否</v>
      </c>
    </row>
    <row r="216" s="114" customFormat="1" ht="17.25" customHeight="1" spans="1:6">
      <c r="A216" s="135" t="s">
        <v>1404</v>
      </c>
      <c r="B216" s="151">
        <v>533</v>
      </c>
      <c r="C216" s="151"/>
      <c r="D216" s="85">
        <f>IF(B216&lt;&gt;0,C216/B216,"")</f>
        <v>0</v>
      </c>
      <c r="F216" s="114" t="str">
        <f t="shared" si="15"/>
        <v>是</v>
      </c>
    </row>
    <row r="217" s="114" customFormat="1" ht="19.5" hidden="1" customHeight="1" spans="1:6">
      <c r="A217" s="135" t="s">
        <v>1405</v>
      </c>
      <c r="B217" s="151"/>
      <c r="C217" s="151"/>
      <c r="D217" s="83"/>
      <c r="F217" s="114" t="str">
        <f t="shared" si="15"/>
        <v>否</v>
      </c>
    </row>
    <row r="218" s="114" customFormat="1" ht="19.5" hidden="1" customHeight="1" spans="1:6">
      <c r="A218" s="135" t="s">
        <v>1406</v>
      </c>
      <c r="B218" s="151"/>
      <c r="C218" s="151"/>
      <c r="D218" s="83"/>
      <c r="F218" s="114" t="str">
        <f t="shared" si="15"/>
        <v>否</v>
      </c>
    </row>
    <row r="219" s="114" customFormat="1" ht="19.5" hidden="1" customHeight="1" spans="1:6">
      <c r="A219" s="135" t="s">
        <v>1407</v>
      </c>
      <c r="B219" s="151"/>
      <c r="C219" s="151"/>
      <c r="D219" s="83"/>
      <c r="F219" s="114" t="str">
        <f t="shared" si="15"/>
        <v>否</v>
      </c>
    </row>
    <row r="220" s="114" customFormat="1" ht="17.25" customHeight="1" spans="1:6">
      <c r="A220" s="135" t="s">
        <v>1408</v>
      </c>
      <c r="B220" s="151"/>
      <c r="C220" s="151">
        <v>56</v>
      </c>
      <c r="D220" s="85" t="str">
        <f>IF(B220&lt;&gt;0,C220/B220,"")</f>
        <v/>
      </c>
      <c r="F220" s="114" t="str">
        <f t="shared" si="15"/>
        <v>是</v>
      </c>
    </row>
    <row r="221" s="114" customFormat="1" ht="19.5" hidden="1" customHeight="1" spans="1:6">
      <c r="A221" s="135" t="s">
        <v>1409</v>
      </c>
      <c r="B221" s="151"/>
      <c r="C221" s="151"/>
      <c r="D221" s="83"/>
      <c r="F221" s="114" t="str">
        <f t="shared" si="15"/>
        <v>否</v>
      </c>
    </row>
    <row r="222" s="114" customFormat="1" ht="17.25" customHeight="1" spans="1:6">
      <c r="A222" s="135" t="s">
        <v>1410</v>
      </c>
      <c r="B222" s="151">
        <v>10341</v>
      </c>
      <c r="C222" s="151">
        <v>10283</v>
      </c>
      <c r="D222" s="85">
        <f>IF(B222&lt;&gt;0,C222/B222,"")</f>
        <v>0.99439125809883</v>
      </c>
      <c r="F222" s="114" t="str">
        <f t="shared" si="15"/>
        <v>是</v>
      </c>
    </row>
    <row r="223" s="114" customFormat="1" ht="19.5" hidden="1" customHeight="1" spans="1:6">
      <c r="A223" s="135" t="s">
        <v>1411</v>
      </c>
      <c r="B223" s="151"/>
      <c r="C223" s="151">
        <v>0</v>
      </c>
      <c r="D223" s="83"/>
      <c r="F223" s="114" t="str">
        <f t="shared" si="15"/>
        <v>否</v>
      </c>
    </row>
    <row r="224" s="114" customFormat="1" ht="17.25" customHeight="1" spans="1:6">
      <c r="A224" s="135" t="s">
        <v>1412</v>
      </c>
      <c r="B224" s="151">
        <v>5317</v>
      </c>
      <c r="C224" s="151">
        <v>4456</v>
      </c>
      <c r="D224" s="85">
        <f t="shared" ref="D224:D226" si="17">IF(B224&lt;&gt;0,C224/B224,"")</f>
        <v>0.838066578897875</v>
      </c>
      <c r="F224" s="114" t="str">
        <f t="shared" si="15"/>
        <v>是</v>
      </c>
    </row>
    <row r="225" s="114" customFormat="1" ht="17.25" customHeight="1" spans="1:6">
      <c r="A225" s="135" t="s">
        <v>1413</v>
      </c>
      <c r="B225" s="151">
        <v>3710</v>
      </c>
      <c r="C225" s="151">
        <v>2288</v>
      </c>
      <c r="D225" s="85">
        <f t="shared" si="17"/>
        <v>0.616711590296496</v>
      </c>
      <c r="F225" s="114" t="str">
        <f t="shared" si="15"/>
        <v>是</v>
      </c>
    </row>
    <row r="226" s="114" customFormat="1" ht="17.25" customHeight="1" spans="1:6">
      <c r="A226" s="135" t="s">
        <v>1414</v>
      </c>
      <c r="B226" s="151">
        <v>215</v>
      </c>
      <c r="C226" s="151">
        <v>236</v>
      </c>
      <c r="D226" s="85">
        <f t="shared" si="17"/>
        <v>1.09767441860465</v>
      </c>
      <c r="F226" s="114" t="str">
        <f t="shared" si="15"/>
        <v>是</v>
      </c>
    </row>
    <row r="227" s="114" customFormat="1" ht="19.5" hidden="1" customHeight="1" spans="1:6">
      <c r="A227" s="135" t="s">
        <v>1415</v>
      </c>
      <c r="B227" s="151"/>
      <c r="C227" s="151">
        <v>0</v>
      </c>
      <c r="D227" s="83"/>
      <c r="F227" s="114" t="str">
        <f t="shared" si="15"/>
        <v>否</v>
      </c>
    </row>
    <row r="228" s="114" customFormat="1" ht="17.25" customHeight="1" spans="1:6">
      <c r="A228" s="135" t="s">
        <v>1416</v>
      </c>
      <c r="B228" s="151">
        <v>521</v>
      </c>
      <c r="C228" s="151">
        <v>565</v>
      </c>
      <c r="D228" s="85">
        <f>IF(B228&lt;&gt;0,C228/B228,"")</f>
        <v>1.08445297504798</v>
      </c>
      <c r="F228" s="114" t="str">
        <f t="shared" si="15"/>
        <v>是</v>
      </c>
    </row>
    <row r="229" s="114" customFormat="1" ht="19.5" hidden="1" customHeight="1" spans="1:6">
      <c r="A229" s="135" t="s">
        <v>1417</v>
      </c>
      <c r="B229" s="151"/>
      <c r="C229" s="151">
        <v>0</v>
      </c>
      <c r="D229" s="83"/>
      <c r="F229" s="114" t="str">
        <f t="shared" si="15"/>
        <v>否</v>
      </c>
    </row>
    <row r="230" s="114" customFormat="1" ht="19.5" hidden="1" customHeight="1" spans="1:6">
      <c r="A230" s="135" t="s">
        <v>1418</v>
      </c>
      <c r="B230" s="151"/>
      <c r="C230" s="151">
        <v>0</v>
      </c>
      <c r="D230" s="83"/>
      <c r="F230" s="114" t="str">
        <f t="shared" si="15"/>
        <v>否</v>
      </c>
    </row>
    <row r="231" s="114" customFormat="1" ht="19.5" hidden="1" customHeight="1" spans="1:6">
      <c r="A231" s="135" t="s">
        <v>1419</v>
      </c>
      <c r="B231" s="151"/>
      <c r="C231" s="151">
        <v>0</v>
      </c>
      <c r="D231" s="83"/>
      <c r="F231" s="114" t="str">
        <f t="shared" si="15"/>
        <v>否</v>
      </c>
    </row>
    <row r="232" s="114" customFormat="1" ht="17.25" customHeight="1" spans="1:6">
      <c r="A232" s="135" t="s">
        <v>1420</v>
      </c>
      <c r="B232" s="151">
        <v>578</v>
      </c>
      <c r="C232" s="151">
        <v>584</v>
      </c>
      <c r="D232" s="85">
        <f t="shared" ref="D232:D233" si="18">IF(B232&lt;&gt;0,C232/B232,"")</f>
        <v>1.01038062283737</v>
      </c>
      <c r="F232" s="114" t="str">
        <f t="shared" si="15"/>
        <v>是</v>
      </c>
    </row>
    <row r="233" s="114" customFormat="1" ht="17.25" customHeight="1" spans="1:6">
      <c r="A233" s="135" t="s">
        <v>1421</v>
      </c>
      <c r="B233" s="151"/>
      <c r="C233" s="151">
        <v>2154</v>
      </c>
      <c r="D233" s="85" t="str">
        <f t="shared" si="18"/>
        <v/>
      </c>
      <c r="F233" s="114" t="str">
        <f t="shared" si="15"/>
        <v>是</v>
      </c>
    </row>
    <row r="234" s="114" customFormat="1" ht="19.5" hidden="1" customHeight="1" spans="1:6">
      <c r="A234" s="135" t="s">
        <v>1422</v>
      </c>
      <c r="B234" s="151"/>
      <c r="C234" s="151">
        <v>0</v>
      </c>
      <c r="D234" s="83"/>
      <c r="F234" s="114" t="str">
        <f t="shared" si="15"/>
        <v>否</v>
      </c>
    </row>
    <row r="235" s="112" customFormat="1" ht="17.25" customHeight="1" spans="1:7">
      <c r="A235" s="148" t="s">
        <v>1423</v>
      </c>
      <c r="B235" s="149"/>
      <c r="C235" s="149">
        <v>50</v>
      </c>
      <c r="D235" s="83" t="str">
        <f t="shared" ref="D235:D237" si="19">IF(B235&lt;&gt;0,C235/B235,"")</f>
        <v/>
      </c>
      <c r="F235" s="114" t="str">
        <f t="shared" si="15"/>
        <v>是</v>
      </c>
      <c r="G235" s="112">
        <v>1</v>
      </c>
    </row>
    <row r="236" s="112" customFormat="1" ht="17.25" customHeight="1" spans="1:7">
      <c r="A236" s="148" t="s">
        <v>1424</v>
      </c>
      <c r="B236" s="149">
        <v>2</v>
      </c>
      <c r="C236" s="149"/>
      <c r="D236" s="83">
        <f t="shared" si="19"/>
        <v>0</v>
      </c>
      <c r="F236" s="114" t="str">
        <f t="shared" si="15"/>
        <v>是</v>
      </c>
      <c r="G236" s="112">
        <v>1</v>
      </c>
    </row>
    <row r="237" s="114" customFormat="1" ht="17.25" customHeight="1" spans="1:6">
      <c r="A237" s="135" t="s">
        <v>1425</v>
      </c>
      <c r="B237" s="151">
        <v>2</v>
      </c>
      <c r="C237" s="151"/>
      <c r="D237" s="85">
        <f t="shared" si="19"/>
        <v>0</v>
      </c>
      <c r="F237" s="114" t="str">
        <f t="shared" si="15"/>
        <v>是</v>
      </c>
    </row>
    <row r="238" s="114" customFormat="1" ht="19.5" hidden="1" customHeight="1" spans="1:6">
      <c r="A238" s="135" t="str">
        <f>""</f>
        <v/>
      </c>
      <c r="B238" s="151"/>
      <c r="C238" s="151">
        <v>0</v>
      </c>
      <c r="D238" s="83"/>
      <c r="F238" s="114" t="str">
        <f t="shared" si="15"/>
        <v>否</v>
      </c>
    </row>
    <row r="239" s="112" customFormat="1" ht="17.25" customHeight="1" spans="1:10">
      <c r="A239" s="163" t="s">
        <v>53</v>
      </c>
      <c r="B239" s="149">
        <f>SUM(B5,B12,B27,B35,B84,B140,B184,B204,B211,B235,B236)</f>
        <v>63194</v>
      </c>
      <c r="C239" s="149">
        <f>SUM(C5,C12,C27,C35,C84,C140,C184,C204,C211,C235,C236)</f>
        <v>70408</v>
      </c>
      <c r="D239" s="83">
        <f t="shared" ref="D239:D246" si="20">IF(B239&lt;&gt;0,C239/B239,"")</f>
        <v>1.11415640725385</v>
      </c>
      <c r="F239" s="114" t="str">
        <f t="shared" si="15"/>
        <v>是</v>
      </c>
      <c r="J239" s="165"/>
    </row>
    <row r="240" s="112" customFormat="1" ht="17.25" customHeight="1" spans="1:6">
      <c r="A240" s="148" t="s">
        <v>55</v>
      </c>
      <c r="B240" s="149">
        <v>119</v>
      </c>
      <c r="C240" s="149"/>
      <c r="D240" s="83">
        <f t="shared" si="20"/>
        <v>0</v>
      </c>
      <c r="F240" s="114" t="str">
        <f t="shared" si="15"/>
        <v>是</v>
      </c>
    </row>
    <row r="241" s="114" customFormat="1" ht="17.25" customHeight="1" spans="1:7">
      <c r="A241" s="135" t="s">
        <v>1426</v>
      </c>
      <c r="B241" s="151"/>
      <c r="C241" s="151"/>
      <c r="D241" s="83" t="str">
        <f t="shared" si="20"/>
        <v/>
      </c>
      <c r="F241" s="114" t="str">
        <f t="shared" ref="F241:F246" si="21">IF((B241+C241+G241)&lt;&gt;0,"是","否")</f>
        <v>是</v>
      </c>
      <c r="G241" s="114">
        <v>1</v>
      </c>
    </row>
    <row r="242" s="114" customFormat="1" ht="17.25" customHeight="1" spans="1:6">
      <c r="A242" s="135" t="s">
        <v>1427</v>
      </c>
      <c r="B242" s="151">
        <v>119</v>
      </c>
      <c r="C242" s="151"/>
      <c r="D242" s="83">
        <f t="shared" si="20"/>
        <v>0</v>
      </c>
      <c r="F242" s="114" t="str">
        <f t="shared" si="21"/>
        <v>是</v>
      </c>
    </row>
    <row r="243" s="114" customFormat="1" ht="17.25" customHeight="1" spans="1:6">
      <c r="A243" s="148" t="s">
        <v>1428</v>
      </c>
      <c r="B243" s="149">
        <v>8000</v>
      </c>
      <c r="C243" s="149">
        <v>12800</v>
      </c>
      <c r="D243" s="83">
        <f t="shared" si="20"/>
        <v>1.6</v>
      </c>
      <c r="F243" s="114" t="str">
        <f t="shared" si="21"/>
        <v>是</v>
      </c>
    </row>
    <row r="244" s="112" customFormat="1" ht="17.25" customHeight="1" spans="1:6">
      <c r="A244" s="148" t="s">
        <v>70</v>
      </c>
      <c r="B244" s="149">
        <v>9289</v>
      </c>
      <c r="C244" s="149">
        <v>83704</v>
      </c>
      <c r="D244" s="83">
        <f t="shared" si="20"/>
        <v>9.01108838411024</v>
      </c>
      <c r="F244" s="114" t="str">
        <f t="shared" si="21"/>
        <v>是</v>
      </c>
    </row>
    <row r="245" s="112" customFormat="1" ht="17.25" customHeight="1" spans="1:6">
      <c r="A245" s="148" t="s">
        <v>72</v>
      </c>
      <c r="B245" s="149">
        <v>7950</v>
      </c>
      <c r="C245" s="149">
        <v>16144</v>
      </c>
      <c r="D245" s="83">
        <f t="shared" si="20"/>
        <v>2.03069182389937</v>
      </c>
      <c r="F245" s="114" t="str">
        <f t="shared" si="21"/>
        <v>是</v>
      </c>
    </row>
    <row r="246" s="112" customFormat="1" ht="17.25" customHeight="1" spans="1:6">
      <c r="A246" s="163" t="s">
        <v>79</v>
      </c>
      <c r="B246" s="149">
        <v>88552</v>
      </c>
      <c r="C246" s="149">
        <f>SUM(C239,C240,C243,C244,C245)</f>
        <v>183056</v>
      </c>
      <c r="D246" s="83">
        <f t="shared" si="20"/>
        <v>2.0672147438793</v>
      </c>
      <c r="F246" s="114" t="str">
        <f t="shared" si="21"/>
        <v>是</v>
      </c>
    </row>
    <row r="249" spans="3:3">
      <c r="C249" s="220"/>
    </row>
    <row r="251" spans="3:3">
      <c r="C251" s="220"/>
    </row>
  </sheetData>
  <autoFilter ref="A4:G246">
    <filterColumn colId="5">
      <customFilters>
        <customFilter operator="equal" val="是"/>
      </customFilters>
    </filterColumn>
  </autoFilter>
  <mergeCells count="4">
    <mergeCell ref="A1:D1"/>
    <mergeCell ref="C3:D3"/>
    <mergeCell ref="A3:A4"/>
    <mergeCell ref="B3:B4"/>
  </mergeCells>
  <conditionalFormatting sqref="A74">
    <cfRule type="expression" dxfId="33" priority="3" stopIfTrue="1">
      <formula>"len($A:$A)=3"</formula>
    </cfRule>
  </conditionalFormatting>
  <printOptions horizontalCentered="1"/>
  <pageMargins left="0.588888888888889" right="0.588888888888889" top="0.588888888888889" bottom="0.788888888888889" header="0.509027777777778" footer="0.509027777777778"/>
  <pageSetup paperSize="9" scale="86" fitToHeight="0" orientation="portrait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39"/>
  <sheetViews>
    <sheetView showZeros="0" workbookViewId="0">
      <pane ySplit="4" topLeftCell="A5" activePane="bottomLeft" state="frozen"/>
      <selection/>
      <selection pane="bottomLeft" activeCell="E8" sqref="E8"/>
    </sheetView>
  </sheetViews>
  <sheetFormatPr defaultColWidth="9" defaultRowHeight="15.6"/>
  <cols>
    <col min="1" max="1" width="42.375" style="208" customWidth="1"/>
    <col min="2" max="2" width="10.625" style="208" customWidth="1"/>
    <col min="3" max="4" width="8.625" style="208" customWidth="1"/>
    <col min="5" max="5" width="10.625" style="208" customWidth="1"/>
    <col min="6" max="8" width="8.625" style="208" customWidth="1"/>
    <col min="9" max="16384" width="9" style="208"/>
  </cols>
  <sheetData>
    <row r="1" s="206" customFormat="1" ht="42" customHeight="1" spans="1:8">
      <c r="A1" s="209" t="s">
        <v>1429</v>
      </c>
      <c r="B1" s="209"/>
      <c r="C1" s="209"/>
      <c r="D1" s="209"/>
      <c r="E1" s="209"/>
      <c r="F1" s="209"/>
      <c r="G1" s="209"/>
      <c r="H1" s="209"/>
    </row>
    <row r="2" ht="18.75" customHeight="1" spans="1:8">
      <c r="A2" s="210" t="s">
        <v>1430</v>
      </c>
      <c r="B2" s="210"/>
      <c r="C2" s="210"/>
      <c r="D2" s="210"/>
      <c r="E2" s="211" t="s">
        <v>20</v>
      </c>
      <c r="F2" s="211"/>
      <c r="G2" s="211"/>
      <c r="H2" s="211"/>
    </row>
    <row r="3" s="207" customFormat="1" ht="24.95" customHeight="1" spans="1:8">
      <c r="A3" s="212" t="s">
        <v>21</v>
      </c>
      <c r="B3" s="213" t="s">
        <v>1143</v>
      </c>
      <c r="C3" s="213"/>
      <c r="D3" s="213"/>
      <c r="E3" s="214" t="s">
        <v>23</v>
      </c>
      <c r="F3" s="215"/>
      <c r="G3" s="215"/>
      <c r="H3" s="216"/>
    </row>
    <row r="4" ht="46.5" customHeight="1" spans="1:10">
      <c r="A4" s="217"/>
      <c r="B4" s="213" t="s">
        <v>1144</v>
      </c>
      <c r="C4" s="218" t="s">
        <v>1145</v>
      </c>
      <c r="D4" s="218" t="s">
        <v>1146</v>
      </c>
      <c r="E4" s="213" t="s">
        <v>24</v>
      </c>
      <c r="F4" s="219" t="s">
        <v>1145</v>
      </c>
      <c r="G4" s="219" t="s">
        <v>1146</v>
      </c>
      <c r="H4" s="218" t="s">
        <v>82</v>
      </c>
      <c r="J4" s="140" t="s">
        <v>83</v>
      </c>
    </row>
    <row r="5" s="114" customFormat="1" ht="24" customHeight="1" spans="1:10">
      <c r="A5" s="156" t="s">
        <v>1184</v>
      </c>
      <c r="B5" s="145"/>
      <c r="C5" s="145"/>
      <c r="D5" s="145"/>
      <c r="E5" s="145"/>
      <c r="F5" s="145"/>
      <c r="G5" s="145"/>
      <c r="H5" s="83"/>
      <c r="J5" s="114" t="str">
        <f>IF((B5+E5)&lt;&gt;0,"是","否")</f>
        <v>否</v>
      </c>
    </row>
    <row r="6" s="114" customFormat="1" ht="24" customHeight="1" spans="1:10">
      <c r="A6" s="156" t="s">
        <v>1185</v>
      </c>
      <c r="B6" s="145"/>
      <c r="C6" s="145"/>
      <c r="D6" s="145"/>
      <c r="E6" s="145"/>
      <c r="F6" s="145"/>
      <c r="G6" s="145"/>
      <c r="H6" s="83"/>
      <c r="J6" s="114" t="str">
        <f t="shared" ref="J6:J32" si="0">IF((B6+E6)&lt;&gt;0,"是","否")</f>
        <v>否</v>
      </c>
    </row>
    <row r="7" s="114" customFormat="1" ht="24" customHeight="1" spans="1:10">
      <c r="A7" s="156" t="s">
        <v>1186</v>
      </c>
      <c r="B7" s="145"/>
      <c r="C7" s="145"/>
      <c r="D7" s="145"/>
      <c r="E7" s="145"/>
      <c r="F7" s="145"/>
      <c r="G7" s="145"/>
      <c r="H7" s="83"/>
      <c r="J7" s="114" t="str">
        <f t="shared" si="0"/>
        <v>否</v>
      </c>
    </row>
    <row r="8" s="114" customFormat="1" ht="24" customHeight="1" spans="1:10">
      <c r="A8" s="156" t="s">
        <v>1187</v>
      </c>
      <c r="B8" s="145"/>
      <c r="C8" s="145"/>
      <c r="D8" s="145"/>
      <c r="E8" s="145"/>
      <c r="F8" s="145"/>
      <c r="G8" s="145"/>
      <c r="H8" s="83"/>
      <c r="J8" s="114" t="str">
        <f t="shared" si="0"/>
        <v>否</v>
      </c>
    </row>
    <row r="9" s="114" customFormat="1" ht="24" customHeight="1" spans="1:10">
      <c r="A9" s="156" t="s">
        <v>1188</v>
      </c>
      <c r="B9" s="145">
        <v>162</v>
      </c>
      <c r="C9" s="145"/>
      <c r="D9" s="145"/>
      <c r="E9" s="145"/>
      <c r="F9" s="145"/>
      <c r="G9" s="145"/>
      <c r="H9" s="83">
        <f t="shared" ref="H9:H32" si="1">E9/B9</f>
        <v>0</v>
      </c>
      <c r="J9" s="114" t="str">
        <f t="shared" si="0"/>
        <v>是</v>
      </c>
    </row>
    <row r="10" s="114" customFormat="1" ht="24" customHeight="1" spans="1:10">
      <c r="A10" s="156" t="s">
        <v>1189</v>
      </c>
      <c r="B10" s="145"/>
      <c r="C10" s="145"/>
      <c r="D10" s="145"/>
      <c r="E10" s="145"/>
      <c r="F10" s="145"/>
      <c r="G10" s="145"/>
      <c r="H10" s="83"/>
      <c r="J10" s="114" t="str">
        <f t="shared" si="0"/>
        <v>否</v>
      </c>
    </row>
    <row r="11" s="114" customFormat="1" ht="24" customHeight="1" spans="1:10">
      <c r="A11" s="156" t="s">
        <v>1190</v>
      </c>
      <c r="B11" s="145"/>
      <c r="C11" s="145"/>
      <c r="D11" s="145"/>
      <c r="E11" s="145"/>
      <c r="F11" s="145"/>
      <c r="G11" s="145"/>
      <c r="H11" s="83"/>
      <c r="J11" s="114" t="str">
        <f t="shared" si="0"/>
        <v>否</v>
      </c>
    </row>
    <row r="12" s="114" customFormat="1" ht="24" customHeight="1" spans="1:10">
      <c r="A12" s="156" t="s">
        <v>1191</v>
      </c>
      <c r="B12" s="145"/>
      <c r="C12" s="145"/>
      <c r="D12" s="145"/>
      <c r="E12" s="145"/>
      <c r="F12" s="145"/>
      <c r="G12" s="145"/>
      <c r="H12" s="83"/>
      <c r="J12" s="114" t="str">
        <f t="shared" si="0"/>
        <v>否</v>
      </c>
    </row>
    <row r="13" s="114" customFormat="1" ht="24" customHeight="1" spans="1:10">
      <c r="A13" s="156" t="s">
        <v>1192</v>
      </c>
      <c r="B13" s="145"/>
      <c r="C13" s="145"/>
      <c r="D13" s="145"/>
      <c r="E13" s="145"/>
      <c r="F13" s="145"/>
      <c r="G13" s="145"/>
      <c r="H13" s="83"/>
      <c r="J13" s="114" t="str">
        <f t="shared" si="0"/>
        <v>否</v>
      </c>
    </row>
    <row r="14" s="114" customFormat="1" ht="24" customHeight="1" spans="1:10">
      <c r="A14" s="156" t="s">
        <v>1193</v>
      </c>
      <c r="B14" s="145"/>
      <c r="C14" s="145"/>
      <c r="D14" s="145"/>
      <c r="E14" s="145"/>
      <c r="F14" s="145"/>
      <c r="G14" s="145"/>
      <c r="H14" s="83"/>
      <c r="J14" s="114" t="str">
        <f t="shared" si="0"/>
        <v>否</v>
      </c>
    </row>
    <row r="15" s="114" customFormat="1" ht="24" customHeight="1" spans="1:10">
      <c r="A15" s="156" t="s">
        <v>1194</v>
      </c>
      <c r="B15" s="145"/>
      <c r="C15" s="145"/>
      <c r="D15" s="145"/>
      <c r="E15" s="145"/>
      <c r="F15" s="145"/>
      <c r="G15" s="145"/>
      <c r="H15" s="83"/>
      <c r="J15" s="114" t="str">
        <f t="shared" si="0"/>
        <v>否</v>
      </c>
    </row>
    <row r="16" s="114" customFormat="1" ht="24" customHeight="1" spans="1:10">
      <c r="A16" s="156" t="s">
        <v>1195</v>
      </c>
      <c r="B16" s="145"/>
      <c r="C16" s="145"/>
      <c r="D16" s="145"/>
      <c r="E16" s="145"/>
      <c r="F16" s="145"/>
      <c r="G16" s="145"/>
      <c r="H16" s="83"/>
      <c r="J16" s="114" t="str">
        <f t="shared" si="0"/>
        <v>否</v>
      </c>
    </row>
    <row r="17" s="114" customFormat="1" ht="24" customHeight="1" spans="1:10">
      <c r="A17" s="156" t="s">
        <v>1196</v>
      </c>
      <c r="B17" s="145">
        <v>961</v>
      </c>
      <c r="C17" s="145">
        <v>516</v>
      </c>
      <c r="D17" s="145"/>
      <c r="E17" s="145">
        <v>3312</v>
      </c>
      <c r="F17" s="145">
        <v>1191</v>
      </c>
      <c r="G17" s="145"/>
      <c r="H17" s="83">
        <f t="shared" si="1"/>
        <v>3.44640998959417</v>
      </c>
      <c r="J17" s="114" t="str">
        <f t="shared" si="0"/>
        <v>是</v>
      </c>
    </row>
    <row r="18" s="114" customFormat="1" ht="24" customHeight="1" spans="1:10">
      <c r="A18" s="156" t="s">
        <v>1197</v>
      </c>
      <c r="B18" s="145"/>
      <c r="C18" s="145"/>
      <c r="D18" s="145"/>
      <c r="E18" s="145"/>
      <c r="F18" s="145"/>
      <c r="G18" s="145"/>
      <c r="H18" s="83"/>
      <c r="J18" s="114" t="str">
        <f t="shared" si="0"/>
        <v>否</v>
      </c>
    </row>
    <row r="19" s="114" customFormat="1" ht="24" customHeight="1" spans="1:10">
      <c r="A19" s="156" t="s">
        <v>1198</v>
      </c>
      <c r="B19" s="145">
        <v>2184</v>
      </c>
      <c r="C19" s="145"/>
      <c r="D19" s="145"/>
      <c r="E19" s="145">
        <v>2591</v>
      </c>
      <c r="F19" s="145"/>
      <c r="G19" s="145"/>
      <c r="H19" s="83">
        <f t="shared" si="1"/>
        <v>1.18635531135531</v>
      </c>
      <c r="J19" s="114" t="str">
        <f t="shared" si="0"/>
        <v>是</v>
      </c>
    </row>
    <row r="20" s="114" customFormat="1" ht="24" customHeight="1" spans="1:10">
      <c r="A20" s="156" t="s">
        <v>1199</v>
      </c>
      <c r="B20" s="145"/>
      <c r="C20" s="145"/>
      <c r="D20" s="145"/>
      <c r="E20" s="145"/>
      <c r="F20" s="145"/>
      <c r="G20" s="145"/>
      <c r="H20" s="83"/>
      <c r="J20" s="114" t="str">
        <f t="shared" si="0"/>
        <v>否</v>
      </c>
    </row>
    <row r="21" s="114" customFormat="1" ht="24" customHeight="1" spans="1:10">
      <c r="A21" s="156" t="s">
        <v>1200</v>
      </c>
      <c r="B21" s="145">
        <v>81</v>
      </c>
      <c r="C21" s="145"/>
      <c r="D21" s="145"/>
      <c r="E21" s="145">
        <v>85</v>
      </c>
      <c r="F21" s="145"/>
      <c r="G21" s="145"/>
      <c r="H21" s="83">
        <f t="shared" si="1"/>
        <v>1.04938271604938</v>
      </c>
      <c r="J21" s="114" t="str">
        <f t="shared" si="0"/>
        <v>是</v>
      </c>
    </row>
    <row r="22" s="114" customFormat="1" ht="24" customHeight="1" spans="1:10">
      <c r="A22" s="156" t="s">
        <v>1201</v>
      </c>
      <c r="B22" s="145"/>
      <c r="C22" s="145"/>
      <c r="D22" s="145"/>
      <c r="E22" s="145"/>
      <c r="F22" s="145"/>
      <c r="G22" s="145"/>
      <c r="H22" s="83"/>
      <c r="J22" s="114" t="str">
        <f t="shared" si="0"/>
        <v>否</v>
      </c>
    </row>
    <row r="23" s="114" customFormat="1" ht="24" customHeight="1" spans="1:10">
      <c r="A23" s="156" t="s">
        <v>1202</v>
      </c>
      <c r="B23" s="145"/>
      <c r="C23" s="145"/>
      <c r="D23" s="145"/>
      <c r="E23" s="145"/>
      <c r="F23" s="145"/>
      <c r="G23" s="145"/>
      <c r="H23" s="83"/>
      <c r="J23" s="114" t="str">
        <f t="shared" si="0"/>
        <v>否</v>
      </c>
    </row>
    <row r="24" s="114" customFormat="1" ht="24" customHeight="1" spans="1:10">
      <c r="A24" s="156" t="s">
        <v>1203</v>
      </c>
      <c r="B24" s="145"/>
      <c r="C24" s="145"/>
      <c r="D24" s="145"/>
      <c r="E24" s="145"/>
      <c r="F24" s="145"/>
      <c r="G24" s="145"/>
      <c r="H24" s="83"/>
      <c r="J24" s="114" t="str">
        <f t="shared" si="0"/>
        <v>否</v>
      </c>
    </row>
    <row r="25" s="114" customFormat="1" ht="24" customHeight="1" spans="1:10">
      <c r="A25" s="157" t="s">
        <v>52</v>
      </c>
      <c r="B25" s="145">
        <f t="shared" ref="B25:E25" si="2">SUM(B5:B24)</f>
        <v>3388</v>
      </c>
      <c r="C25" s="145">
        <f t="shared" si="2"/>
        <v>516</v>
      </c>
      <c r="D25" s="145">
        <f t="shared" si="2"/>
        <v>0</v>
      </c>
      <c r="E25" s="145">
        <f t="shared" si="2"/>
        <v>5988</v>
      </c>
      <c r="F25" s="145">
        <f t="shared" ref="F25:G25" si="3">SUM(F5:F24)</f>
        <v>1191</v>
      </c>
      <c r="G25" s="145">
        <f t="shared" si="3"/>
        <v>0</v>
      </c>
      <c r="H25" s="83">
        <f t="shared" si="1"/>
        <v>1.76741440377804</v>
      </c>
      <c r="J25" s="114" t="str">
        <f t="shared" si="0"/>
        <v>是</v>
      </c>
    </row>
    <row r="26" s="114" customFormat="1" ht="24" customHeight="1" spans="1:10">
      <c r="A26" s="158" t="s">
        <v>54</v>
      </c>
      <c r="B26" s="145">
        <f>B27+B28</f>
        <v>43325</v>
      </c>
      <c r="C26" s="145">
        <f t="shared" ref="C26:E26" si="4">C27+C28</f>
        <v>0</v>
      </c>
      <c r="D26" s="145">
        <f t="shared" si="4"/>
        <v>50</v>
      </c>
      <c r="E26" s="145">
        <f t="shared" si="4"/>
        <v>35046</v>
      </c>
      <c r="F26" s="145">
        <f t="shared" ref="F26:G26" si="5">F27+F28</f>
        <v>0</v>
      </c>
      <c r="G26" s="145">
        <f t="shared" si="5"/>
        <v>0</v>
      </c>
      <c r="H26" s="83">
        <f t="shared" si="1"/>
        <v>0.808909405654934</v>
      </c>
      <c r="J26" s="114" t="str">
        <f t="shared" si="0"/>
        <v>是</v>
      </c>
    </row>
    <row r="27" s="114" customFormat="1" ht="24" customHeight="1" spans="1:10">
      <c r="A27" s="159" t="s">
        <v>1204</v>
      </c>
      <c r="B27" s="143">
        <v>35325</v>
      </c>
      <c r="C27" s="143"/>
      <c r="D27" s="143">
        <v>50</v>
      </c>
      <c r="E27" s="143">
        <v>22246</v>
      </c>
      <c r="F27" s="143"/>
      <c r="G27" s="143"/>
      <c r="H27" s="85">
        <f t="shared" si="1"/>
        <v>0.629752300070771</v>
      </c>
      <c r="J27" s="114" t="str">
        <f t="shared" si="0"/>
        <v>是</v>
      </c>
    </row>
    <row r="28" s="114" customFormat="1" ht="24" customHeight="1" spans="1:10">
      <c r="A28" s="159" t="s">
        <v>1205</v>
      </c>
      <c r="B28" s="143">
        <v>8000</v>
      </c>
      <c r="C28" s="143"/>
      <c r="D28" s="143"/>
      <c r="E28" s="143">
        <v>12800</v>
      </c>
      <c r="F28" s="143"/>
      <c r="G28" s="143"/>
      <c r="H28" s="85">
        <f t="shared" si="1"/>
        <v>1.6</v>
      </c>
      <c r="J28" s="114" t="str">
        <f>IF((B28+E28+K28)&lt;&gt;0,"是","否")</f>
        <v>是</v>
      </c>
    </row>
    <row r="29" s="114" customFormat="1" ht="24" customHeight="1" spans="1:10">
      <c r="A29" s="159" t="s">
        <v>1431</v>
      </c>
      <c r="B29" s="143"/>
      <c r="C29" s="143"/>
      <c r="D29" s="143"/>
      <c r="E29" s="143"/>
      <c r="F29" s="143"/>
      <c r="G29" s="143"/>
      <c r="H29" s="85"/>
      <c r="J29" s="114" t="str">
        <f t="shared" si="0"/>
        <v>否</v>
      </c>
    </row>
    <row r="30" s="112" customFormat="1" ht="24" customHeight="1" spans="1:10">
      <c r="A30" s="156" t="s">
        <v>1206</v>
      </c>
      <c r="B30" s="145">
        <v>7467</v>
      </c>
      <c r="C30" s="145">
        <v>2</v>
      </c>
      <c r="D30" s="145"/>
      <c r="E30" s="145">
        <v>5572</v>
      </c>
      <c r="F30" s="145">
        <v>123</v>
      </c>
      <c r="G30" s="145"/>
      <c r="H30" s="83">
        <f t="shared" si="1"/>
        <v>0.746216686755056</v>
      </c>
      <c r="J30" s="112" t="str">
        <f t="shared" si="0"/>
        <v>是</v>
      </c>
    </row>
    <row r="31" s="112" customFormat="1" ht="24" customHeight="1" spans="1:10">
      <c r="A31" s="156" t="s">
        <v>73</v>
      </c>
      <c r="B31" s="145"/>
      <c r="C31" s="145"/>
      <c r="D31" s="145"/>
      <c r="E31" s="145"/>
      <c r="F31" s="145"/>
      <c r="G31" s="145"/>
      <c r="H31" s="83"/>
      <c r="J31" s="112" t="str">
        <f t="shared" si="0"/>
        <v>否</v>
      </c>
    </row>
    <row r="32" s="114" customFormat="1" ht="24" customHeight="1" spans="1:10">
      <c r="A32" s="157" t="s">
        <v>78</v>
      </c>
      <c r="B32" s="145">
        <f t="shared" ref="B32:E32" si="6">SUM(B25,B26,B30)</f>
        <v>54180</v>
      </c>
      <c r="C32" s="145">
        <f t="shared" si="6"/>
        <v>518</v>
      </c>
      <c r="D32" s="145">
        <f t="shared" si="6"/>
        <v>50</v>
      </c>
      <c r="E32" s="145">
        <f t="shared" si="6"/>
        <v>46606</v>
      </c>
      <c r="F32" s="145">
        <f t="shared" ref="F32:G32" si="7">SUM(F25,F26,F30)</f>
        <v>1314</v>
      </c>
      <c r="G32" s="145">
        <f t="shared" si="7"/>
        <v>0</v>
      </c>
      <c r="H32" s="83">
        <f t="shared" si="1"/>
        <v>0.860206718346253</v>
      </c>
      <c r="J32" s="114" t="str">
        <f t="shared" si="0"/>
        <v>是</v>
      </c>
    </row>
    <row r="37" spans="2:7">
      <c r="B37" s="220">
        <f>B32-'10'!B243</f>
        <v>0</v>
      </c>
      <c r="C37" s="220"/>
      <c r="D37" s="220"/>
      <c r="E37" s="220">
        <f>E32-'10'!E243</f>
        <v>0</v>
      </c>
      <c r="F37" s="220"/>
      <c r="G37" s="220"/>
    </row>
    <row r="39" spans="5:7">
      <c r="E39" s="220"/>
      <c r="F39" s="220"/>
      <c r="G39" s="220"/>
    </row>
  </sheetData>
  <autoFilter ref="A4:J32"/>
  <mergeCells count="5">
    <mergeCell ref="A1:H1"/>
    <mergeCell ref="E2:H2"/>
    <mergeCell ref="B3:D3"/>
    <mergeCell ref="E3:H3"/>
    <mergeCell ref="A3:A4"/>
  </mergeCells>
  <conditionalFormatting sqref="A24">
    <cfRule type="expression" dxfId="34" priority="3" stopIfTrue="1">
      <formula>"len($A:$A)=3"</formula>
    </cfRule>
    <cfRule type="expression" dxfId="35" priority="5" stopIfTrue="1">
      <formula>"len($A:$A)=3"</formula>
    </cfRule>
  </conditionalFormatting>
  <conditionalFormatting sqref="A5:A31">
    <cfRule type="expression" dxfId="36" priority="1" stopIfTrue="1">
      <formula>"len($A:$A)=3"</formula>
    </cfRule>
  </conditionalFormatting>
  <conditionalFormatting sqref="H5:H32">
    <cfRule type="cellIs" dxfId="37" priority="12" stopIfTrue="1" operator="lessThan">
      <formula>0</formula>
    </cfRule>
  </conditionalFormatting>
  <printOptions horizontalCentered="1"/>
  <pageMargins left="0.588888888888889" right="0.588888888888889" top="0.788888888888889" bottom="0.788888888888889" header="0.509027777777778" footer="0.509027777777778"/>
  <pageSetup paperSize="9" scale="79" fitToHeight="0" orientation="portrait"/>
  <headerFooter alignWithMargins="0">
    <oddFooter>&amp;C第 &amp;P 页，共 &amp;N 页</oddFooter>
  </headerFooter>
  <colBreaks count="2" manualBreakCount="2">
    <brk id="7" max="53" man="1"/>
    <brk id="7" max="32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1">
    <pageSetUpPr fitToPage="1"/>
  </sheetPr>
  <dimension ref="A1:K249"/>
  <sheetViews>
    <sheetView showZeros="0" workbookViewId="0">
      <pane ySplit="4" topLeftCell="A5" activePane="bottomLeft" state="frozen"/>
      <selection/>
      <selection pane="bottomLeft" activeCell="D8" sqref="D8"/>
    </sheetView>
  </sheetViews>
  <sheetFormatPr defaultColWidth="9" defaultRowHeight="15.6"/>
  <cols>
    <col min="1" max="1" width="50.625" style="208" customWidth="1"/>
    <col min="2" max="2" width="12.125" style="208" customWidth="1"/>
    <col min="3" max="4" width="9.625" style="208" customWidth="1"/>
    <col min="5" max="5" width="12.125" style="208" customWidth="1"/>
    <col min="6" max="7" width="9.625" style="208" customWidth="1"/>
    <col min="8" max="8" width="10.625" style="208" customWidth="1"/>
    <col min="9" max="16384" width="9" style="208"/>
  </cols>
  <sheetData>
    <row r="1" s="206" customFormat="1" ht="42" customHeight="1" spans="1:8">
      <c r="A1" s="209" t="s">
        <v>1432</v>
      </c>
      <c r="B1" s="209"/>
      <c r="C1" s="209"/>
      <c r="D1" s="209"/>
      <c r="E1" s="209"/>
      <c r="F1" s="209"/>
      <c r="G1" s="209"/>
      <c r="H1" s="209"/>
    </row>
    <row r="2" ht="18.75" customHeight="1" spans="1:8">
      <c r="A2" s="210" t="s">
        <v>1433</v>
      </c>
      <c r="B2" s="210"/>
      <c r="C2" s="210"/>
      <c r="D2" s="210"/>
      <c r="E2" s="211" t="s">
        <v>20</v>
      </c>
      <c r="F2" s="211"/>
      <c r="G2" s="211"/>
      <c r="H2" s="211"/>
    </row>
    <row r="3" s="207" customFormat="1" ht="24.95" customHeight="1" spans="1:8">
      <c r="A3" s="212" t="s">
        <v>21</v>
      </c>
      <c r="B3" s="213" t="s">
        <v>1143</v>
      </c>
      <c r="C3" s="213"/>
      <c r="D3" s="213"/>
      <c r="E3" s="214" t="s">
        <v>23</v>
      </c>
      <c r="F3" s="215"/>
      <c r="G3" s="215"/>
      <c r="H3" s="216"/>
    </row>
    <row r="4" ht="46.5" customHeight="1" spans="1:10">
      <c r="A4" s="217"/>
      <c r="B4" s="213" t="s">
        <v>1144</v>
      </c>
      <c r="C4" s="218" t="s">
        <v>1145</v>
      </c>
      <c r="D4" s="218" t="s">
        <v>1146</v>
      </c>
      <c r="E4" s="213" t="s">
        <v>24</v>
      </c>
      <c r="F4" s="219" t="s">
        <v>1145</v>
      </c>
      <c r="G4" s="219" t="s">
        <v>1146</v>
      </c>
      <c r="H4" s="218" t="s">
        <v>82</v>
      </c>
      <c r="J4" s="140" t="s">
        <v>83</v>
      </c>
    </row>
    <row r="5" s="112" customFormat="1" ht="20.1" customHeight="1" spans="1:11">
      <c r="A5" s="127" t="s">
        <v>1209</v>
      </c>
      <c r="B5" s="128">
        <v>72</v>
      </c>
      <c r="C5" s="128"/>
      <c r="D5" s="128"/>
      <c r="E5" s="128">
        <v>118</v>
      </c>
      <c r="F5" s="128"/>
      <c r="G5" s="128"/>
      <c r="H5" s="83">
        <f>IF(B5&lt;&gt;0,E5/B5,"")</f>
        <v>1.63888888888889</v>
      </c>
      <c r="J5" s="114" t="str">
        <f>IF((B5+E5+K5)&lt;&gt;0,"是","否")</f>
        <v>是</v>
      </c>
      <c r="K5" s="112">
        <v>1</v>
      </c>
    </row>
    <row r="6" s="114" customFormat="1" ht="19.5" customHeight="1" spans="1:10">
      <c r="A6" s="130" t="s">
        <v>1210</v>
      </c>
      <c r="B6" s="131">
        <v>72</v>
      </c>
      <c r="C6" s="131"/>
      <c r="D6" s="131"/>
      <c r="E6" s="131">
        <v>118</v>
      </c>
      <c r="F6" s="131"/>
      <c r="G6" s="131"/>
      <c r="H6" s="85">
        <f t="shared" ref="H6:H69" si="0">IF(B6&lt;&gt;0,E6/B6,"")</f>
        <v>1.63888888888889</v>
      </c>
      <c r="J6" s="114" t="str">
        <f t="shared" ref="J6:J77" si="1">IF((B6+E6+K6)&lt;&gt;0,"是","否")</f>
        <v>是</v>
      </c>
    </row>
    <row r="7" s="114" customFormat="1" ht="19.5" customHeight="1" spans="1:10">
      <c r="A7" s="130" t="s">
        <v>1211</v>
      </c>
      <c r="B7" s="133"/>
      <c r="C7" s="133"/>
      <c r="D7" s="133"/>
      <c r="E7" s="133">
        <v>1</v>
      </c>
      <c r="F7" s="133"/>
      <c r="G7" s="133"/>
      <c r="H7" s="85" t="str">
        <f t="shared" si="0"/>
        <v/>
      </c>
      <c r="J7" s="114" t="str">
        <f t="shared" si="1"/>
        <v>是</v>
      </c>
    </row>
    <row r="8" s="114" customFormat="1" ht="19.5" customHeight="1" spans="1:10">
      <c r="A8" s="130" t="s">
        <v>1212</v>
      </c>
      <c r="B8" s="131"/>
      <c r="C8" s="131"/>
      <c r="D8" s="131"/>
      <c r="E8" s="131">
        <v>10</v>
      </c>
      <c r="F8" s="131"/>
      <c r="G8" s="131"/>
      <c r="H8" s="85" t="str">
        <f t="shared" si="0"/>
        <v/>
      </c>
      <c r="J8" s="114" t="str">
        <f t="shared" si="1"/>
        <v>是</v>
      </c>
    </row>
    <row r="9" s="114" customFormat="1" ht="19.5" customHeight="1" spans="1:10">
      <c r="A9" s="130" t="s">
        <v>1213</v>
      </c>
      <c r="B9" s="133">
        <v>72</v>
      </c>
      <c r="C9" s="133"/>
      <c r="D9" s="133"/>
      <c r="E9" s="133">
        <v>107</v>
      </c>
      <c r="F9" s="133"/>
      <c r="G9" s="133"/>
      <c r="H9" s="85">
        <f t="shared" si="0"/>
        <v>1.48611111111111</v>
      </c>
      <c r="J9" s="114" t="str">
        <f t="shared" si="1"/>
        <v>是</v>
      </c>
    </row>
    <row r="10" s="114" customFormat="1" ht="19.5" hidden="1" customHeight="1" spans="1:10">
      <c r="A10" s="130" t="s">
        <v>1214</v>
      </c>
      <c r="B10" s="131"/>
      <c r="C10" s="131"/>
      <c r="D10" s="131"/>
      <c r="E10" s="131"/>
      <c r="F10" s="131"/>
      <c r="G10" s="131"/>
      <c r="H10" s="83" t="str">
        <f t="shared" si="0"/>
        <v/>
      </c>
      <c r="J10" s="114" t="str">
        <f t="shared" si="1"/>
        <v>否</v>
      </c>
    </row>
    <row r="11" s="114" customFormat="1" ht="19.5" hidden="1" customHeight="1" spans="1:10">
      <c r="A11" s="135" t="s">
        <v>1215</v>
      </c>
      <c r="B11" s="131"/>
      <c r="C11" s="131"/>
      <c r="D11" s="131"/>
      <c r="E11" s="131"/>
      <c r="F11" s="131"/>
      <c r="G11" s="131"/>
      <c r="H11" s="83" t="str">
        <f t="shared" si="0"/>
        <v/>
      </c>
      <c r="J11" s="114" t="str">
        <f t="shared" si="1"/>
        <v>否</v>
      </c>
    </row>
    <row r="12" s="112" customFormat="1" ht="20.1" customHeight="1" spans="1:11">
      <c r="A12" s="136" t="s">
        <v>1216</v>
      </c>
      <c r="B12" s="137">
        <v>1</v>
      </c>
      <c r="C12" s="137"/>
      <c r="D12" s="137"/>
      <c r="E12" s="137">
        <v>15</v>
      </c>
      <c r="F12" s="137"/>
      <c r="G12" s="137"/>
      <c r="H12" s="83">
        <f t="shared" si="0"/>
        <v>15</v>
      </c>
      <c r="J12" s="114" t="str">
        <f t="shared" si="1"/>
        <v>是</v>
      </c>
      <c r="K12" s="112">
        <v>1</v>
      </c>
    </row>
    <row r="13" s="114" customFormat="1" ht="20.1" customHeight="1" spans="1:10">
      <c r="A13" s="130" t="s">
        <v>1217</v>
      </c>
      <c r="B13" s="131">
        <v>1</v>
      </c>
      <c r="C13" s="131"/>
      <c r="D13" s="131"/>
      <c r="E13" s="131">
        <v>15</v>
      </c>
      <c r="F13" s="131"/>
      <c r="G13" s="131"/>
      <c r="H13" s="85">
        <f t="shared" si="0"/>
        <v>15</v>
      </c>
      <c r="J13" s="114" t="str">
        <f t="shared" si="1"/>
        <v>是</v>
      </c>
    </row>
    <row r="14" s="114" customFormat="1" ht="19.5" hidden="1" customHeight="1" spans="1:10">
      <c r="A14" s="130" t="s">
        <v>1218</v>
      </c>
      <c r="B14" s="133"/>
      <c r="C14" s="133"/>
      <c r="D14" s="133"/>
      <c r="E14" s="133"/>
      <c r="F14" s="133"/>
      <c r="G14" s="133"/>
      <c r="H14" s="83" t="str">
        <f t="shared" si="0"/>
        <v/>
      </c>
      <c r="J14" s="114" t="str">
        <f t="shared" si="1"/>
        <v>否</v>
      </c>
    </row>
    <row r="15" s="114" customFormat="1" ht="19.5" hidden="1" customHeight="1" spans="1:10">
      <c r="A15" s="130" t="s">
        <v>1219</v>
      </c>
      <c r="B15" s="131"/>
      <c r="C15" s="131"/>
      <c r="D15" s="131"/>
      <c r="E15" s="131"/>
      <c r="F15" s="131"/>
      <c r="G15" s="131"/>
      <c r="H15" s="83" t="str">
        <f t="shared" si="0"/>
        <v/>
      </c>
      <c r="J15" s="114" t="str">
        <f t="shared" si="1"/>
        <v>否</v>
      </c>
    </row>
    <row r="16" s="114" customFormat="1" ht="20.1" customHeight="1" spans="1:10">
      <c r="A16" s="130" t="s">
        <v>1220</v>
      </c>
      <c r="B16" s="133"/>
      <c r="C16" s="133"/>
      <c r="D16" s="133"/>
      <c r="E16" s="133">
        <v>15</v>
      </c>
      <c r="F16" s="133"/>
      <c r="G16" s="133"/>
      <c r="H16" s="85" t="str">
        <f t="shared" si="0"/>
        <v/>
      </c>
      <c r="J16" s="114" t="str">
        <f t="shared" si="1"/>
        <v>是</v>
      </c>
    </row>
    <row r="17" s="114" customFormat="1" ht="20.1" customHeight="1" spans="1:10">
      <c r="A17" s="130" t="s">
        <v>1434</v>
      </c>
      <c r="B17" s="131">
        <v>1</v>
      </c>
      <c r="C17" s="131"/>
      <c r="D17" s="131"/>
      <c r="E17" s="131"/>
      <c r="F17" s="131"/>
      <c r="G17" s="131"/>
      <c r="H17" s="85">
        <f t="shared" si="0"/>
        <v>0</v>
      </c>
      <c r="J17" s="114" t="str">
        <f t="shared" si="1"/>
        <v>是</v>
      </c>
    </row>
    <row r="18" s="114" customFormat="1" ht="19.5" hidden="1" customHeight="1" spans="1:10">
      <c r="A18" s="130" t="s">
        <v>1218</v>
      </c>
      <c r="B18" s="133"/>
      <c r="C18" s="133"/>
      <c r="D18" s="133"/>
      <c r="E18" s="133"/>
      <c r="F18" s="133"/>
      <c r="G18" s="133"/>
      <c r="H18" s="83" t="str">
        <f t="shared" si="0"/>
        <v/>
      </c>
      <c r="J18" s="114" t="str">
        <f t="shared" si="1"/>
        <v>否</v>
      </c>
    </row>
    <row r="19" s="114" customFormat="1" ht="19.5" hidden="1" customHeight="1" spans="1:10">
      <c r="A19" s="130" t="s">
        <v>1219</v>
      </c>
      <c r="B19" s="131"/>
      <c r="C19" s="131"/>
      <c r="D19" s="131"/>
      <c r="E19" s="131"/>
      <c r="F19" s="131"/>
      <c r="G19" s="131"/>
      <c r="H19" s="83" t="str">
        <f t="shared" si="0"/>
        <v/>
      </c>
      <c r="J19" s="114" t="str">
        <f t="shared" si="1"/>
        <v>否</v>
      </c>
    </row>
    <row r="20" s="114" customFormat="1" ht="20.1" hidden="1" customHeight="1" spans="1:10">
      <c r="A20" s="130" t="s">
        <v>1222</v>
      </c>
      <c r="B20" s="131"/>
      <c r="C20" s="131"/>
      <c r="D20" s="131"/>
      <c r="E20" s="131"/>
      <c r="F20" s="131"/>
      <c r="G20" s="131"/>
      <c r="H20" s="83" t="str">
        <f t="shared" si="0"/>
        <v/>
      </c>
      <c r="J20" s="114" t="str">
        <f t="shared" si="1"/>
        <v>否</v>
      </c>
    </row>
    <row r="21" s="114" customFormat="1" ht="19.5" hidden="1" customHeight="1" spans="1:10">
      <c r="A21" s="135" t="s">
        <v>1223</v>
      </c>
      <c r="B21" s="131"/>
      <c r="C21" s="131"/>
      <c r="D21" s="131"/>
      <c r="E21" s="131"/>
      <c r="F21" s="131"/>
      <c r="G21" s="131"/>
      <c r="H21" s="83" t="str">
        <f t="shared" si="0"/>
        <v/>
      </c>
      <c r="J21" s="114" t="str">
        <f t="shared" si="1"/>
        <v>否</v>
      </c>
    </row>
    <row r="22" s="114" customFormat="1" ht="19.5" hidden="1" customHeight="1" spans="1:10">
      <c r="A22" s="135" t="s">
        <v>1224</v>
      </c>
      <c r="B22" s="131"/>
      <c r="C22" s="131"/>
      <c r="D22" s="131"/>
      <c r="E22" s="131"/>
      <c r="F22" s="131"/>
      <c r="G22" s="131"/>
      <c r="H22" s="83" t="str">
        <f t="shared" si="0"/>
        <v/>
      </c>
      <c r="J22" s="114" t="str">
        <f t="shared" si="1"/>
        <v>否</v>
      </c>
    </row>
    <row r="23" s="114" customFormat="1" ht="19.5" hidden="1" customHeight="1" spans="1:10">
      <c r="A23" s="135" t="s">
        <v>1225</v>
      </c>
      <c r="B23" s="131"/>
      <c r="C23" s="131"/>
      <c r="D23" s="131"/>
      <c r="E23" s="131"/>
      <c r="F23" s="131"/>
      <c r="G23" s="131"/>
      <c r="H23" s="83" t="str">
        <f t="shared" si="0"/>
        <v/>
      </c>
      <c r="J23" s="114" t="str">
        <f t="shared" si="1"/>
        <v>否</v>
      </c>
    </row>
    <row r="24" s="114" customFormat="1" ht="19.5" hidden="1" customHeight="1" spans="1:10">
      <c r="A24" s="135" t="s">
        <v>1226</v>
      </c>
      <c r="B24" s="131"/>
      <c r="C24" s="131"/>
      <c r="D24" s="131"/>
      <c r="E24" s="131"/>
      <c r="F24" s="131"/>
      <c r="G24" s="131"/>
      <c r="H24" s="83" t="str">
        <f t="shared" si="0"/>
        <v/>
      </c>
      <c r="J24" s="114" t="str">
        <f t="shared" si="1"/>
        <v>否</v>
      </c>
    </row>
    <row r="25" s="114" customFormat="1" ht="19.5" hidden="1" customHeight="1" spans="1:10">
      <c r="A25" s="135" t="s">
        <v>1227</v>
      </c>
      <c r="B25" s="131"/>
      <c r="C25" s="131"/>
      <c r="D25" s="131"/>
      <c r="E25" s="131"/>
      <c r="F25" s="131"/>
      <c r="G25" s="131"/>
      <c r="H25" s="83" t="str">
        <f t="shared" si="0"/>
        <v/>
      </c>
      <c r="J25" s="114" t="str">
        <f t="shared" si="1"/>
        <v>否</v>
      </c>
    </row>
    <row r="26" s="114" customFormat="1" ht="19.5" hidden="1" customHeight="1" spans="1:10">
      <c r="A26" s="135" t="s">
        <v>1228</v>
      </c>
      <c r="B26" s="131"/>
      <c r="C26" s="131"/>
      <c r="D26" s="131"/>
      <c r="E26" s="131"/>
      <c r="F26" s="131"/>
      <c r="G26" s="131"/>
      <c r="H26" s="83" t="str">
        <f t="shared" si="0"/>
        <v/>
      </c>
      <c r="J26" s="114" t="str">
        <f t="shared" si="1"/>
        <v>否</v>
      </c>
    </row>
    <row r="27" s="112" customFormat="1" ht="20.1" customHeight="1" spans="1:11">
      <c r="A27" s="136" t="s">
        <v>1229</v>
      </c>
      <c r="B27" s="137"/>
      <c r="C27" s="137"/>
      <c r="D27" s="137"/>
      <c r="E27" s="137"/>
      <c r="F27" s="137"/>
      <c r="G27" s="137"/>
      <c r="H27" s="83" t="str">
        <f t="shared" si="0"/>
        <v/>
      </c>
      <c r="J27" s="114" t="str">
        <f t="shared" si="1"/>
        <v>是</v>
      </c>
      <c r="K27" s="112">
        <v>1</v>
      </c>
    </row>
    <row r="28" s="114" customFormat="1" ht="19.5" hidden="1" customHeight="1" spans="1:10">
      <c r="A28" s="130" t="s">
        <v>1230</v>
      </c>
      <c r="B28" s="131"/>
      <c r="C28" s="131"/>
      <c r="D28" s="131"/>
      <c r="E28" s="131"/>
      <c r="F28" s="131"/>
      <c r="G28" s="131"/>
      <c r="H28" s="83" t="str">
        <f t="shared" si="0"/>
        <v/>
      </c>
      <c r="J28" s="114" t="str">
        <f t="shared" si="1"/>
        <v>否</v>
      </c>
    </row>
    <row r="29" s="112" customFormat="1" ht="19.5" hidden="1" customHeight="1" spans="1:10">
      <c r="A29" s="130" t="s">
        <v>1231</v>
      </c>
      <c r="B29" s="131"/>
      <c r="C29" s="131"/>
      <c r="D29" s="131"/>
      <c r="E29" s="131"/>
      <c r="F29" s="131"/>
      <c r="G29" s="131"/>
      <c r="H29" s="83" t="str">
        <f t="shared" si="0"/>
        <v/>
      </c>
      <c r="J29" s="114" t="str">
        <f t="shared" si="1"/>
        <v>否</v>
      </c>
    </row>
    <row r="30" s="114" customFormat="1" ht="19.5" hidden="1" customHeight="1" spans="1:10">
      <c r="A30" s="130" t="s">
        <v>1232</v>
      </c>
      <c r="B30" s="131"/>
      <c r="C30" s="131"/>
      <c r="D30" s="131"/>
      <c r="E30" s="131"/>
      <c r="F30" s="131"/>
      <c r="G30" s="131"/>
      <c r="H30" s="83" t="str">
        <f t="shared" si="0"/>
        <v/>
      </c>
      <c r="J30" s="114" t="str">
        <f t="shared" si="1"/>
        <v>否</v>
      </c>
    </row>
    <row r="31" s="114" customFormat="1" ht="19.5" hidden="1" customHeight="1" spans="1:10">
      <c r="A31" s="139" t="s">
        <v>1233</v>
      </c>
      <c r="B31" s="131"/>
      <c r="C31" s="131"/>
      <c r="D31" s="131"/>
      <c r="E31" s="131"/>
      <c r="F31" s="131"/>
      <c r="G31" s="131"/>
      <c r="H31" s="83" t="str">
        <f t="shared" si="0"/>
        <v/>
      </c>
      <c r="J31" s="114" t="str">
        <f t="shared" si="1"/>
        <v>否</v>
      </c>
    </row>
    <row r="32" s="114" customFormat="1" ht="19.5" hidden="1" customHeight="1" spans="1:10">
      <c r="A32" s="130" t="s">
        <v>1234</v>
      </c>
      <c r="B32" s="131"/>
      <c r="C32" s="131"/>
      <c r="D32" s="131"/>
      <c r="E32" s="131"/>
      <c r="F32" s="131"/>
      <c r="G32" s="131"/>
      <c r="H32" s="83" t="str">
        <f t="shared" si="0"/>
        <v/>
      </c>
      <c r="J32" s="114" t="str">
        <f t="shared" si="1"/>
        <v>否</v>
      </c>
    </row>
    <row r="33" s="114" customFormat="1" ht="19.5" hidden="1" customHeight="1" spans="1:10">
      <c r="A33" s="130" t="s">
        <v>1235</v>
      </c>
      <c r="B33" s="131"/>
      <c r="C33" s="131"/>
      <c r="D33" s="131"/>
      <c r="E33" s="131"/>
      <c r="F33" s="131"/>
      <c r="G33" s="131"/>
      <c r="H33" s="83" t="str">
        <f t="shared" si="0"/>
        <v/>
      </c>
      <c r="J33" s="114" t="str">
        <f t="shared" si="1"/>
        <v>否</v>
      </c>
    </row>
    <row r="34" s="114" customFormat="1" ht="19.5" hidden="1" customHeight="1" spans="1:10">
      <c r="A34" s="130" t="s">
        <v>1236</v>
      </c>
      <c r="B34" s="131"/>
      <c r="C34" s="131"/>
      <c r="D34" s="131"/>
      <c r="E34" s="131"/>
      <c r="F34" s="131"/>
      <c r="G34" s="131"/>
      <c r="H34" s="83" t="str">
        <f t="shared" si="0"/>
        <v/>
      </c>
      <c r="J34" s="114" t="str">
        <f t="shared" si="1"/>
        <v>否</v>
      </c>
    </row>
    <row r="35" s="112" customFormat="1" ht="20.1" customHeight="1" spans="1:11">
      <c r="A35" s="136" t="s">
        <v>1237</v>
      </c>
      <c r="B35" s="137">
        <v>398</v>
      </c>
      <c r="C35" s="137">
        <v>368</v>
      </c>
      <c r="D35" s="137"/>
      <c r="E35" s="137">
        <v>1312</v>
      </c>
      <c r="F35" s="137">
        <v>1312</v>
      </c>
      <c r="G35" s="137"/>
      <c r="H35" s="83">
        <f t="shared" si="0"/>
        <v>3.2964824120603</v>
      </c>
      <c r="J35" s="114" t="str">
        <f t="shared" si="1"/>
        <v>是</v>
      </c>
      <c r="K35" s="112">
        <v>1</v>
      </c>
    </row>
    <row r="36" s="114" customFormat="1" ht="20.1" hidden="1" customHeight="1" spans="1:10">
      <c r="A36" s="130" t="s">
        <v>1238</v>
      </c>
      <c r="B36" s="131"/>
      <c r="C36" s="131"/>
      <c r="D36" s="131"/>
      <c r="E36" s="131"/>
      <c r="F36" s="131"/>
      <c r="G36" s="131"/>
      <c r="H36" s="83" t="str">
        <f t="shared" si="0"/>
        <v/>
      </c>
      <c r="J36" s="114" t="str">
        <f t="shared" si="1"/>
        <v>否</v>
      </c>
    </row>
    <row r="37" s="114" customFormat="1" ht="20.1" hidden="1" customHeight="1" spans="1:10">
      <c r="A37" s="130" t="s">
        <v>1239</v>
      </c>
      <c r="B37" s="133"/>
      <c r="C37" s="133"/>
      <c r="D37" s="133"/>
      <c r="E37" s="133"/>
      <c r="F37" s="133"/>
      <c r="G37" s="133"/>
      <c r="H37" s="83" t="str">
        <f t="shared" si="0"/>
        <v/>
      </c>
      <c r="J37" s="114" t="str">
        <f t="shared" si="1"/>
        <v>否</v>
      </c>
    </row>
    <row r="38" s="114" customFormat="1" ht="19.5" hidden="1" customHeight="1" spans="1:10">
      <c r="A38" s="130" t="s">
        <v>1240</v>
      </c>
      <c r="B38" s="131"/>
      <c r="C38" s="131"/>
      <c r="D38" s="131"/>
      <c r="E38" s="131"/>
      <c r="F38" s="131"/>
      <c r="G38" s="131"/>
      <c r="H38" s="83" t="str">
        <f t="shared" si="0"/>
        <v/>
      </c>
      <c r="J38" s="114" t="str">
        <f t="shared" si="1"/>
        <v>否</v>
      </c>
    </row>
    <row r="39" s="112" customFormat="1" ht="19.5" hidden="1" customHeight="1" spans="1:10">
      <c r="A39" s="130" t="s">
        <v>1241</v>
      </c>
      <c r="B39" s="131"/>
      <c r="C39" s="131"/>
      <c r="D39" s="131"/>
      <c r="E39" s="131"/>
      <c r="F39" s="131"/>
      <c r="G39" s="131"/>
      <c r="H39" s="83" t="str">
        <f t="shared" si="0"/>
        <v/>
      </c>
      <c r="J39" s="114" t="str">
        <f t="shared" si="1"/>
        <v>否</v>
      </c>
    </row>
    <row r="40" s="114" customFormat="1" ht="20.1" hidden="1" customHeight="1" spans="1:10">
      <c r="A40" s="130" t="s">
        <v>1242</v>
      </c>
      <c r="B40" s="131"/>
      <c r="C40" s="131"/>
      <c r="D40" s="131"/>
      <c r="E40" s="131"/>
      <c r="F40" s="131"/>
      <c r="G40" s="131"/>
      <c r="H40" s="83" t="str">
        <f t="shared" si="0"/>
        <v/>
      </c>
      <c r="J40" s="114" t="str">
        <f t="shared" si="1"/>
        <v>否</v>
      </c>
    </row>
    <row r="41" s="114" customFormat="1" ht="19.5" hidden="1" customHeight="1" spans="1:10">
      <c r="A41" s="130" t="s">
        <v>1243</v>
      </c>
      <c r="B41" s="131"/>
      <c r="C41" s="131"/>
      <c r="D41" s="131"/>
      <c r="E41" s="131"/>
      <c r="F41" s="131"/>
      <c r="G41" s="131"/>
      <c r="H41" s="83" t="str">
        <f t="shared" si="0"/>
        <v/>
      </c>
      <c r="J41" s="114" t="str">
        <f t="shared" si="1"/>
        <v>否</v>
      </c>
    </row>
    <row r="42" s="114" customFormat="1" ht="19.5" hidden="1" customHeight="1" spans="1:10">
      <c r="A42" s="130" t="s">
        <v>1244</v>
      </c>
      <c r="B42" s="131"/>
      <c r="C42" s="131"/>
      <c r="D42" s="131"/>
      <c r="E42" s="131"/>
      <c r="F42" s="131"/>
      <c r="G42" s="131"/>
      <c r="H42" s="83" t="str">
        <f t="shared" si="0"/>
        <v/>
      </c>
      <c r="J42" s="114" t="str">
        <f t="shared" si="1"/>
        <v>否</v>
      </c>
    </row>
    <row r="43" s="114" customFormat="1" ht="19.5" customHeight="1" spans="1:10">
      <c r="A43" s="130" t="s">
        <v>1245</v>
      </c>
      <c r="B43" s="131">
        <v>368</v>
      </c>
      <c r="C43" s="131">
        <v>368</v>
      </c>
      <c r="D43" s="131"/>
      <c r="E43" s="131">
        <v>1310</v>
      </c>
      <c r="F43" s="131">
        <v>1310</v>
      </c>
      <c r="G43" s="131"/>
      <c r="H43" s="85">
        <f t="shared" si="0"/>
        <v>3.55978260869565</v>
      </c>
      <c r="J43" s="114" t="str">
        <f t="shared" si="1"/>
        <v>是</v>
      </c>
    </row>
    <row r="44" s="114" customFormat="1" ht="19.5" customHeight="1" spans="1:10">
      <c r="A44" s="130" t="s">
        <v>1246</v>
      </c>
      <c r="B44" s="131"/>
      <c r="C44" s="131"/>
      <c r="D44" s="131"/>
      <c r="E44" s="131">
        <v>100</v>
      </c>
      <c r="F44" s="131">
        <v>100</v>
      </c>
      <c r="G44" s="131"/>
      <c r="H44" s="85" t="str">
        <f t="shared" si="0"/>
        <v/>
      </c>
      <c r="J44" s="114" t="str">
        <f t="shared" si="1"/>
        <v>是</v>
      </c>
    </row>
    <row r="45" s="114" customFormat="1" ht="19.5" hidden="1" customHeight="1" spans="1:10">
      <c r="A45" s="130" t="s">
        <v>1247</v>
      </c>
      <c r="B45" s="133"/>
      <c r="C45" s="133"/>
      <c r="D45" s="133"/>
      <c r="E45" s="133"/>
      <c r="F45" s="133"/>
      <c r="G45" s="133"/>
      <c r="H45" s="83" t="str">
        <f t="shared" si="0"/>
        <v/>
      </c>
      <c r="J45" s="114" t="str">
        <f t="shared" si="1"/>
        <v>否</v>
      </c>
    </row>
    <row r="46" s="114" customFormat="1" ht="19.5" hidden="1" customHeight="1" spans="1:10">
      <c r="A46" s="130" t="s">
        <v>1248</v>
      </c>
      <c r="B46" s="131"/>
      <c r="C46" s="131"/>
      <c r="D46" s="131"/>
      <c r="E46" s="131"/>
      <c r="F46" s="131"/>
      <c r="G46" s="131"/>
      <c r="H46" s="83" t="str">
        <f t="shared" si="0"/>
        <v/>
      </c>
      <c r="J46" s="114" t="str">
        <f t="shared" si="1"/>
        <v>否</v>
      </c>
    </row>
    <row r="47" s="114" customFormat="1" ht="19.5" hidden="1" customHeight="1" spans="1:10">
      <c r="A47" s="130" t="s">
        <v>1249</v>
      </c>
      <c r="B47" s="131"/>
      <c r="C47" s="131"/>
      <c r="D47" s="131"/>
      <c r="E47" s="131"/>
      <c r="F47" s="131"/>
      <c r="G47" s="131"/>
      <c r="H47" s="83" t="str">
        <f t="shared" si="0"/>
        <v/>
      </c>
      <c r="J47" s="114" t="str">
        <f t="shared" si="1"/>
        <v>否</v>
      </c>
    </row>
    <row r="48" s="114" customFormat="1" ht="19.5" customHeight="1" spans="1:10">
      <c r="A48" s="130" t="s">
        <v>1250</v>
      </c>
      <c r="B48" s="131"/>
      <c r="C48" s="131"/>
      <c r="D48" s="131"/>
      <c r="E48" s="131">
        <v>1190</v>
      </c>
      <c r="F48" s="131">
        <v>1190</v>
      </c>
      <c r="G48" s="131"/>
      <c r="H48" s="85" t="str">
        <f t="shared" si="0"/>
        <v/>
      </c>
      <c r="J48" s="114" t="str">
        <f t="shared" si="1"/>
        <v>是</v>
      </c>
    </row>
    <row r="49" s="114" customFormat="1" ht="19.5" customHeight="1" spans="1:10">
      <c r="A49" s="130" t="s">
        <v>1251</v>
      </c>
      <c r="B49" s="133"/>
      <c r="C49" s="133"/>
      <c r="D49" s="133"/>
      <c r="E49" s="133">
        <v>17</v>
      </c>
      <c r="F49" s="133">
        <v>17</v>
      </c>
      <c r="G49" s="133"/>
      <c r="H49" s="85" t="str">
        <f t="shared" si="0"/>
        <v/>
      </c>
      <c r="J49" s="114" t="str">
        <f t="shared" si="1"/>
        <v>是</v>
      </c>
    </row>
    <row r="50" s="114" customFormat="1" ht="19.5" customHeight="1" spans="1:10">
      <c r="A50" s="130" t="s">
        <v>1240</v>
      </c>
      <c r="B50" s="131"/>
      <c r="C50" s="131"/>
      <c r="D50" s="131"/>
      <c r="E50" s="131">
        <v>3</v>
      </c>
      <c r="F50" s="131">
        <v>3</v>
      </c>
      <c r="G50" s="131"/>
      <c r="H50" s="85" t="str">
        <f t="shared" si="0"/>
        <v/>
      </c>
      <c r="J50" s="114" t="str">
        <f t="shared" si="1"/>
        <v>是</v>
      </c>
    </row>
    <row r="51" s="114" customFormat="1" ht="19.5" hidden="1" customHeight="1" spans="1:10">
      <c r="A51" s="135" t="s">
        <v>1252</v>
      </c>
      <c r="B51" s="131"/>
      <c r="C51" s="131"/>
      <c r="D51" s="131"/>
      <c r="E51" s="131"/>
      <c r="F51" s="131"/>
      <c r="G51" s="131"/>
      <c r="H51" s="83" t="str">
        <f t="shared" si="0"/>
        <v/>
      </c>
      <c r="J51" s="114" t="str">
        <f t="shared" si="1"/>
        <v>否</v>
      </c>
    </row>
    <row r="52" s="114" customFormat="1" ht="19.5" hidden="1" customHeight="1" spans="1:10">
      <c r="A52" s="130" t="s">
        <v>1253</v>
      </c>
      <c r="B52" s="131"/>
      <c r="C52" s="131"/>
      <c r="D52" s="131"/>
      <c r="E52" s="131"/>
      <c r="F52" s="131"/>
      <c r="G52" s="131"/>
      <c r="H52" s="83" t="str">
        <f t="shared" si="0"/>
        <v/>
      </c>
      <c r="J52" s="114" t="str">
        <f t="shared" si="1"/>
        <v>否</v>
      </c>
    </row>
    <row r="53" s="114" customFormat="1" ht="19.5" hidden="1" customHeight="1" spans="1:10">
      <c r="A53" s="130" t="s">
        <v>1254</v>
      </c>
      <c r="B53" s="133"/>
      <c r="C53" s="133"/>
      <c r="D53" s="133"/>
      <c r="E53" s="133"/>
      <c r="F53" s="133"/>
      <c r="G53" s="133"/>
      <c r="H53" s="83" t="str">
        <f t="shared" si="0"/>
        <v/>
      </c>
      <c r="J53" s="114" t="str">
        <f t="shared" si="1"/>
        <v>否</v>
      </c>
    </row>
    <row r="54" s="114" customFormat="1" ht="19.5" hidden="1" customHeight="1" spans="1:10">
      <c r="A54" s="130" t="s">
        <v>1241</v>
      </c>
      <c r="B54" s="131"/>
      <c r="C54" s="131"/>
      <c r="D54" s="131"/>
      <c r="E54" s="131"/>
      <c r="F54" s="131"/>
      <c r="G54" s="131"/>
      <c r="H54" s="83" t="str">
        <f t="shared" si="0"/>
        <v/>
      </c>
      <c r="J54" s="114" t="str">
        <f t="shared" si="1"/>
        <v>否</v>
      </c>
    </row>
    <row r="55" s="114" customFormat="1" ht="19.5" hidden="1" customHeight="1" spans="1:10">
      <c r="A55" s="135" t="s">
        <v>1255</v>
      </c>
      <c r="B55" s="133"/>
      <c r="C55" s="133"/>
      <c r="D55" s="133"/>
      <c r="E55" s="133"/>
      <c r="F55" s="133"/>
      <c r="G55" s="133"/>
      <c r="H55" s="83" t="str">
        <f t="shared" si="0"/>
        <v/>
      </c>
      <c r="J55" s="114" t="str">
        <f t="shared" si="1"/>
        <v>否</v>
      </c>
    </row>
    <row r="56" s="114" customFormat="1" ht="19.5" hidden="1" customHeight="1" spans="1:10">
      <c r="A56" s="130" t="s">
        <v>1256</v>
      </c>
      <c r="B56" s="131"/>
      <c r="C56" s="131"/>
      <c r="D56" s="131"/>
      <c r="E56" s="131"/>
      <c r="F56" s="131"/>
      <c r="G56" s="131"/>
      <c r="H56" s="83" t="str">
        <f t="shared" si="0"/>
        <v/>
      </c>
      <c r="J56" s="114" t="str">
        <f t="shared" si="1"/>
        <v>否</v>
      </c>
    </row>
    <row r="57" s="114" customFormat="1" ht="19.5" hidden="1" customHeight="1" spans="1:10">
      <c r="A57" s="130" t="s">
        <v>1257</v>
      </c>
      <c r="B57" s="131"/>
      <c r="C57" s="131"/>
      <c r="D57" s="131"/>
      <c r="E57" s="131"/>
      <c r="F57" s="131"/>
      <c r="G57" s="131"/>
      <c r="H57" s="83" t="str">
        <f t="shared" si="0"/>
        <v/>
      </c>
      <c r="J57" s="114" t="str">
        <f t="shared" si="1"/>
        <v>否</v>
      </c>
    </row>
    <row r="58" s="114" customFormat="1" ht="19.5" hidden="1" customHeight="1" spans="1:10">
      <c r="A58" s="130" t="s">
        <v>1258</v>
      </c>
      <c r="B58" s="131"/>
      <c r="C58" s="131"/>
      <c r="D58" s="131"/>
      <c r="E58" s="131"/>
      <c r="F58" s="131"/>
      <c r="G58" s="131"/>
      <c r="H58" s="83" t="str">
        <f t="shared" si="0"/>
        <v/>
      </c>
      <c r="J58" s="114" t="str">
        <f t="shared" si="1"/>
        <v>否</v>
      </c>
    </row>
    <row r="59" s="114" customFormat="1" ht="19.5" hidden="1" customHeight="1" spans="1:10">
      <c r="A59" s="130" t="s">
        <v>1259</v>
      </c>
      <c r="B59" s="131"/>
      <c r="C59" s="131"/>
      <c r="D59" s="131"/>
      <c r="E59" s="131"/>
      <c r="F59" s="131"/>
      <c r="G59" s="131"/>
      <c r="H59" s="83" t="str">
        <f t="shared" si="0"/>
        <v/>
      </c>
      <c r="J59" s="114" t="str">
        <f t="shared" si="1"/>
        <v>否</v>
      </c>
    </row>
    <row r="60" s="114" customFormat="1" ht="19.5" hidden="1" customHeight="1" spans="1:10">
      <c r="A60" s="130" t="s">
        <v>1260</v>
      </c>
      <c r="B60" s="131"/>
      <c r="C60" s="131"/>
      <c r="D60" s="131"/>
      <c r="E60" s="131"/>
      <c r="F60" s="131"/>
      <c r="G60" s="131"/>
      <c r="H60" s="83" t="str">
        <f t="shared" si="0"/>
        <v/>
      </c>
      <c r="J60" s="114" t="str">
        <f t="shared" si="1"/>
        <v>否</v>
      </c>
    </row>
    <row r="61" s="114" customFormat="1" ht="19.5" hidden="1" customHeight="1" spans="1:10">
      <c r="A61" s="130" t="s">
        <v>1261</v>
      </c>
      <c r="B61" s="131"/>
      <c r="C61" s="131"/>
      <c r="D61" s="131"/>
      <c r="E61" s="131"/>
      <c r="F61" s="131"/>
      <c r="G61" s="131"/>
      <c r="H61" s="83" t="str">
        <f t="shared" si="0"/>
        <v/>
      </c>
      <c r="J61" s="114" t="str">
        <f t="shared" si="1"/>
        <v>否</v>
      </c>
    </row>
    <row r="62" s="114" customFormat="1" ht="19.5" hidden="1" customHeight="1" spans="1:10">
      <c r="A62" s="130" t="s">
        <v>1262</v>
      </c>
      <c r="B62" s="131"/>
      <c r="C62" s="131"/>
      <c r="D62" s="131"/>
      <c r="E62" s="131"/>
      <c r="F62" s="131"/>
      <c r="G62" s="131"/>
      <c r="H62" s="83" t="str">
        <f t="shared" si="0"/>
        <v/>
      </c>
      <c r="J62" s="114" t="str">
        <f t="shared" si="1"/>
        <v>否</v>
      </c>
    </row>
    <row r="63" s="114" customFormat="1" ht="19.5" hidden="1" customHeight="1" spans="1:10">
      <c r="A63" s="130" t="s">
        <v>1435</v>
      </c>
      <c r="B63" s="131"/>
      <c r="C63" s="131"/>
      <c r="D63" s="131"/>
      <c r="E63" s="131"/>
      <c r="F63" s="131"/>
      <c r="G63" s="131"/>
      <c r="H63" s="83" t="str">
        <f t="shared" si="0"/>
        <v/>
      </c>
      <c r="J63" s="114" t="str">
        <f t="shared" si="1"/>
        <v>否</v>
      </c>
    </row>
    <row r="64" s="114" customFormat="1" ht="19.5" hidden="1" customHeight="1" spans="1:10">
      <c r="A64" s="130" t="s">
        <v>1264</v>
      </c>
      <c r="B64" s="131"/>
      <c r="C64" s="131"/>
      <c r="D64" s="131"/>
      <c r="E64" s="131"/>
      <c r="F64" s="131"/>
      <c r="G64" s="131"/>
      <c r="H64" s="83" t="str">
        <f t="shared" si="0"/>
        <v/>
      </c>
      <c r="J64" s="114" t="str">
        <f t="shared" si="1"/>
        <v>否</v>
      </c>
    </row>
    <row r="65" s="114" customFormat="1" ht="19.5" hidden="1" customHeight="1" spans="1:10">
      <c r="A65" s="130" t="s">
        <v>1265</v>
      </c>
      <c r="B65" s="143"/>
      <c r="C65" s="143"/>
      <c r="D65" s="143"/>
      <c r="E65" s="143"/>
      <c r="F65" s="143"/>
      <c r="G65" s="143"/>
      <c r="H65" s="83" t="str">
        <f t="shared" si="0"/>
        <v/>
      </c>
      <c r="J65" s="114" t="str">
        <f t="shared" si="1"/>
        <v>否</v>
      </c>
    </row>
    <row r="66" s="114" customFormat="1" ht="19.5" hidden="1" customHeight="1" spans="1:10">
      <c r="A66" s="130" t="s">
        <v>1266</v>
      </c>
      <c r="B66" s="131"/>
      <c r="C66" s="131"/>
      <c r="D66" s="131"/>
      <c r="E66" s="131"/>
      <c r="F66" s="131"/>
      <c r="G66" s="131"/>
      <c r="H66" s="83" t="str">
        <f t="shared" si="0"/>
        <v/>
      </c>
      <c r="J66" s="114" t="str">
        <f t="shared" si="1"/>
        <v>否</v>
      </c>
    </row>
    <row r="67" s="114" customFormat="1" ht="19.5" customHeight="1" spans="1:10">
      <c r="A67" s="130" t="s">
        <v>1267</v>
      </c>
      <c r="B67" s="131"/>
      <c r="C67" s="131"/>
      <c r="D67" s="131"/>
      <c r="E67" s="131">
        <v>2</v>
      </c>
      <c r="F67" s="131">
        <v>2</v>
      </c>
      <c r="G67" s="131"/>
      <c r="H67" s="85" t="str">
        <f t="shared" si="0"/>
        <v/>
      </c>
      <c r="J67" s="114" t="str">
        <f t="shared" si="1"/>
        <v>是</v>
      </c>
    </row>
    <row r="68" s="114" customFormat="1" ht="19.5" customHeight="1" spans="1:10">
      <c r="A68" s="130" t="s">
        <v>1268</v>
      </c>
      <c r="B68" s="131">
        <v>30</v>
      </c>
      <c r="C68" s="131"/>
      <c r="D68" s="131"/>
      <c r="E68" s="131"/>
      <c r="F68" s="131"/>
      <c r="G68" s="131"/>
      <c r="H68" s="85">
        <f t="shared" si="0"/>
        <v>0</v>
      </c>
      <c r="J68" s="114" t="str">
        <f t="shared" si="1"/>
        <v>是</v>
      </c>
    </row>
    <row r="69" s="114" customFormat="1" ht="19.5" hidden="1" customHeight="1" spans="1:10">
      <c r="A69" s="130" t="s">
        <v>1269</v>
      </c>
      <c r="B69" s="131"/>
      <c r="C69" s="131"/>
      <c r="D69" s="131"/>
      <c r="E69" s="131"/>
      <c r="F69" s="131"/>
      <c r="G69" s="131"/>
      <c r="H69" s="83" t="str">
        <f t="shared" si="0"/>
        <v/>
      </c>
      <c r="J69" s="114" t="str">
        <f t="shared" si="1"/>
        <v>否</v>
      </c>
    </row>
    <row r="70" s="114" customFormat="1" ht="19.5" hidden="1" customHeight="1" spans="1:10">
      <c r="A70" s="130" t="s">
        <v>1270</v>
      </c>
      <c r="B70" s="131"/>
      <c r="C70" s="131"/>
      <c r="D70" s="131"/>
      <c r="E70" s="131"/>
      <c r="F70" s="131"/>
      <c r="G70" s="131"/>
      <c r="H70" s="83" t="str">
        <f t="shared" ref="H70:H133" si="2">IF(B70&lt;&gt;0,E70/B70,"")</f>
        <v/>
      </c>
      <c r="J70" s="114" t="str">
        <f t="shared" si="1"/>
        <v>否</v>
      </c>
    </row>
    <row r="71" s="114" customFormat="1" ht="19.5" hidden="1" customHeight="1" spans="1:10">
      <c r="A71" s="130" t="s">
        <v>1271</v>
      </c>
      <c r="B71" s="131"/>
      <c r="C71" s="131"/>
      <c r="D71" s="131"/>
      <c r="E71" s="131"/>
      <c r="F71" s="131"/>
      <c r="G71" s="131"/>
      <c r="H71" s="83" t="str">
        <f t="shared" si="2"/>
        <v/>
      </c>
      <c r="J71" s="114" t="str">
        <f t="shared" si="1"/>
        <v>否</v>
      </c>
    </row>
    <row r="72" s="114" customFormat="1" ht="19.5" hidden="1" customHeight="1" spans="1:10">
      <c r="A72" s="130" t="s">
        <v>1272</v>
      </c>
      <c r="B72" s="143"/>
      <c r="C72" s="143"/>
      <c r="D72" s="143"/>
      <c r="E72" s="143"/>
      <c r="F72" s="143"/>
      <c r="G72" s="143"/>
      <c r="H72" s="83" t="str">
        <f t="shared" si="2"/>
        <v/>
      </c>
      <c r="J72" s="114" t="str">
        <f t="shared" si="1"/>
        <v>否</v>
      </c>
    </row>
    <row r="73" s="114" customFormat="1" ht="19.5" hidden="1" customHeight="1" spans="1:10">
      <c r="A73" s="130" t="s">
        <v>1274</v>
      </c>
      <c r="B73" s="143"/>
      <c r="C73" s="143"/>
      <c r="D73" s="143"/>
      <c r="E73" s="143"/>
      <c r="F73" s="143"/>
      <c r="G73" s="143"/>
      <c r="H73" s="83" t="str">
        <f t="shared" si="2"/>
        <v/>
      </c>
      <c r="J73" s="114" t="str">
        <f t="shared" si="1"/>
        <v>否</v>
      </c>
    </row>
    <row r="74" s="114" customFormat="1" ht="19.5" hidden="1" customHeight="1" spans="1:10">
      <c r="A74" s="130" t="s">
        <v>1258</v>
      </c>
      <c r="B74" s="143"/>
      <c r="C74" s="143"/>
      <c r="D74" s="143"/>
      <c r="E74" s="143"/>
      <c r="F74" s="143"/>
      <c r="G74" s="143"/>
      <c r="H74" s="83" t="str">
        <f t="shared" si="2"/>
        <v/>
      </c>
      <c r="J74" s="114" t="str">
        <f t="shared" si="1"/>
        <v>否</v>
      </c>
    </row>
    <row r="75" s="114" customFormat="1" ht="19.5" hidden="1" customHeight="1" spans="1:10">
      <c r="A75" s="130" t="s">
        <v>1259</v>
      </c>
      <c r="B75" s="143"/>
      <c r="C75" s="143"/>
      <c r="D75" s="143"/>
      <c r="E75" s="143"/>
      <c r="F75" s="143"/>
      <c r="G75" s="143"/>
      <c r="H75" s="83" t="str">
        <f t="shared" si="2"/>
        <v/>
      </c>
      <c r="J75" s="114" t="str">
        <f t="shared" si="1"/>
        <v>否</v>
      </c>
    </row>
    <row r="76" s="114" customFormat="1" ht="19.5" hidden="1" customHeight="1" spans="1:10">
      <c r="A76" s="130" t="s">
        <v>1260</v>
      </c>
      <c r="B76" s="143"/>
      <c r="C76" s="143"/>
      <c r="D76" s="143"/>
      <c r="E76" s="143"/>
      <c r="F76" s="143"/>
      <c r="G76" s="143"/>
      <c r="H76" s="83" t="str">
        <f t="shared" si="2"/>
        <v/>
      </c>
      <c r="J76" s="114" t="str">
        <f t="shared" si="1"/>
        <v>否</v>
      </c>
    </row>
    <row r="77" s="114" customFormat="1" ht="19.5" hidden="1" customHeight="1" spans="1:10">
      <c r="A77" s="130" t="s">
        <v>1261</v>
      </c>
      <c r="B77" s="143"/>
      <c r="C77" s="143"/>
      <c r="D77" s="143"/>
      <c r="E77" s="143"/>
      <c r="F77" s="143"/>
      <c r="G77" s="143"/>
      <c r="H77" s="83" t="str">
        <f t="shared" si="2"/>
        <v/>
      </c>
      <c r="J77" s="114" t="str">
        <f t="shared" si="1"/>
        <v>否</v>
      </c>
    </row>
    <row r="78" s="114" customFormat="1" ht="19.5" hidden="1" customHeight="1" spans="1:10">
      <c r="A78" s="130" t="s">
        <v>1275</v>
      </c>
      <c r="B78" s="143"/>
      <c r="C78" s="143"/>
      <c r="D78" s="143"/>
      <c r="E78" s="143"/>
      <c r="F78" s="143"/>
      <c r="G78" s="143"/>
      <c r="H78" s="83" t="str">
        <f t="shared" si="2"/>
        <v/>
      </c>
      <c r="J78" s="114" t="str">
        <f t="shared" ref="J78:J141" si="3">IF((B78+E78+K78)&lt;&gt;0,"是","否")</f>
        <v>否</v>
      </c>
    </row>
    <row r="79" s="112" customFormat="1" ht="20.1" customHeight="1" spans="1:11">
      <c r="A79" s="136" t="s">
        <v>1280</v>
      </c>
      <c r="B79" s="145">
        <v>71</v>
      </c>
      <c r="C79" s="145"/>
      <c r="D79" s="145"/>
      <c r="E79" s="145">
        <v>91</v>
      </c>
      <c r="F79" s="145"/>
      <c r="G79" s="145"/>
      <c r="H79" s="83">
        <f t="shared" si="2"/>
        <v>1.28169014084507</v>
      </c>
      <c r="J79" s="114" t="str">
        <f t="shared" si="3"/>
        <v>是</v>
      </c>
      <c r="K79" s="112">
        <v>1</v>
      </c>
    </row>
    <row r="80" s="114" customFormat="1" ht="19.5" hidden="1" customHeight="1" spans="1:10">
      <c r="A80" s="130" t="s">
        <v>1436</v>
      </c>
      <c r="B80" s="143"/>
      <c r="C80" s="143"/>
      <c r="D80" s="143"/>
      <c r="E80" s="143"/>
      <c r="F80" s="143"/>
      <c r="G80" s="143"/>
      <c r="H80" s="83" t="str">
        <f t="shared" si="2"/>
        <v/>
      </c>
      <c r="J80" s="114" t="str">
        <f t="shared" si="3"/>
        <v>否</v>
      </c>
    </row>
    <row r="81" s="114" customFormat="1" ht="19.5" hidden="1" customHeight="1" spans="1:10">
      <c r="A81" s="130" t="s">
        <v>1282</v>
      </c>
      <c r="B81" s="143"/>
      <c r="C81" s="143"/>
      <c r="D81" s="143"/>
      <c r="E81" s="143"/>
      <c r="F81" s="143"/>
      <c r="G81" s="143"/>
      <c r="H81" s="83" t="str">
        <f t="shared" si="2"/>
        <v/>
      </c>
      <c r="J81" s="114" t="str">
        <f t="shared" si="3"/>
        <v>否</v>
      </c>
    </row>
    <row r="82" s="114" customFormat="1" ht="19.5" hidden="1" customHeight="1" spans="1:10">
      <c r="A82" s="130" t="s">
        <v>1283</v>
      </c>
      <c r="B82" s="143"/>
      <c r="C82" s="143"/>
      <c r="D82" s="143"/>
      <c r="E82" s="143"/>
      <c r="F82" s="143"/>
      <c r="G82" s="143"/>
      <c r="H82" s="83" t="str">
        <f t="shared" si="2"/>
        <v/>
      </c>
      <c r="J82" s="114" t="str">
        <f t="shared" si="3"/>
        <v>否</v>
      </c>
    </row>
    <row r="83" s="114" customFormat="1" ht="19.5" hidden="1" customHeight="1" spans="1:10">
      <c r="A83" s="130" t="s">
        <v>1284</v>
      </c>
      <c r="B83" s="143"/>
      <c r="C83" s="143"/>
      <c r="D83" s="143"/>
      <c r="E83" s="143"/>
      <c r="F83" s="143"/>
      <c r="G83" s="143"/>
      <c r="H83" s="83" t="str">
        <f t="shared" si="2"/>
        <v/>
      </c>
      <c r="J83" s="114" t="str">
        <f t="shared" si="3"/>
        <v>否</v>
      </c>
    </row>
    <row r="84" s="114" customFormat="1" ht="19.5" hidden="1" customHeight="1" spans="1:10">
      <c r="A84" s="130" t="s">
        <v>1285</v>
      </c>
      <c r="B84" s="143"/>
      <c r="C84" s="143"/>
      <c r="D84" s="143"/>
      <c r="E84" s="143"/>
      <c r="F84" s="143"/>
      <c r="G84" s="143"/>
      <c r="H84" s="83" t="str">
        <f t="shared" si="2"/>
        <v/>
      </c>
      <c r="J84" s="114" t="str">
        <f t="shared" si="3"/>
        <v>否</v>
      </c>
    </row>
    <row r="85" s="114" customFormat="1" ht="19.5" hidden="1" customHeight="1" spans="1:10">
      <c r="A85" s="130" t="s">
        <v>1286</v>
      </c>
      <c r="B85" s="143"/>
      <c r="C85" s="143"/>
      <c r="D85" s="143"/>
      <c r="E85" s="143"/>
      <c r="F85" s="143"/>
      <c r="G85" s="143"/>
      <c r="H85" s="83" t="str">
        <f t="shared" si="2"/>
        <v/>
      </c>
      <c r="J85" s="114" t="str">
        <f t="shared" si="3"/>
        <v>否</v>
      </c>
    </row>
    <row r="86" s="114" customFormat="1" ht="19.5" hidden="1" customHeight="1" spans="1:10">
      <c r="A86" s="130" t="s">
        <v>1287</v>
      </c>
      <c r="B86" s="143"/>
      <c r="C86" s="143"/>
      <c r="D86" s="143"/>
      <c r="E86" s="143"/>
      <c r="F86" s="143"/>
      <c r="G86" s="143"/>
      <c r="H86" s="83" t="str">
        <f t="shared" si="2"/>
        <v/>
      </c>
      <c r="J86" s="114" t="str">
        <f t="shared" si="3"/>
        <v>否</v>
      </c>
    </row>
    <row r="87" s="114" customFormat="1" ht="19.5" hidden="1" customHeight="1" spans="1:10">
      <c r="A87" s="130" t="s">
        <v>1288</v>
      </c>
      <c r="B87" s="143"/>
      <c r="C87" s="143"/>
      <c r="D87" s="143"/>
      <c r="E87" s="143"/>
      <c r="F87" s="143"/>
      <c r="G87" s="143"/>
      <c r="H87" s="83" t="str">
        <f t="shared" si="2"/>
        <v/>
      </c>
      <c r="J87" s="114" t="str">
        <f t="shared" si="3"/>
        <v>否</v>
      </c>
    </row>
    <row r="88" s="114" customFormat="1" ht="19.5" hidden="1" customHeight="1" spans="1:10">
      <c r="A88" s="130" t="s">
        <v>1289</v>
      </c>
      <c r="B88" s="143"/>
      <c r="C88" s="143"/>
      <c r="D88" s="143"/>
      <c r="E88" s="143"/>
      <c r="F88" s="143"/>
      <c r="G88" s="143"/>
      <c r="H88" s="83" t="str">
        <f t="shared" si="2"/>
        <v/>
      </c>
      <c r="J88" s="114" t="str">
        <f t="shared" si="3"/>
        <v>否</v>
      </c>
    </row>
    <row r="89" s="114" customFormat="1" ht="19.5" hidden="1" customHeight="1" spans="1:10">
      <c r="A89" s="130" t="s">
        <v>1290</v>
      </c>
      <c r="B89" s="143"/>
      <c r="C89" s="143"/>
      <c r="D89" s="143"/>
      <c r="E89" s="143"/>
      <c r="F89" s="143"/>
      <c r="G89" s="143"/>
      <c r="H89" s="83" t="str">
        <f t="shared" si="2"/>
        <v/>
      </c>
      <c r="J89" s="114" t="str">
        <f t="shared" si="3"/>
        <v>否</v>
      </c>
    </row>
    <row r="90" s="114" customFormat="1" ht="19.5" hidden="1" customHeight="1" spans="1:10">
      <c r="A90" s="130" t="s">
        <v>1291</v>
      </c>
      <c r="B90" s="143"/>
      <c r="C90" s="143"/>
      <c r="D90" s="143"/>
      <c r="E90" s="143"/>
      <c r="F90" s="143"/>
      <c r="G90" s="143"/>
      <c r="H90" s="83" t="str">
        <f t="shared" si="2"/>
        <v/>
      </c>
      <c r="J90" s="114" t="str">
        <f t="shared" si="3"/>
        <v>否</v>
      </c>
    </row>
    <row r="91" s="114" customFormat="1" ht="19.5" hidden="1" customHeight="1" spans="1:10">
      <c r="A91" s="130" t="s">
        <v>1292</v>
      </c>
      <c r="B91" s="143"/>
      <c r="C91" s="143"/>
      <c r="D91" s="143"/>
      <c r="E91" s="143"/>
      <c r="F91" s="143"/>
      <c r="G91" s="143"/>
      <c r="H91" s="83" t="str">
        <f t="shared" si="2"/>
        <v/>
      </c>
      <c r="J91" s="114" t="str">
        <f t="shared" si="3"/>
        <v>否</v>
      </c>
    </row>
    <row r="92" s="114" customFormat="1" ht="19.5" hidden="1" customHeight="1" spans="1:10">
      <c r="A92" s="130" t="s">
        <v>1293</v>
      </c>
      <c r="B92" s="143"/>
      <c r="C92" s="143"/>
      <c r="D92" s="143"/>
      <c r="E92" s="143"/>
      <c r="F92" s="143"/>
      <c r="G92" s="143"/>
      <c r="H92" s="83" t="str">
        <f t="shared" si="2"/>
        <v/>
      </c>
      <c r="J92" s="114" t="str">
        <f t="shared" si="3"/>
        <v>否</v>
      </c>
    </row>
    <row r="93" s="114" customFormat="1" ht="19.5" hidden="1" customHeight="1" spans="1:10">
      <c r="A93" s="130" t="s">
        <v>1294</v>
      </c>
      <c r="B93" s="143"/>
      <c r="C93" s="143"/>
      <c r="D93" s="143"/>
      <c r="E93" s="143"/>
      <c r="F93" s="143"/>
      <c r="G93" s="143"/>
      <c r="H93" s="83" t="str">
        <f t="shared" si="2"/>
        <v/>
      </c>
      <c r="J93" s="114" t="str">
        <f t="shared" si="3"/>
        <v>否</v>
      </c>
    </row>
    <row r="94" s="114" customFormat="1" ht="19.5" hidden="1" customHeight="1" spans="1:10">
      <c r="A94" s="130" t="s">
        <v>1295</v>
      </c>
      <c r="B94" s="143"/>
      <c r="C94" s="143"/>
      <c r="D94" s="143"/>
      <c r="E94" s="143"/>
      <c r="F94" s="143"/>
      <c r="G94" s="143"/>
      <c r="H94" s="83" t="str">
        <f t="shared" si="2"/>
        <v/>
      </c>
      <c r="J94" s="114" t="str">
        <f t="shared" si="3"/>
        <v>否</v>
      </c>
    </row>
    <row r="95" s="114" customFormat="1" ht="19.5" hidden="1" customHeight="1" spans="1:10">
      <c r="A95" s="130" t="s">
        <v>1296</v>
      </c>
      <c r="B95" s="143"/>
      <c r="C95" s="143"/>
      <c r="D95" s="143"/>
      <c r="E95" s="143"/>
      <c r="F95" s="143"/>
      <c r="G95" s="143"/>
      <c r="H95" s="83" t="str">
        <f t="shared" si="2"/>
        <v/>
      </c>
      <c r="J95" s="114" t="str">
        <f t="shared" si="3"/>
        <v>否</v>
      </c>
    </row>
    <row r="96" s="114" customFormat="1" ht="19.5" hidden="1" customHeight="1" spans="1:10">
      <c r="A96" s="130" t="s">
        <v>1297</v>
      </c>
      <c r="B96" s="143"/>
      <c r="C96" s="143"/>
      <c r="D96" s="143"/>
      <c r="E96" s="143"/>
      <c r="F96" s="143"/>
      <c r="G96" s="143"/>
      <c r="H96" s="83" t="str">
        <f t="shared" si="2"/>
        <v/>
      </c>
      <c r="J96" s="114" t="str">
        <f t="shared" si="3"/>
        <v>否</v>
      </c>
    </row>
    <row r="97" s="114" customFormat="1" ht="19.5" hidden="1" customHeight="1" spans="1:10">
      <c r="A97" s="130" t="s">
        <v>1298</v>
      </c>
      <c r="B97" s="143"/>
      <c r="C97" s="143"/>
      <c r="D97" s="143"/>
      <c r="E97" s="143"/>
      <c r="F97" s="143"/>
      <c r="G97" s="143"/>
      <c r="H97" s="83" t="str">
        <f t="shared" si="2"/>
        <v/>
      </c>
      <c r="J97" s="114" t="str">
        <f t="shared" si="3"/>
        <v>否</v>
      </c>
    </row>
    <row r="98" s="114" customFormat="1" ht="19.5" hidden="1" customHeight="1" spans="1:10">
      <c r="A98" s="130" t="s">
        <v>1299</v>
      </c>
      <c r="B98" s="143"/>
      <c r="C98" s="143"/>
      <c r="D98" s="143"/>
      <c r="E98" s="143"/>
      <c r="F98" s="143"/>
      <c r="G98" s="143"/>
      <c r="H98" s="83" t="str">
        <f t="shared" si="2"/>
        <v/>
      </c>
      <c r="J98" s="114" t="str">
        <f t="shared" si="3"/>
        <v>否</v>
      </c>
    </row>
    <row r="99" s="114" customFormat="1" ht="19.5" hidden="1" customHeight="1" spans="1:10">
      <c r="A99" s="130" t="s">
        <v>1300</v>
      </c>
      <c r="B99" s="143"/>
      <c r="C99" s="143"/>
      <c r="D99" s="143"/>
      <c r="E99" s="143"/>
      <c r="F99" s="143"/>
      <c r="G99" s="143"/>
      <c r="H99" s="83" t="str">
        <f t="shared" si="2"/>
        <v/>
      </c>
      <c r="J99" s="114" t="str">
        <f t="shared" si="3"/>
        <v>否</v>
      </c>
    </row>
    <row r="100" s="114" customFormat="1" ht="19.5" hidden="1" customHeight="1" spans="1:10">
      <c r="A100" s="130" t="s">
        <v>1301</v>
      </c>
      <c r="B100" s="143"/>
      <c r="C100" s="143"/>
      <c r="D100" s="143"/>
      <c r="E100" s="143"/>
      <c r="F100" s="143"/>
      <c r="G100" s="143"/>
      <c r="H100" s="83" t="str">
        <f t="shared" si="2"/>
        <v/>
      </c>
      <c r="J100" s="114" t="str">
        <f t="shared" si="3"/>
        <v>否</v>
      </c>
    </row>
    <row r="101" s="114" customFormat="1" ht="19.5" hidden="1" customHeight="1" spans="1:10">
      <c r="A101" s="130" t="s">
        <v>1302</v>
      </c>
      <c r="B101" s="143"/>
      <c r="C101" s="143"/>
      <c r="D101" s="143"/>
      <c r="E101" s="143"/>
      <c r="F101" s="143"/>
      <c r="G101" s="143"/>
      <c r="H101" s="83" t="str">
        <f t="shared" si="2"/>
        <v/>
      </c>
      <c r="J101" s="114" t="str">
        <f t="shared" si="3"/>
        <v>否</v>
      </c>
    </row>
    <row r="102" s="114" customFormat="1" ht="19.5" hidden="1" customHeight="1" spans="1:10">
      <c r="A102" s="130" t="s">
        <v>1303</v>
      </c>
      <c r="B102" s="143"/>
      <c r="C102" s="143"/>
      <c r="D102" s="143"/>
      <c r="E102" s="143"/>
      <c r="F102" s="143"/>
      <c r="G102" s="143"/>
      <c r="H102" s="83" t="str">
        <f t="shared" si="2"/>
        <v/>
      </c>
      <c r="J102" s="114" t="str">
        <f t="shared" si="3"/>
        <v>否</v>
      </c>
    </row>
    <row r="103" s="114" customFormat="1" ht="19.5" hidden="1" customHeight="1" spans="1:10">
      <c r="A103" s="130" t="s">
        <v>1304</v>
      </c>
      <c r="B103" s="143"/>
      <c r="C103" s="143"/>
      <c r="D103" s="143"/>
      <c r="E103" s="143"/>
      <c r="F103" s="143"/>
      <c r="G103" s="143"/>
      <c r="H103" s="83" t="str">
        <f t="shared" si="2"/>
        <v/>
      </c>
      <c r="J103" s="114" t="str">
        <f t="shared" si="3"/>
        <v>否</v>
      </c>
    </row>
    <row r="104" s="114" customFormat="1" ht="19.5" hidden="1" customHeight="1" spans="1:10">
      <c r="A104" s="130" t="s">
        <v>1305</v>
      </c>
      <c r="B104" s="143"/>
      <c r="C104" s="143"/>
      <c r="D104" s="143"/>
      <c r="E104" s="143"/>
      <c r="F104" s="143"/>
      <c r="G104" s="143"/>
      <c r="H104" s="83" t="str">
        <f t="shared" si="2"/>
        <v/>
      </c>
      <c r="J104" s="114" t="str">
        <f t="shared" si="3"/>
        <v>否</v>
      </c>
    </row>
    <row r="105" s="114" customFormat="1" ht="19.5" hidden="1" customHeight="1" spans="1:10">
      <c r="A105" s="130" t="s">
        <v>1306</v>
      </c>
      <c r="B105" s="143"/>
      <c r="C105" s="143"/>
      <c r="D105" s="143"/>
      <c r="E105" s="143"/>
      <c r="F105" s="143"/>
      <c r="G105" s="143"/>
      <c r="H105" s="83" t="str">
        <f t="shared" si="2"/>
        <v/>
      </c>
      <c r="J105" s="114" t="str">
        <f t="shared" si="3"/>
        <v>否</v>
      </c>
    </row>
    <row r="106" s="114" customFormat="1" ht="19.5" hidden="1" customHeight="1" spans="1:10">
      <c r="A106" s="130" t="s">
        <v>1307</v>
      </c>
      <c r="B106" s="143"/>
      <c r="C106" s="143"/>
      <c r="D106" s="143"/>
      <c r="E106" s="143"/>
      <c r="F106" s="143"/>
      <c r="G106" s="143"/>
      <c r="H106" s="83" t="str">
        <f t="shared" si="2"/>
        <v/>
      </c>
      <c r="J106" s="114" t="str">
        <f t="shared" si="3"/>
        <v>否</v>
      </c>
    </row>
    <row r="107" s="114" customFormat="1" ht="19.5" hidden="1" customHeight="1" spans="1:10">
      <c r="A107" s="130" t="s">
        <v>1308</v>
      </c>
      <c r="B107" s="143"/>
      <c r="C107" s="143"/>
      <c r="D107" s="143"/>
      <c r="E107" s="143"/>
      <c r="F107" s="143"/>
      <c r="G107" s="143"/>
      <c r="H107" s="83" t="str">
        <f t="shared" si="2"/>
        <v/>
      </c>
      <c r="J107" s="114" t="str">
        <f t="shared" si="3"/>
        <v>否</v>
      </c>
    </row>
    <row r="108" s="114" customFormat="1" ht="19.5" hidden="1" customHeight="1" spans="1:10">
      <c r="A108" s="130" t="s">
        <v>1304</v>
      </c>
      <c r="B108" s="143"/>
      <c r="C108" s="143"/>
      <c r="D108" s="143"/>
      <c r="E108" s="143"/>
      <c r="F108" s="143"/>
      <c r="G108" s="143"/>
      <c r="H108" s="83" t="str">
        <f t="shared" si="2"/>
        <v/>
      </c>
      <c r="J108" s="114" t="str">
        <f t="shared" si="3"/>
        <v>否</v>
      </c>
    </row>
    <row r="109" s="114" customFormat="1" ht="19.5" hidden="1" customHeight="1" spans="1:10">
      <c r="A109" s="130" t="s">
        <v>1305</v>
      </c>
      <c r="B109" s="143"/>
      <c r="C109" s="143"/>
      <c r="D109" s="143"/>
      <c r="E109" s="143"/>
      <c r="F109" s="143"/>
      <c r="G109" s="143"/>
      <c r="H109" s="83" t="str">
        <f t="shared" si="2"/>
        <v/>
      </c>
      <c r="J109" s="114" t="str">
        <f t="shared" si="3"/>
        <v>否</v>
      </c>
    </row>
    <row r="110" s="114" customFormat="1" ht="19.5" hidden="1" customHeight="1" spans="1:10">
      <c r="A110" s="130" t="s">
        <v>1309</v>
      </c>
      <c r="B110" s="143"/>
      <c r="C110" s="143"/>
      <c r="D110" s="143"/>
      <c r="E110" s="143"/>
      <c r="F110" s="143"/>
      <c r="G110" s="143"/>
      <c r="H110" s="83" t="str">
        <f t="shared" si="2"/>
        <v/>
      </c>
      <c r="J110" s="114" t="str">
        <f t="shared" si="3"/>
        <v>否</v>
      </c>
    </row>
    <row r="111" s="114" customFormat="1" ht="19.5" hidden="1" customHeight="1" spans="1:10">
      <c r="A111" s="130" t="s">
        <v>1261</v>
      </c>
      <c r="B111" s="143"/>
      <c r="C111" s="143"/>
      <c r="D111" s="143"/>
      <c r="E111" s="143"/>
      <c r="F111" s="143"/>
      <c r="G111" s="143"/>
      <c r="H111" s="83" t="str">
        <f t="shared" si="2"/>
        <v/>
      </c>
      <c r="J111" s="114" t="str">
        <f t="shared" si="3"/>
        <v>否</v>
      </c>
    </row>
    <row r="112" s="114" customFormat="1" ht="19.5" hidden="1" customHeight="1" spans="1:10">
      <c r="A112" s="130" t="s">
        <v>1310</v>
      </c>
      <c r="B112" s="143"/>
      <c r="C112" s="143"/>
      <c r="D112" s="143"/>
      <c r="E112" s="143"/>
      <c r="F112" s="143"/>
      <c r="G112" s="143"/>
      <c r="H112" s="83" t="str">
        <f t="shared" si="2"/>
        <v/>
      </c>
      <c r="J112" s="114" t="str">
        <f t="shared" si="3"/>
        <v>否</v>
      </c>
    </row>
    <row r="113" s="114" customFormat="1" ht="20.1" customHeight="1" spans="1:10">
      <c r="A113" s="130" t="s">
        <v>1437</v>
      </c>
      <c r="B113" s="143">
        <v>71</v>
      </c>
      <c r="C113" s="143"/>
      <c r="D113" s="143"/>
      <c r="E113" s="143">
        <v>91</v>
      </c>
      <c r="F113" s="143"/>
      <c r="G113" s="143"/>
      <c r="H113" s="85">
        <f t="shared" si="2"/>
        <v>1.28169014084507</v>
      </c>
      <c r="J113" s="114" t="str">
        <f t="shared" si="3"/>
        <v>是</v>
      </c>
    </row>
    <row r="114" s="114" customFormat="1" ht="19.5" hidden="1" customHeight="1" spans="1:10">
      <c r="A114" s="130" t="s">
        <v>1219</v>
      </c>
      <c r="B114" s="143"/>
      <c r="C114" s="143"/>
      <c r="D114" s="143"/>
      <c r="E114" s="143"/>
      <c r="F114" s="143"/>
      <c r="G114" s="143"/>
      <c r="H114" s="83" t="str">
        <f t="shared" si="2"/>
        <v/>
      </c>
      <c r="J114" s="114" t="str">
        <f t="shared" si="3"/>
        <v>否</v>
      </c>
    </row>
    <row r="115" s="114" customFormat="1" ht="19.5" hidden="1" customHeight="1" spans="1:10">
      <c r="A115" s="130" t="s">
        <v>1312</v>
      </c>
      <c r="B115" s="143"/>
      <c r="C115" s="143"/>
      <c r="D115" s="143"/>
      <c r="E115" s="143"/>
      <c r="F115" s="143"/>
      <c r="G115" s="143"/>
      <c r="H115" s="83" t="str">
        <f t="shared" si="2"/>
        <v/>
      </c>
      <c r="J115" s="114" t="str">
        <f t="shared" si="3"/>
        <v>否</v>
      </c>
    </row>
    <row r="116" s="114" customFormat="1" ht="19.5" hidden="1" customHeight="1" spans="1:10">
      <c r="A116" s="130" t="s">
        <v>1313</v>
      </c>
      <c r="B116" s="143"/>
      <c r="C116" s="143"/>
      <c r="D116" s="143"/>
      <c r="E116" s="143"/>
      <c r="F116" s="143"/>
      <c r="G116" s="143"/>
      <c r="H116" s="83" t="str">
        <f t="shared" si="2"/>
        <v/>
      </c>
      <c r="J116" s="114" t="str">
        <f t="shared" si="3"/>
        <v>否</v>
      </c>
    </row>
    <row r="117" s="114" customFormat="1" ht="20.1" customHeight="1" spans="1:10">
      <c r="A117" s="130" t="s">
        <v>1314</v>
      </c>
      <c r="B117" s="143">
        <v>71</v>
      </c>
      <c r="C117" s="143"/>
      <c r="D117" s="143"/>
      <c r="E117" s="143">
        <v>91</v>
      </c>
      <c r="F117" s="143"/>
      <c r="G117" s="143"/>
      <c r="H117" s="85">
        <f t="shared" si="2"/>
        <v>1.28169014084507</v>
      </c>
      <c r="J117" s="114" t="str">
        <f t="shared" si="3"/>
        <v>是</v>
      </c>
    </row>
    <row r="118" s="114" customFormat="1" ht="19.5" hidden="1" customHeight="1" spans="1:10">
      <c r="A118" s="130" t="s">
        <v>1315</v>
      </c>
      <c r="B118" s="143"/>
      <c r="C118" s="143"/>
      <c r="D118" s="143"/>
      <c r="E118" s="143"/>
      <c r="F118" s="143"/>
      <c r="G118" s="143"/>
      <c r="H118" s="83" t="str">
        <f t="shared" si="2"/>
        <v/>
      </c>
      <c r="J118" s="114" t="str">
        <f t="shared" si="3"/>
        <v>否</v>
      </c>
    </row>
    <row r="119" s="114" customFormat="1" ht="19.5" hidden="1" customHeight="1" spans="1:10">
      <c r="A119" s="130" t="s">
        <v>1219</v>
      </c>
      <c r="B119" s="143"/>
      <c r="C119" s="143"/>
      <c r="D119" s="143"/>
      <c r="E119" s="143"/>
      <c r="F119" s="143"/>
      <c r="G119" s="143"/>
      <c r="H119" s="83" t="str">
        <f t="shared" si="2"/>
        <v/>
      </c>
      <c r="J119" s="114" t="str">
        <f t="shared" si="3"/>
        <v>否</v>
      </c>
    </row>
    <row r="120" s="114" customFormat="1" ht="19.5" hidden="1" customHeight="1" spans="1:10">
      <c r="A120" s="130" t="s">
        <v>1312</v>
      </c>
      <c r="B120" s="143"/>
      <c r="C120" s="143"/>
      <c r="D120" s="143"/>
      <c r="E120" s="143"/>
      <c r="F120" s="143"/>
      <c r="G120" s="143"/>
      <c r="H120" s="83" t="str">
        <f t="shared" si="2"/>
        <v/>
      </c>
      <c r="J120" s="114" t="str">
        <f t="shared" si="3"/>
        <v>否</v>
      </c>
    </row>
    <row r="121" s="114" customFormat="1" ht="19.5" hidden="1" customHeight="1" spans="1:10">
      <c r="A121" s="130" t="s">
        <v>1316</v>
      </c>
      <c r="B121" s="143"/>
      <c r="C121" s="143"/>
      <c r="D121" s="143"/>
      <c r="E121" s="143"/>
      <c r="F121" s="143"/>
      <c r="G121" s="143"/>
      <c r="H121" s="83" t="str">
        <f t="shared" si="2"/>
        <v/>
      </c>
      <c r="J121" s="114" t="str">
        <f t="shared" si="3"/>
        <v>否</v>
      </c>
    </row>
    <row r="122" s="114" customFormat="1" ht="19.5" hidden="1" customHeight="1" spans="1:10">
      <c r="A122" s="130" t="s">
        <v>1317</v>
      </c>
      <c r="B122" s="143"/>
      <c r="C122" s="143"/>
      <c r="D122" s="143"/>
      <c r="E122" s="143"/>
      <c r="F122" s="143"/>
      <c r="G122" s="143"/>
      <c r="H122" s="83" t="str">
        <f t="shared" si="2"/>
        <v/>
      </c>
      <c r="J122" s="114" t="str">
        <f t="shared" si="3"/>
        <v>否</v>
      </c>
    </row>
    <row r="123" s="114" customFormat="1" ht="19.5" hidden="1" customHeight="1" spans="1:10">
      <c r="A123" s="130" t="s">
        <v>1438</v>
      </c>
      <c r="B123" s="143"/>
      <c r="C123" s="143"/>
      <c r="D123" s="143"/>
      <c r="E123" s="143"/>
      <c r="F123" s="143"/>
      <c r="G123" s="143"/>
      <c r="H123" s="83" t="str">
        <f t="shared" si="2"/>
        <v/>
      </c>
      <c r="J123" s="114" t="str">
        <f t="shared" si="3"/>
        <v>否</v>
      </c>
    </row>
    <row r="124" s="114" customFormat="1" ht="19.5" hidden="1" customHeight="1" spans="1:10">
      <c r="A124" s="130" t="s">
        <v>1319</v>
      </c>
      <c r="B124" s="143"/>
      <c r="C124" s="143"/>
      <c r="D124" s="143"/>
      <c r="E124" s="143"/>
      <c r="F124" s="143"/>
      <c r="G124" s="143"/>
      <c r="H124" s="83" t="str">
        <f t="shared" si="2"/>
        <v/>
      </c>
      <c r="J124" s="114" t="str">
        <f t="shared" si="3"/>
        <v>否</v>
      </c>
    </row>
    <row r="125" s="114" customFormat="1" ht="19.5" hidden="1" customHeight="1" spans="1:10">
      <c r="A125" s="130" t="s">
        <v>1320</v>
      </c>
      <c r="B125" s="143"/>
      <c r="C125" s="143"/>
      <c r="D125" s="143"/>
      <c r="E125" s="143"/>
      <c r="F125" s="143"/>
      <c r="G125" s="143"/>
      <c r="H125" s="83" t="str">
        <f t="shared" si="2"/>
        <v/>
      </c>
      <c r="J125" s="114" t="str">
        <f t="shared" si="3"/>
        <v>否</v>
      </c>
    </row>
    <row r="126" s="114" customFormat="1" ht="19.5" hidden="1" customHeight="1" spans="1:10">
      <c r="A126" s="130" t="s">
        <v>1439</v>
      </c>
      <c r="B126" s="143"/>
      <c r="C126" s="143"/>
      <c r="D126" s="143"/>
      <c r="E126" s="143"/>
      <c r="F126" s="143"/>
      <c r="G126" s="143"/>
      <c r="H126" s="83" t="str">
        <f t="shared" si="2"/>
        <v/>
      </c>
      <c r="J126" s="114" t="str">
        <f t="shared" si="3"/>
        <v>否</v>
      </c>
    </row>
    <row r="127" s="114" customFormat="1" ht="19.5" hidden="1" customHeight="1" spans="1:10">
      <c r="A127" s="130" t="s">
        <v>1319</v>
      </c>
      <c r="B127" s="143"/>
      <c r="C127" s="143"/>
      <c r="D127" s="143"/>
      <c r="E127" s="143"/>
      <c r="F127" s="143"/>
      <c r="G127" s="143"/>
      <c r="H127" s="83" t="str">
        <f t="shared" si="2"/>
        <v/>
      </c>
      <c r="J127" s="114" t="str">
        <f t="shared" si="3"/>
        <v>否</v>
      </c>
    </row>
    <row r="128" s="114" customFormat="1" ht="19.5" hidden="1" customHeight="1" spans="1:10">
      <c r="A128" s="130" t="s">
        <v>1322</v>
      </c>
      <c r="B128" s="143"/>
      <c r="C128" s="143"/>
      <c r="D128" s="143"/>
      <c r="E128" s="143"/>
      <c r="F128" s="143"/>
      <c r="G128" s="143"/>
      <c r="H128" s="83" t="str">
        <f t="shared" si="2"/>
        <v/>
      </c>
      <c r="J128" s="114" t="str">
        <f t="shared" si="3"/>
        <v>否</v>
      </c>
    </row>
    <row r="129" s="114" customFormat="1" ht="19.5" hidden="1" customHeight="1" spans="1:10">
      <c r="A129" s="130" t="s">
        <v>1323</v>
      </c>
      <c r="B129" s="143"/>
      <c r="C129" s="143"/>
      <c r="D129" s="143"/>
      <c r="E129" s="143"/>
      <c r="F129" s="143"/>
      <c r="G129" s="143"/>
      <c r="H129" s="83" t="str">
        <f t="shared" si="2"/>
        <v/>
      </c>
      <c r="J129" s="114" t="str">
        <f t="shared" si="3"/>
        <v>否</v>
      </c>
    </row>
    <row r="130" s="114" customFormat="1" ht="19.5" hidden="1" customHeight="1" spans="1:10">
      <c r="A130" s="130" t="s">
        <v>1324</v>
      </c>
      <c r="B130" s="143"/>
      <c r="C130" s="143"/>
      <c r="D130" s="143"/>
      <c r="E130" s="143"/>
      <c r="F130" s="143"/>
      <c r="G130" s="143"/>
      <c r="H130" s="83" t="str">
        <f t="shared" si="2"/>
        <v/>
      </c>
      <c r="J130" s="114" t="str">
        <f t="shared" si="3"/>
        <v>否</v>
      </c>
    </row>
    <row r="131" s="114" customFormat="1" ht="19.5" hidden="1" customHeight="1" spans="1:10">
      <c r="A131" s="130" t="s">
        <v>1325</v>
      </c>
      <c r="B131" s="143"/>
      <c r="C131" s="143"/>
      <c r="D131" s="143"/>
      <c r="E131" s="143"/>
      <c r="F131" s="143"/>
      <c r="G131" s="143"/>
      <c r="H131" s="83" t="str">
        <f t="shared" si="2"/>
        <v/>
      </c>
      <c r="J131" s="114" t="str">
        <f t="shared" si="3"/>
        <v>否</v>
      </c>
    </row>
    <row r="132" s="114" customFormat="1" ht="19.5" hidden="1" customHeight="1" spans="1:10">
      <c r="A132" s="130" t="s">
        <v>1326</v>
      </c>
      <c r="B132" s="143"/>
      <c r="C132" s="143"/>
      <c r="D132" s="143"/>
      <c r="E132" s="143"/>
      <c r="F132" s="143"/>
      <c r="G132" s="143"/>
      <c r="H132" s="83" t="str">
        <f t="shared" si="2"/>
        <v/>
      </c>
      <c r="J132" s="114" t="str">
        <f t="shared" si="3"/>
        <v>否</v>
      </c>
    </row>
    <row r="133" s="114" customFormat="1" ht="19.5" hidden="1" customHeight="1" spans="1:10">
      <c r="A133" s="130" t="s">
        <v>1327</v>
      </c>
      <c r="B133" s="143"/>
      <c r="C133" s="143"/>
      <c r="D133" s="143"/>
      <c r="E133" s="143"/>
      <c r="F133" s="143"/>
      <c r="G133" s="143"/>
      <c r="H133" s="83" t="str">
        <f t="shared" si="2"/>
        <v/>
      </c>
      <c r="J133" s="114" t="str">
        <f t="shared" si="3"/>
        <v>否</v>
      </c>
    </row>
    <row r="134" s="114" customFormat="1" ht="19.5" hidden="1" customHeight="1" spans="1:10">
      <c r="A134" s="130" t="s">
        <v>1328</v>
      </c>
      <c r="B134" s="143"/>
      <c r="C134" s="143"/>
      <c r="D134" s="143"/>
      <c r="E134" s="143"/>
      <c r="F134" s="143"/>
      <c r="G134" s="143"/>
      <c r="H134" s="83" t="str">
        <f t="shared" ref="H134:H197" si="4">IF(B134&lt;&gt;0,E134/B134,"")</f>
        <v/>
      </c>
      <c r="J134" s="114" t="str">
        <f t="shared" si="3"/>
        <v>否</v>
      </c>
    </row>
    <row r="135" s="112" customFormat="1" ht="20.1" customHeight="1" spans="1:11">
      <c r="A135" s="136" t="s">
        <v>1329</v>
      </c>
      <c r="B135" s="145"/>
      <c r="C135" s="145"/>
      <c r="D135" s="145"/>
      <c r="E135" s="145"/>
      <c r="F135" s="145"/>
      <c r="G135" s="145"/>
      <c r="H135" s="83" t="str">
        <f t="shared" si="4"/>
        <v/>
      </c>
      <c r="J135" s="114" t="str">
        <f t="shared" si="3"/>
        <v>是</v>
      </c>
      <c r="K135" s="112">
        <v>1</v>
      </c>
    </row>
    <row r="136" s="114" customFormat="1" ht="19.5" hidden="1" customHeight="1" spans="1:10">
      <c r="A136" s="130" t="s">
        <v>1330</v>
      </c>
      <c r="B136" s="143"/>
      <c r="C136" s="143"/>
      <c r="D136" s="143"/>
      <c r="E136" s="143"/>
      <c r="F136" s="143"/>
      <c r="G136" s="143"/>
      <c r="H136" s="83" t="str">
        <f t="shared" si="4"/>
        <v/>
      </c>
      <c r="J136" s="114" t="str">
        <f t="shared" si="3"/>
        <v>否</v>
      </c>
    </row>
    <row r="137" s="114" customFormat="1" ht="19.5" hidden="1" customHeight="1" spans="1:10">
      <c r="A137" s="130" t="s">
        <v>1331</v>
      </c>
      <c r="B137" s="143"/>
      <c r="C137" s="143"/>
      <c r="D137" s="143"/>
      <c r="E137" s="143"/>
      <c r="F137" s="143"/>
      <c r="G137" s="143"/>
      <c r="H137" s="83" t="str">
        <f t="shared" si="4"/>
        <v/>
      </c>
      <c r="J137" s="114" t="str">
        <f t="shared" si="3"/>
        <v>否</v>
      </c>
    </row>
    <row r="138" s="114" customFormat="1" ht="19.5" hidden="1" customHeight="1" spans="1:10">
      <c r="A138" s="130" t="s">
        <v>1332</v>
      </c>
      <c r="B138" s="143"/>
      <c r="C138" s="143"/>
      <c r="D138" s="143"/>
      <c r="E138" s="143"/>
      <c r="F138" s="143"/>
      <c r="G138" s="143"/>
      <c r="H138" s="83" t="str">
        <f t="shared" si="4"/>
        <v/>
      </c>
      <c r="J138" s="114" t="str">
        <f t="shared" si="3"/>
        <v>否</v>
      </c>
    </row>
    <row r="139" s="114" customFormat="1" ht="19.5" hidden="1" customHeight="1" spans="1:10">
      <c r="A139" s="130" t="s">
        <v>1333</v>
      </c>
      <c r="B139" s="143"/>
      <c r="C139" s="143"/>
      <c r="D139" s="143"/>
      <c r="E139" s="143"/>
      <c r="F139" s="143"/>
      <c r="G139" s="143"/>
      <c r="H139" s="83" t="str">
        <f t="shared" si="4"/>
        <v/>
      </c>
      <c r="J139" s="114" t="str">
        <f t="shared" si="3"/>
        <v>否</v>
      </c>
    </row>
    <row r="140" s="114" customFormat="1" ht="19.5" hidden="1" customHeight="1" spans="1:10">
      <c r="A140" s="130" t="s">
        <v>1334</v>
      </c>
      <c r="B140" s="143"/>
      <c r="C140" s="143"/>
      <c r="D140" s="143"/>
      <c r="E140" s="143"/>
      <c r="F140" s="143"/>
      <c r="G140" s="143"/>
      <c r="H140" s="83" t="str">
        <f t="shared" si="4"/>
        <v/>
      </c>
      <c r="J140" s="114" t="str">
        <f t="shared" si="3"/>
        <v>否</v>
      </c>
    </row>
    <row r="141" s="114" customFormat="1" ht="19.5" hidden="1" customHeight="1" spans="1:10">
      <c r="A141" s="130" t="s">
        <v>1335</v>
      </c>
      <c r="B141" s="143"/>
      <c r="C141" s="143"/>
      <c r="D141" s="143"/>
      <c r="E141" s="143"/>
      <c r="F141" s="143"/>
      <c r="G141" s="143"/>
      <c r="H141" s="83" t="str">
        <f t="shared" si="4"/>
        <v/>
      </c>
      <c r="J141" s="114" t="str">
        <f t="shared" si="3"/>
        <v>否</v>
      </c>
    </row>
    <row r="142" s="114" customFormat="1" ht="19.5" hidden="1" customHeight="1" spans="1:10">
      <c r="A142" s="130" t="s">
        <v>1336</v>
      </c>
      <c r="B142" s="143"/>
      <c r="C142" s="143"/>
      <c r="D142" s="143"/>
      <c r="E142" s="143"/>
      <c r="F142" s="143"/>
      <c r="G142" s="143"/>
      <c r="H142" s="83" t="str">
        <f t="shared" si="4"/>
        <v/>
      </c>
      <c r="J142" s="114" t="str">
        <f t="shared" ref="J142:J205" si="5">IF((B142+E142+K142)&lt;&gt;0,"是","否")</f>
        <v>否</v>
      </c>
    </row>
    <row r="143" s="114" customFormat="1" ht="19.5" hidden="1" customHeight="1" spans="1:10">
      <c r="A143" s="130" t="s">
        <v>1337</v>
      </c>
      <c r="B143" s="143"/>
      <c r="C143" s="143"/>
      <c r="D143" s="143"/>
      <c r="E143" s="143"/>
      <c r="F143" s="143"/>
      <c r="G143" s="143"/>
      <c r="H143" s="83" t="str">
        <f t="shared" si="4"/>
        <v/>
      </c>
      <c r="J143" s="114" t="str">
        <f t="shared" si="5"/>
        <v>否</v>
      </c>
    </row>
    <row r="144" s="114" customFormat="1" ht="19.5" hidden="1" customHeight="1" spans="1:10">
      <c r="A144" s="130" t="s">
        <v>1335</v>
      </c>
      <c r="B144" s="143"/>
      <c r="C144" s="143"/>
      <c r="D144" s="143"/>
      <c r="E144" s="143"/>
      <c r="F144" s="143"/>
      <c r="G144" s="143"/>
      <c r="H144" s="83" t="str">
        <f t="shared" si="4"/>
        <v/>
      </c>
      <c r="J144" s="114" t="str">
        <f t="shared" si="5"/>
        <v>否</v>
      </c>
    </row>
    <row r="145" s="114" customFormat="1" ht="19.5" hidden="1" customHeight="1" spans="1:10">
      <c r="A145" s="130" t="s">
        <v>1338</v>
      </c>
      <c r="B145" s="143"/>
      <c r="C145" s="143"/>
      <c r="D145" s="143"/>
      <c r="E145" s="143"/>
      <c r="F145" s="143"/>
      <c r="G145" s="143"/>
      <c r="H145" s="83" t="str">
        <f t="shared" si="4"/>
        <v/>
      </c>
      <c r="J145" s="114" t="str">
        <f t="shared" si="5"/>
        <v>否</v>
      </c>
    </row>
    <row r="146" s="114" customFormat="1" ht="19.5" hidden="1" customHeight="1" spans="1:10">
      <c r="A146" s="130" t="s">
        <v>1339</v>
      </c>
      <c r="B146" s="143"/>
      <c r="C146" s="143"/>
      <c r="D146" s="143"/>
      <c r="E146" s="143"/>
      <c r="F146" s="143"/>
      <c r="G146" s="143"/>
      <c r="H146" s="83" t="str">
        <f t="shared" si="4"/>
        <v/>
      </c>
      <c r="J146" s="114" t="str">
        <f t="shared" si="5"/>
        <v>否</v>
      </c>
    </row>
    <row r="147" s="114" customFormat="1" ht="19.5" hidden="1" customHeight="1" spans="1:10">
      <c r="A147" s="130" t="s">
        <v>1340</v>
      </c>
      <c r="B147" s="143"/>
      <c r="C147" s="143"/>
      <c r="D147" s="143"/>
      <c r="E147" s="143"/>
      <c r="F147" s="143"/>
      <c r="G147" s="143"/>
      <c r="H147" s="83" t="str">
        <f t="shared" si="4"/>
        <v/>
      </c>
      <c r="J147" s="114" t="str">
        <f t="shared" si="5"/>
        <v>否</v>
      </c>
    </row>
    <row r="148" s="114" customFormat="1" ht="19.5" hidden="1" customHeight="1" spans="1:10">
      <c r="A148" s="130" t="s">
        <v>1440</v>
      </c>
      <c r="B148" s="143"/>
      <c r="C148" s="143"/>
      <c r="D148" s="143"/>
      <c r="E148" s="143"/>
      <c r="F148" s="143"/>
      <c r="G148" s="143"/>
      <c r="H148" s="83" t="str">
        <f t="shared" si="4"/>
        <v/>
      </c>
      <c r="J148" s="114" t="str">
        <f t="shared" si="5"/>
        <v>否</v>
      </c>
    </row>
    <row r="149" s="114" customFormat="1" ht="19.5" hidden="1" customHeight="1" spans="1:10">
      <c r="A149" s="130" t="s">
        <v>1342</v>
      </c>
      <c r="B149" s="143"/>
      <c r="C149" s="143"/>
      <c r="D149" s="143"/>
      <c r="E149" s="143"/>
      <c r="F149" s="143"/>
      <c r="G149" s="143"/>
      <c r="H149" s="83" t="str">
        <f t="shared" si="4"/>
        <v/>
      </c>
      <c r="J149" s="114" t="str">
        <f t="shared" si="5"/>
        <v>否</v>
      </c>
    </row>
    <row r="150" s="114" customFormat="1" ht="19.5" hidden="1" customHeight="1" spans="1:10">
      <c r="A150" s="130" t="s">
        <v>1343</v>
      </c>
      <c r="B150" s="143"/>
      <c r="C150" s="143"/>
      <c r="D150" s="143"/>
      <c r="E150" s="143"/>
      <c r="F150" s="143"/>
      <c r="G150" s="143"/>
      <c r="H150" s="83" t="str">
        <f t="shared" si="4"/>
        <v/>
      </c>
      <c r="J150" s="114" t="str">
        <f t="shared" si="5"/>
        <v>否</v>
      </c>
    </row>
    <row r="151" s="114" customFormat="1" ht="19.5" hidden="1" customHeight="1" spans="1:10">
      <c r="A151" s="130" t="s">
        <v>1344</v>
      </c>
      <c r="B151" s="143"/>
      <c r="C151" s="143"/>
      <c r="D151" s="143"/>
      <c r="E151" s="143"/>
      <c r="F151" s="143"/>
      <c r="G151" s="143"/>
      <c r="H151" s="83" t="str">
        <f t="shared" si="4"/>
        <v/>
      </c>
      <c r="J151" s="114" t="str">
        <f t="shared" si="5"/>
        <v>否</v>
      </c>
    </row>
    <row r="152" s="114" customFormat="1" ht="19.5" hidden="1" customHeight="1" spans="1:10">
      <c r="A152" s="130" t="s">
        <v>1345</v>
      </c>
      <c r="B152" s="143"/>
      <c r="C152" s="143"/>
      <c r="D152" s="143"/>
      <c r="E152" s="143"/>
      <c r="F152" s="143"/>
      <c r="G152" s="143"/>
      <c r="H152" s="83" t="str">
        <f t="shared" si="4"/>
        <v/>
      </c>
      <c r="J152" s="114" t="str">
        <f t="shared" si="5"/>
        <v>否</v>
      </c>
    </row>
    <row r="153" s="114" customFormat="1" ht="19.5" hidden="1" customHeight="1" spans="1:10">
      <c r="A153" s="130" t="s">
        <v>1346</v>
      </c>
      <c r="B153" s="143"/>
      <c r="C153" s="143"/>
      <c r="D153" s="143"/>
      <c r="E153" s="143"/>
      <c r="F153" s="143"/>
      <c r="G153" s="143"/>
      <c r="H153" s="83" t="str">
        <f t="shared" si="4"/>
        <v/>
      </c>
      <c r="J153" s="114" t="str">
        <f t="shared" si="5"/>
        <v>否</v>
      </c>
    </row>
    <row r="154" s="114" customFormat="1" ht="19.5" hidden="1" customHeight="1" spans="1:10">
      <c r="A154" s="130" t="s">
        <v>1347</v>
      </c>
      <c r="B154" s="143"/>
      <c r="C154" s="143"/>
      <c r="D154" s="143"/>
      <c r="E154" s="143"/>
      <c r="F154" s="143"/>
      <c r="G154" s="143"/>
      <c r="H154" s="83" t="str">
        <f t="shared" si="4"/>
        <v/>
      </c>
      <c r="J154" s="114" t="str">
        <f t="shared" si="5"/>
        <v>否</v>
      </c>
    </row>
    <row r="155" s="114" customFormat="1" ht="19.5" hidden="1" customHeight="1" spans="1:10">
      <c r="A155" s="130" t="s">
        <v>1348</v>
      </c>
      <c r="B155" s="143"/>
      <c r="C155" s="143"/>
      <c r="D155" s="143"/>
      <c r="E155" s="143"/>
      <c r="F155" s="143"/>
      <c r="G155" s="143"/>
      <c r="H155" s="83" t="str">
        <f t="shared" si="4"/>
        <v/>
      </c>
      <c r="J155" s="114" t="str">
        <f t="shared" si="5"/>
        <v>否</v>
      </c>
    </row>
    <row r="156" s="114" customFormat="1" ht="19.5" hidden="1" customHeight="1" spans="1:10">
      <c r="A156" s="130" t="s">
        <v>1349</v>
      </c>
      <c r="B156" s="143"/>
      <c r="C156" s="143"/>
      <c r="D156" s="143"/>
      <c r="E156" s="143"/>
      <c r="F156" s="143"/>
      <c r="G156" s="143"/>
      <c r="H156" s="83" t="str">
        <f t="shared" si="4"/>
        <v/>
      </c>
      <c r="J156" s="114" t="str">
        <f t="shared" si="5"/>
        <v>否</v>
      </c>
    </row>
    <row r="157" s="114" customFormat="1" ht="19.5" hidden="1" customHeight="1" spans="1:10">
      <c r="A157" s="130" t="s">
        <v>1350</v>
      </c>
      <c r="B157" s="143"/>
      <c r="C157" s="143"/>
      <c r="D157" s="143"/>
      <c r="E157" s="143"/>
      <c r="F157" s="143"/>
      <c r="G157" s="143"/>
      <c r="H157" s="83" t="str">
        <f t="shared" si="4"/>
        <v/>
      </c>
      <c r="J157" s="114" t="str">
        <f t="shared" si="5"/>
        <v>否</v>
      </c>
    </row>
    <row r="158" s="114" customFormat="1" ht="19.5" hidden="1" customHeight="1" spans="1:10">
      <c r="A158" s="130" t="s">
        <v>1351</v>
      </c>
      <c r="B158" s="143"/>
      <c r="C158" s="143"/>
      <c r="D158" s="143"/>
      <c r="E158" s="143"/>
      <c r="F158" s="143"/>
      <c r="G158" s="143"/>
      <c r="H158" s="83" t="str">
        <f t="shared" si="4"/>
        <v/>
      </c>
      <c r="J158" s="114" t="str">
        <f t="shared" si="5"/>
        <v>否</v>
      </c>
    </row>
    <row r="159" s="114" customFormat="1" ht="19.5" hidden="1" customHeight="1" spans="1:10">
      <c r="A159" s="130" t="s">
        <v>1352</v>
      </c>
      <c r="B159" s="143"/>
      <c r="C159" s="143"/>
      <c r="D159" s="143"/>
      <c r="E159" s="143"/>
      <c r="F159" s="143"/>
      <c r="G159" s="143"/>
      <c r="H159" s="83" t="str">
        <f t="shared" si="4"/>
        <v/>
      </c>
      <c r="J159" s="114" t="str">
        <f t="shared" si="5"/>
        <v>否</v>
      </c>
    </row>
    <row r="160" s="114" customFormat="1" ht="19.5" hidden="1" customHeight="1" spans="1:10">
      <c r="A160" s="130" t="s">
        <v>1353</v>
      </c>
      <c r="B160" s="143"/>
      <c r="C160" s="143"/>
      <c r="D160" s="143"/>
      <c r="E160" s="143"/>
      <c r="F160" s="143"/>
      <c r="G160" s="143"/>
      <c r="H160" s="83" t="str">
        <f t="shared" si="4"/>
        <v/>
      </c>
      <c r="J160" s="114" t="str">
        <f t="shared" si="5"/>
        <v>否</v>
      </c>
    </row>
    <row r="161" s="114" customFormat="1" ht="19.5" hidden="1" customHeight="1" spans="1:10">
      <c r="A161" s="130" t="s">
        <v>1354</v>
      </c>
      <c r="B161" s="143"/>
      <c r="C161" s="143"/>
      <c r="D161" s="143"/>
      <c r="E161" s="143"/>
      <c r="F161" s="143"/>
      <c r="G161" s="143"/>
      <c r="H161" s="83" t="str">
        <f t="shared" si="4"/>
        <v/>
      </c>
      <c r="J161" s="114" t="str">
        <f t="shared" si="5"/>
        <v>否</v>
      </c>
    </row>
    <row r="162" s="114" customFormat="1" ht="19.5" hidden="1" customHeight="1" spans="1:10">
      <c r="A162" s="130" t="s">
        <v>1355</v>
      </c>
      <c r="B162" s="143"/>
      <c r="C162" s="143"/>
      <c r="D162" s="143"/>
      <c r="E162" s="143"/>
      <c r="F162" s="143"/>
      <c r="G162" s="143"/>
      <c r="H162" s="83" t="str">
        <f t="shared" si="4"/>
        <v/>
      </c>
      <c r="J162" s="114" t="str">
        <f t="shared" si="5"/>
        <v>否</v>
      </c>
    </row>
    <row r="163" s="114" customFormat="1" ht="19.5" hidden="1" customHeight="1" spans="1:10">
      <c r="A163" s="130" t="s">
        <v>1356</v>
      </c>
      <c r="B163" s="143"/>
      <c r="C163" s="143"/>
      <c r="D163" s="143"/>
      <c r="E163" s="143"/>
      <c r="F163" s="143"/>
      <c r="G163" s="143"/>
      <c r="H163" s="83" t="str">
        <f t="shared" si="4"/>
        <v/>
      </c>
      <c r="J163" s="114" t="str">
        <f t="shared" si="5"/>
        <v>否</v>
      </c>
    </row>
    <row r="164" s="114" customFormat="1" ht="19.5" hidden="1" customHeight="1" spans="1:10">
      <c r="A164" s="130" t="s">
        <v>1357</v>
      </c>
      <c r="B164" s="143"/>
      <c r="C164" s="143"/>
      <c r="D164" s="143"/>
      <c r="E164" s="143"/>
      <c r="F164" s="143"/>
      <c r="G164" s="143"/>
      <c r="H164" s="83" t="str">
        <f t="shared" si="4"/>
        <v/>
      </c>
      <c r="J164" s="114" t="str">
        <f t="shared" si="5"/>
        <v>否</v>
      </c>
    </row>
    <row r="165" s="114" customFormat="1" ht="19.5" hidden="1" customHeight="1" spans="1:10">
      <c r="A165" s="130" t="s">
        <v>1358</v>
      </c>
      <c r="B165" s="143"/>
      <c r="C165" s="143"/>
      <c r="D165" s="143"/>
      <c r="E165" s="143"/>
      <c r="F165" s="143"/>
      <c r="G165" s="143"/>
      <c r="H165" s="83" t="str">
        <f t="shared" si="4"/>
        <v/>
      </c>
      <c r="J165" s="114" t="str">
        <f t="shared" si="5"/>
        <v>否</v>
      </c>
    </row>
    <row r="166" s="114" customFormat="1" ht="19.5" hidden="1" customHeight="1" spans="1:10">
      <c r="A166" s="130" t="s">
        <v>1359</v>
      </c>
      <c r="B166" s="143"/>
      <c r="C166" s="143"/>
      <c r="D166" s="143"/>
      <c r="E166" s="143"/>
      <c r="F166" s="143"/>
      <c r="G166" s="143"/>
      <c r="H166" s="83" t="str">
        <f t="shared" si="4"/>
        <v/>
      </c>
      <c r="J166" s="114" t="str">
        <f t="shared" si="5"/>
        <v>否</v>
      </c>
    </row>
    <row r="167" s="114" customFormat="1" ht="19.5" hidden="1" customHeight="1" spans="1:10">
      <c r="A167" s="130" t="s">
        <v>1360</v>
      </c>
      <c r="B167" s="143"/>
      <c r="C167" s="143"/>
      <c r="D167" s="143"/>
      <c r="E167" s="143"/>
      <c r="F167" s="143"/>
      <c r="G167" s="143"/>
      <c r="H167" s="83" t="str">
        <f t="shared" si="4"/>
        <v/>
      </c>
      <c r="J167" s="114" t="str">
        <f t="shared" si="5"/>
        <v>否</v>
      </c>
    </row>
    <row r="168" s="114" customFormat="1" ht="19.5" hidden="1" customHeight="1" spans="1:10">
      <c r="A168" s="130" t="s">
        <v>1361</v>
      </c>
      <c r="B168" s="143"/>
      <c r="C168" s="143"/>
      <c r="D168" s="143"/>
      <c r="E168" s="143"/>
      <c r="F168" s="143"/>
      <c r="G168" s="143"/>
      <c r="H168" s="83" t="str">
        <f t="shared" si="4"/>
        <v/>
      </c>
      <c r="J168" s="114" t="str">
        <f t="shared" si="5"/>
        <v>否</v>
      </c>
    </row>
    <row r="169" s="114" customFormat="1" ht="19.5" hidden="1" customHeight="1" spans="1:10">
      <c r="A169" s="130" t="s">
        <v>1362</v>
      </c>
      <c r="B169" s="143"/>
      <c r="C169" s="143"/>
      <c r="D169" s="143"/>
      <c r="E169" s="143"/>
      <c r="F169" s="143"/>
      <c r="G169" s="143"/>
      <c r="H169" s="83" t="str">
        <f t="shared" si="4"/>
        <v/>
      </c>
      <c r="J169" s="114" t="str">
        <f t="shared" si="5"/>
        <v>否</v>
      </c>
    </row>
    <row r="170" s="114" customFormat="1" ht="19.5" hidden="1" customHeight="1" spans="1:10">
      <c r="A170" s="130" t="s">
        <v>1363</v>
      </c>
      <c r="B170" s="143"/>
      <c r="C170" s="143"/>
      <c r="D170" s="143"/>
      <c r="E170" s="143"/>
      <c r="F170" s="143"/>
      <c r="G170" s="143"/>
      <c r="H170" s="83" t="str">
        <f t="shared" si="4"/>
        <v/>
      </c>
      <c r="J170" s="114" t="str">
        <f t="shared" si="5"/>
        <v>否</v>
      </c>
    </row>
    <row r="171" s="114" customFormat="1" ht="19.5" hidden="1" customHeight="1" spans="1:10">
      <c r="A171" s="130" t="s">
        <v>1364</v>
      </c>
      <c r="B171" s="143"/>
      <c r="C171" s="143"/>
      <c r="D171" s="143"/>
      <c r="E171" s="143"/>
      <c r="F171" s="143"/>
      <c r="G171" s="143"/>
      <c r="H171" s="83" t="str">
        <f t="shared" si="4"/>
        <v/>
      </c>
      <c r="J171" s="114" t="str">
        <f t="shared" si="5"/>
        <v>否</v>
      </c>
    </row>
    <row r="172" s="114" customFormat="1" ht="19.5" hidden="1" customHeight="1" spans="1:10">
      <c r="A172" s="130" t="s">
        <v>1365</v>
      </c>
      <c r="B172" s="143"/>
      <c r="C172" s="143"/>
      <c r="D172" s="143"/>
      <c r="E172" s="143"/>
      <c r="F172" s="143"/>
      <c r="G172" s="143"/>
      <c r="H172" s="83" t="str">
        <f t="shared" si="4"/>
        <v/>
      </c>
      <c r="J172" s="114" t="str">
        <f t="shared" si="5"/>
        <v>否</v>
      </c>
    </row>
    <row r="173" s="114" customFormat="1" ht="19.5" hidden="1" customHeight="1" spans="1:10">
      <c r="A173" s="130" t="s">
        <v>1366</v>
      </c>
      <c r="B173" s="143"/>
      <c r="C173" s="143"/>
      <c r="D173" s="143"/>
      <c r="E173" s="143"/>
      <c r="F173" s="143"/>
      <c r="G173" s="143"/>
      <c r="H173" s="83" t="str">
        <f t="shared" si="4"/>
        <v/>
      </c>
      <c r="J173" s="114" t="str">
        <f t="shared" si="5"/>
        <v>否</v>
      </c>
    </row>
    <row r="174" s="114" customFormat="1" ht="19.5" hidden="1" customHeight="1" spans="1:10">
      <c r="A174" s="130" t="s">
        <v>1367</v>
      </c>
      <c r="B174" s="143"/>
      <c r="C174" s="143"/>
      <c r="D174" s="143"/>
      <c r="E174" s="143"/>
      <c r="F174" s="143"/>
      <c r="G174" s="143"/>
      <c r="H174" s="83" t="str">
        <f t="shared" si="4"/>
        <v/>
      </c>
      <c r="J174" s="114" t="str">
        <f t="shared" si="5"/>
        <v>否</v>
      </c>
    </row>
    <row r="175" s="114" customFormat="1" ht="19.5" hidden="1" customHeight="1" spans="1:10">
      <c r="A175" s="130" t="s">
        <v>1368</v>
      </c>
      <c r="B175" s="143"/>
      <c r="C175" s="143"/>
      <c r="D175" s="143"/>
      <c r="E175" s="143"/>
      <c r="F175" s="143"/>
      <c r="G175" s="143"/>
      <c r="H175" s="83" t="str">
        <f t="shared" si="4"/>
        <v/>
      </c>
      <c r="J175" s="114" t="str">
        <f t="shared" si="5"/>
        <v>否</v>
      </c>
    </row>
    <row r="176" s="114" customFormat="1" ht="19.5" hidden="1" customHeight="1" spans="1:10">
      <c r="A176" s="130" t="s">
        <v>1369</v>
      </c>
      <c r="B176" s="143"/>
      <c r="C176" s="143"/>
      <c r="D176" s="143"/>
      <c r="E176" s="143"/>
      <c r="F176" s="143"/>
      <c r="G176" s="143"/>
      <c r="H176" s="83" t="str">
        <f t="shared" si="4"/>
        <v/>
      </c>
      <c r="J176" s="114" t="str">
        <f t="shared" si="5"/>
        <v>否</v>
      </c>
    </row>
    <row r="177" s="114" customFormat="1" ht="19.5" hidden="1" customHeight="1" spans="1:10">
      <c r="A177" s="130" t="s">
        <v>1370</v>
      </c>
      <c r="B177" s="143"/>
      <c r="C177" s="143"/>
      <c r="D177" s="143"/>
      <c r="E177" s="143"/>
      <c r="F177" s="143"/>
      <c r="G177" s="143"/>
      <c r="H177" s="83" t="str">
        <f t="shared" si="4"/>
        <v/>
      </c>
      <c r="J177" s="114" t="str">
        <f t="shared" si="5"/>
        <v>否</v>
      </c>
    </row>
    <row r="178" s="114" customFormat="1" ht="19.5" hidden="1" customHeight="1" spans="1:10">
      <c r="A178" s="130" t="s">
        <v>1371</v>
      </c>
      <c r="B178" s="143"/>
      <c r="C178" s="143"/>
      <c r="D178" s="143"/>
      <c r="E178" s="143"/>
      <c r="F178" s="143"/>
      <c r="G178" s="143"/>
      <c r="H178" s="83" t="str">
        <f t="shared" si="4"/>
        <v/>
      </c>
      <c r="J178" s="114" t="str">
        <f t="shared" si="5"/>
        <v>否</v>
      </c>
    </row>
    <row r="179" s="112" customFormat="1" ht="20.1" customHeight="1" spans="1:11">
      <c r="A179" s="136" t="s">
        <v>1372</v>
      </c>
      <c r="B179" s="145">
        <v>20</v>
      </c>
      <c r="C179" s="145"/>
      <c r="D179" s="145"/>
      <c r="E179" s="145">
        <v>20</v>
      </c>
      <c r="F179" s="145"/>
      <c r="G179" s="145"/>
      <c r="H179" s="83">
        <f t="shared" si="4"/>
        <v>1</v>
      </c>
      <c r="J179" s="114" t="str">
        <f t="shared" si="5"/>
        <v>是</v>
      </c>
      <c r="K179" s="112">
        <v>1</v>
      </c>
    </row>
    <row r="180" s="114" customFormat="1" ht="20.1" hidden="1" customHeight="1" spans="1:10">
      <c r="A180" s="130" t="s">
        <v>1373</v>
      </c>
      <c r="B180" s="143"/>
      <c r="C180" s="143"/>
      <c r="D180" s="143"/>
      <c r="E180" s="143"/>
      <c r="F180" s="143"/>
      <c r="G180" s="143"/>
      <c r="H180" s="83" t="str">
        <f t="shared" si="4"/>
        <v/>
      </c>
      <c r="J180" s="114" t="str">
        <f t="shared" si="5"/>
        <v>否</v>
      </c>
    </row>
    <row r="181" s="114" customFormat="1" ht="20.1" hidden="1" customHeight="1" spans="1:10">
      <c r="A181" s="130" t="s">
        <v>1374</v>
      </c>
      <c r="B181" s="143"/>
      <c r="C181" s="143"/>
      <c r="D181" s="143"/>
      <c r="E181" s="143"/>
      <c r="F181" s="143"/>
      <c r="G181" s="143"/>
      <c r="H181" s="83" t="str">
        <f t="shared" si="4"/>
        <v/>
      </c>
      <c r="J181" s="114" t="str">
        <f t="shared" si="5"/>
        <v>否</v>
      </c>
    </row>
    <row r="182" s="114" customFormat="1" ht="19.5" hidden="1" customHeight="1" spans="1:10">
      <c r="A182" s="130" t="s">
        <v>1375</v>
      </c>
      <c r="B182" s="143"/>
      <c r="C182" s="143"/>
      <c r="D182" s="143"/>
      <c r="E182" s="143"/>
      <c r="F182" s="143"/>
      <c r="G182" s="143"/>
      <c r="H182" s="83" t="str">
        <f t="shared" si="4"/>
        <v/>
      </c>
      <c r="J182" s="114" t="str">
        <f t="shared" si="5"/>
        <v>否</v>
      </c>
    </row>
    <row r="183" s="114" customFormat="1" ht="19.5" hidden="1" customHeight="1" spans="1:10">
      <c r="A183" s="130" t="s">
        <v>1376</v>
      </c>
      <c r="B183" s="143"/>
      <c r="C183" s="143"/>
      <c r="D183" s="143"/>
      <c r="E183" s="143"/>
      <c r="F183" s="143"/>
      <c r="G183" s="143"/>
      <c r="H183" s="83" t="str">
        <f t="shared" si="4"/>
        <v/>
      </c>
      <c r="J183" s="114" t="str">
        <f t="shared" si="5"/>
        <v>否</v>
      </c>
    </row>
    <row r="184" s="114" customFormat="1" ht="19.5" hidden="1" customHeight="1" spans="1:10">
      <c r="A184" s="130" t="s">
        <v>1377</v>
      </c>
      <c r="B184" s="143"/>
      <c r="C184" s="143"/>
      <c r="D184" s="143"/>
      <c r="E184" s="143"/>
      <c r="F184" s="143"/>
      <c r="G184" s="143"/>
      <c r="H184" s="83" t="str">
        <f t="shared" si="4"/>
        <v/>
      </c>
      <c r="J184" s="114" t="str">
        <f t="shared" si="5"/>
        <v>否</v>
      </c>
    </row>
    <row r="185" s="114" customFormat="1" ht="19.5" hidden="1" customHeight="1" spans="1:10">
      <c r="A185" s="130" t="s">
        <v>1378</v>
      </c>
      <c r="B185" s="143"/>
      <c r="C185" s="143"/>
      <c r="D185" s="143"/>
      <c r="E185" s="143"/>
      <c r="F185" s="143"/>
      <c r="G185" s="143"/>
      <c r="H185" s="83" t="str">
        <f t="shared" si="4"/>
        <v/>
      </c>
      <c r="J185" s="114" t="str">
        <f t="shared" si="5"/>
        <v>否</v>
      </c>
    </row>
    <row r="186" s="114" customFormat="1" ht="19.5" hidden="1" customHeight="1" spans="1:10">
      <c r="A186" s="130" t="s">
        <v>1379</v>
      </c>
      <c r="B186" s="143"/>
      <c r="C186" s="143"/>
      <c r="D186" s="143"/>
      <c r="E186" s="143"/>
      <c r="F186" s="143"/>
      <c r="G186" s="143"/>
      <c r="H186" s="83" t="str">
        <f t="shared" si="4"/>
        <v/>
      </c>
      <c r="J186" s="114" t="str">
        <f t="shared" si="5"/>
        <v>否</v>
      </c>
    </row>
    <row r="187" s="114" customFormat="1" ht="19.5" hidden="1" customHeight="1" spans="1:10">
      <c r="A187" s="130" t="s">
        <v>1380</v>
      </c>
      <c r="B187" s="143"/>
      <c r="C187" s="143"/>
      <c r="D187" s="143"/>
      <c r="E187" s="143"/>
      <c r="F187" s="143"/>
      <c r="G187" s="143"/>
      <c r="H187" s="83" t="str">
        <f t="shared" si="4"/>
        <v/>
      </c>
      <c r="J187" s="114" t="str">
        <f t="shared" si="5"/>
        <v>否</v>
      </c>
    </row>
    <row r="188" s="114" customFormat="1" ht="19.5" hidden="1" customHeight="1" spans="1:10">
      <c r="A188" s="130" t="s">
        <v>1381</v>
      </c>
      <c r="B188" s="143"/>
      <c r="C188" s="143"/>
      <c r="D188" s="143"/>
      <c r="E188" s="143"/>
      <c r="F188" s="143"/>
      <c r="G188" s="143"/>
      <c r="H188" s="83" t="str">
        <f t="shared" si="4"/>
        <v/>
      </c>
      <c r="J188" s="114" t="str">
        <f t="shared" si="5"/>
        <v>否</v>
      </c>
    </row>
    <row r="189" s="114" customFormat="1" ht="19.5" customHeight="1" spans="1:10">
      <c r="A189" s="130" t="s">
        <v>1441</v>
      </c>
      <c r="B189" s="143">
        <v>20</v>
      </c>
      <c r="C189" s="143"/>
      <c r="D189" s="143"/>
      <c r="E189" s="143">
        <v>20</v>
      </c>
      <c r="F189" s="143"/>
      <c r="G189" s="143"/>
      <c r="H189" s="85">
        <f t="shared" si="4"/>
        <v>1</v>
      </c>
      <c r="J189" s="114" t="str">
        <f t="shared" si="5"/>
        <v>是</v>
      </c>
    </row>
    <row r="190" s="114" customFormat="1" ht="19.5" hidden="1" customHeight="1" spans="1:10">
      <c r="A190" s="130" t="s">
        <v>1383</v>
      </c>
      <c r="B190" s="143"/>
      <c r="C190" s="143"/>
      <c r="D190" s="143"/>
      <c r="E190" s="143"/>
      <c r="F190" s="143"/>
      <c r="G190" s="143"/>
      <c r="H190" s="83" t="str">
        <f t="shared" si="4"/>
        <v/>
      </c>
      <c r="J190" s="114" t="str">
        <f t="shared" si="5"/>
        <v>否</v>
      </c>
    </row>
    <row r="191" s="114" customFormat="1" ht="19.5" hidden="1" customHeight="1" spans="1:10">
      <c r="A191" s="130" t="s">
        <v>1384</v>
      </c>
      <c r="B191" s="143"/>
      <c r="C191" s="143"/>
      <c r="D191" s="143"/>
      <c r="E191" s="143"/>
      <c r="F191" s="143"/>
      <c r="G191" s="143"/>
      <c r="H191" s="83" t="str">
        <f t="shared" si="4"/>
        <v/>
      </c>
      <c r="J191" s="114" t="str">
        <f t="shared" si="5"/>
        <v>否</v>
      </c>
    </row>
    <row r="192" s="114" customFormat="1" ht="19.5" customHeight="1" spans="1:10">
      <c r="A192" s="130" t="s">
        <v>1385</v>
      </c>
      <c r="B192" s="143"/>
      <c r="C192" s="143"/>
      <c r="D192" s="143"/>
      <c r="E192" s="143">
        <v>10</v>
      </c>
      <c r="F192" s="143"/>
      <c r="G192" s="143"/>
      <c r="H192" s="85" t="str">
        <f t="shared" si="4"/>
        <v/>
      </c>
      <c r="J192" s="114" t="str">
        <f t="shared" si="5"/>
        <v>是</v>
      </c>
    </row>
    <row r="193" s="114" customFormat="1" ht="19.5" customHeight="1" spans="1:10">
      <c r="A193" s="130" t="s">
        <v>1386</v>
      </c>
      <c r="B193" s="143">
        <v>20</v>
      </c>
      <c r="C193" s="143"/>
      <c r="D193" s="143"/>
      <c r="E193" s="143">
        <v>10</v>
      </c>
      <c r="F193" s="143"/>
      <c r="G193" s="143"/>
      <c r="H193" s="85">
        <f t="shared" si="4"/>
        <v>0.5</v>
      </c>
      <c r="J193" s="114" t="str">
        <f t="shared" si="5"/>
        <v>是</v>
      </c>
    </row>
    <row r="194" s="114" customFormat="1" ht="19.5" hidden="1" customHeight="1" spans="1:10">
      <c r="A194" s="130" t="s">
        <v>1387</v>
      </c>
      <c r="B194" s="143"/>
      <c r="C194" s="143"/>
      <c r="D194" s="143"/>
      <c r="E194" s="143"/>
      <c r="F194" s="143"/>
      <c r="G194" s="143"/>
      <c r="H194" s="83" t="str">
        <f t="shared" si="4"/>
        <v/>
      </c>
      <c r="J194" s="114" t="str">
        <f t="shared" si="5"/>
        <v>否</v>
      </c>
    </row>
    <row r="195" s="114" customFormat="1" ht="19.5" hidden="1" customHeight="1" spans="1:10">
      <c r="A195" s="130" t="s">
        <v>1388</v>
      </c>
      <c r="B195" s="143"/>
      <c r="C195" s="143"/>
      <c r="D195" s="143"/>
      <c r="E195" s="143"/>
      <c r="F195" s="143"/>
      <c r="G195" s="143"/>
      <c r="H195" s="83" t="str">
        <f t="shared" si="4"/>
        <v/>
      </c>
      <c r="J195" s="114" t="str">
        <f t="shared" si="5"/>
        <v>否</v>
      </c>
    </row>
    <row r="196" s="114" customFormat="1" ht="19.5" hidden="1" customHeight="1" spans="1:10">
      <c r="A196" s="130" t="s">
        <v>1389</v>
      </c>
      <c r="B196" s="143"/>
      <c r="C196" s="143"/>
      <c r="D196" s="143"/>
      <c r="E196" s="143"/>
      <c r="F196" s="143"/>
      <c r="G196" s="143"/>
      <c r="H196" s="83" t="str">
        <f t="shared" si="4"/>
        <v/>
      </c>
      <c r="J196" s="114" t="str">
        <f t="shared" si="5"/>
        <v>否</v>
      </c>
    </row>
    <row r="197" s="114" customFormat="1" ht="19.5" hidden="1" customHeight="1" spans="1:10">
      <c r="A197" s="130" t="s">
        <v>1390</v>
      </c>
      <c r="B197" s="143"/>
      <c r="C197" s="143"/>
      <c r="D197" s="143"/>
      <c r="E197" s="143"/>
      <c r="F197" s="143"/>
      <c r="G197" s="143"/>
      <c r="H197" s="83" t="str">
        <f t="shared" si="4"/>
        <v/>
      </c>
      <c r="J197" s="114" t="str">
        <f t="shared" si="5"/>
        <v>否</v>
      </c>
    </row>
    <row r="198" s="114" customFormat="1" ht="19.5" hidden="1" customHeight="1" spans="1:10">
      <c r="A198" s="130" t="s">
        <v>1391</v>
      </c>
      <c r="B198" s="143"/>
      <c r="C198" s="143"/>
      <c r="D198" s="143"/>
      <c r="E198" s="143"/>
      <c r="F198" s="143"/>
      <c r="G198" s="143"/>
      <c r="H198" s="83" t="str">
        <f t="shared" ref="H198:H243" si="6">IF(B198&lt;&gt;0,E198/B198,"")</f>
        <v/>
      </c>
      <c r="J198" s="114" t="str">
        <f t="shared" si="5"/>
        <v>否</v>
      </c>
    </row>
    <row r="199" s="112" customFormat="1" ht="20.1" customHeight="1" spans="1:11">
      <c r="A199" s="136" t="s">
        <v>1392</v>
      </c>
      <c r="B199" s="145"/>
      <c r="C199" s="145"/>
      <c r="D199" s="145"/>
      <c r="E199" s="145"/>
      <c r="F199" s="145"/>
      <c r="G199" s="145"/>
      <c r="H199" s="83" t="str">
        <f t="shared" si="6"/>
        <v/>
      </c>
      <c r="J199" s="114" t="str">
        <f t="shared" si="5"/>
        <v>是</v>
      </c>
      <c r="K199" s="112">
        <v>1</v>
      </c>
    </row>
    <row r="200" s="114" customFormat="1" ht="19.5" hidden="1" customHeight="1" spans="1:10">
      <c r="A200" s="130" t="s">
        <v>1393</v>
      </c>
      <c r="B200" s="143"/>
      <c r="C200" s="143"/>
      <c r="D200" s="143"/>
      <c r="E200" s="143"/>
      <c r="F200" s="143"/>
      <c r="G200" s="143"/>
      <c r="H200" s="83" t="str">
        <f t="shared" si="6"/>
        <v/>
      </c>
      <c r="J200" s="114" t="str">
        <f t="shared" si="5"/>
        <v>否</v>
      </c>
    </row>
    <row r="201" s="114" customFormat="1" ht="19.5" hidden="1" customHeight="1" spans="1:10">
      <c r="A201" s="130" t="s">
        <v>1394</v>
      </c>
      <c r="B201" s="143"/>
      <c r="C201" s="143"/>
      <c r="D201" s="143"/>
      <c r="E201" s="143"/>
      <c r="F201" s="143"/>
      <c r="G201" s="143"/>
      <c r="H201" s="83" t="str">
        <f t="shared" si="6"/>
        <v/>
      </c>
      <c r="J201" s="114" t="str">
        <f t="shared" si="5"/>
        <v>否</v>
      </c>
    </row>
    <row r="202" s="114" customFormat="1" ht="19.5" hidden="1" customHeight="1" spans="1:10">
      <c r="A202" s="130" t="s">
        <v>1395</v>
      </c>
      <c r="B202" s="143"/>
      <c r="C202" s="143"/>
      <c r="D202" s="143"/>
      <c r="E202" s="143"/>
      <c r="F202" s="143"/>
      <c r="G202" s="143"/>
      <c r="H202" s="83" t="str">
        <f t="shared" si="6"/>
        <v/>
      </c>
      <c r="J202" s="114" t="str">
        <f t="shared" si="5"/>
        <v>否</v>
      </c>
    </row>
    <row r="203" s="114" customFormat="1" ht="19.5" hidden="1" customHeight="1" spans="1:10">
      <c r="A203" s="130" t="s">
        <v>1396</v>
      </c>
      <c r="B203" s="143"/>
      <c r="C203" s="143"/>
      <c r="D203" s="143"/>
      <c r="E203" s="143"/>
      <c r="F203" s="143"/>
      <c r="G203" s="143"/>
      <c r="H203" s="83" t="str">
        <f t="shared" si="6"/>
        <v/>
      </c>
      <c r="J203" s="114" t="str">
        <f t="shared" si="5"/>
        <v>否</v>
      </c>
    </row>
    <row r="204" s="114" customFormat="1" ht="19.5" hidden="1" customHeight="1" spans="1:10">
      <c r="A204" s="130" t="s">
        <v>1397</v>
      </c>
      <c r="B204" s="143"/>
      <c r="C204" s="143"/>
      <c r="D204" s="143"/>
      <c r="E204" s="143"/>
      <c r="F204" s="143"/>
      <c r="G204" s="143"/>
      <c r="H204" s="83" t="str">
        <f t="shared" si="6"/>
        <v/>
      </c>
      <c r="J204" s="114" t="str">
        <f t="shared" si="5"/>
        <v>否</v>
      </c>
    </row>
    <row r="205" s="114" customFormat="1" ht="19.5" hidden="1" customHeight="1" spans="1:10">
      <c r="A205" s="130" t="s">
        <v>1398</v>
      </c>
      <c r="B205" s="143"/>
      <c r="C205" s="143"/>
      <c r="D205" s="143"/>
      <c r="E205" s="143"/>
      <c r="F205" s="143"/>
      <c r="G205" s="143"/>
      <c r="H205" s="83" t="str">
        <f t="shared" si="6"/>
        <v/>
      </c>
      <c r="J205" s="114" t="str">
        <f t="shared" si="5"/>
        <v>否</v>
      </c>
    </row>
    <row r="206" s="112" customFormat="1" ht="20.1" customHeight="1" spans="1:11">
      <c r="A206" s="136" t="s">
        <v>1399</v>
      </c>
      <c r="B206" s="145">
        <v>3238</v>
      </c>
      <c r="C206" s="145"/>
      <c r="D206" s="145">
        <v>50</v>
      </c>
      <c r="E206" s="145">
        <v>2456</v>
      </c>
      <c r="F206" s="145"/>
      <c r="G206" s="145"/>
      <c r="H206" s="83">
        <f t="shared" si="6"/>
        <v>0.758492896849907</v>
      </c>
      <c r="J206" s="114" t="str">
        <f t="shared" ref="J206:J224" si="7">IF((B206+E206+K206)&lt;&gt;0,"是","否")</f>
        <v>是</v>
      </c>
      <c r="K206" s="112">
        <v>1</v>
      </c>
    </row>
    <row r="207" s="114" customFormat="1" ht="19.5" hidden="1" customHeight="1" spans="1:10">
      <c r="A207" s="130" t="s">
        <v>1400</v>
      </c>
      <c r="B207" s="143"/>
      <c r="C207" s="143"/>
      <c r="D207" s="143"/>
      <c r="E207" s="143"/>
      <c r="F207" s="143"/>
      <c r="G207" s="143"/>
      <c r="H207" s="83" t="str">
        <f t="shared" si="6"/>
        <v/>
      </c>
      <c r="J207" s="114" t="str">
        <f t="shared" si="7"/>
        <v>否</v>
      </c>
    </row>
    <row r="208" s="114" customFormat="1" ht="19.5" customHeight="1" spans="1:10">
      <c r="A208" s="130" t="s">
        <v>1401</v>
      </c>
      <c r="B208" s="143">
        <v>533</v>
      </c>
      <c r="C208" s="143"/>
      <c r="D208" s="143"/>
      <c r="E208" s="143">
        <v>155</v>
      </c>
      <c r="F208" s="143"/>
      <c r="G208" s="143"/>
      <c r="H208" s="85">
        <f t="shared" si="6"/>
        <v>0.290806754221388</v>
      </c>
      <c r="J208" s="114" t="str">
        <f t="shared" si="7"/>
        <v>是</v>
      </c>
    </row>
    <row r="209" s="114" customFormat="1" ht="19.5" hidden="1" customHeight="1" spans="1:10">
      <c r="A209" s="130" t="s">
        <v>1402</v>
      </c>
      <c r="B209" s="143"/>
      <c r="C209" s="143"/>
      <c r="D209" s="143"/>
      <c r="E209" s="143"/>
      <c r="F209" s="143"/>
      <c r="G209" s="143"/>
      <c r="H209" s="83" t="str">
        <f t="shared" si="6"/>
        <v/>
      </c>
      <c r="J209" s="114" t="str">
        <f t="shared" si="7"/>
        <v>否</v>
      </c>
    </row>
    <row r="210" s="114" customFormat="1" ht="19.5" hidden="1" customHeight="1" spans="1:10">
      <c r="A210" s="130" t="s">
        <v>1403</v>
      </c>
      <c r="B210" s="143"/>
      <c r="C210" s="143"/>
      <c r="D210" s="143"/>
      <c r="E210" s="143"/>
      <c r="F210" s="143"/>
      <c r="G210" s="143"/>
      <c r="H210" s="83" t="str">
        <f t="shared" si="6"/>
        <v/>
      </c>
      <c r="J210" s="114" t="str">
        <f t="shared" si="7"/>
        <v>否</v>
      </c>
    </row>
    <row r="211" s="114" customFormat="1" ht="19.5" customHeight="1" spans="1:10">
      <c r="A211" s="130" t="s">
        <v>1404</v>
      </c>
      <c r="B211" s="143">
        <v>533</v>
      </c>
      <c r="C211" s="143"/>
      <c r="D211" s="143"/>
      <c r="E211" s="143">
        <v>130</v>
      </c>
      <c r="F211" s="143"/>
      <c r="G211" s="143"/>
      <c r="H211" s="85">
        <f t="shared" si="6"/>
        <v>0.24390243902439</v>
      </c>
      <c r="J211" s="114" t="str">
        <f t="shared" si="7"/>
        <v>是</v>
      </c>
    </row>
    <row r="212" s="114" customFormat="1" ht="19.5" hidden="1" customHeight="1" spans="1:10">
      <c r="A212" s="130" t="s">
        <v>1405</v>
      </c>
      <c r="B212" s="143"/>
      <c r="C212" s="143"/>
      <c r="D212" s="143"/>
      <c r="E212" s="143"/>
      <c r="F212" s="143"/>
      <c r="G212" s="143"/>
      <c r="H212" s="83" t="str">
        <f t="shared" si="6"/>
        <v/>
      </c>
      <c r="J212" s="114" t="str">
        <f t="shared" si="7"/>
        <v>否</v>
      </c>
    </row>
    <row r="213" s="114" customFormat="1" ht="19.5" hidden="1" customHeight="1" spans="1:10">
      <c r="A213" s="130" t="s">
        <v>1406</v>
      </c>
      <c r="B213" s="143"/>
      <c r="C213" s="143"/>
      <c r="D213" s="143"/>
      <c r="E213" s="143"/>
      <c r="F213" s="143"/>
      <c r="G213" s="143"/>
      <c r="H213" s="83" t="str">
        <f t="shared" si="6"/>
        <v/>
      </c>
      <c r="J213" s="114" t="str">
        <f t="shared" si="7"/>
        <v>否</v>
      </c>
    </row>
    <row r="214" s="114" customFormat="1" ht="19.5" hidden="1" customHeight="1" spans="1:10">
      <c r="A214" s="130" t="s">
        <v>1407</v>
      </c>
      <c r="B214" s="143"/>
      <c r="C214" s="143"/>
      <c r="D214" s="143"/>
      <c r="E214" s="143"/>
      <c r="F214" s="143"/>
      <c r="G214" s="143"/>
      <c r="H214" s="83" t="str">
        <f t="shared" si="6"/>
        <v/>
      </c>
      <c r="J214" s="114" t="str">
        <f t="shared" si="7"/>
        <v>否</v>
      </c>
    </row>
    <row r="215" s="114" customFormat="1" ht="19.5" customHeight="1" spans="1:10">
      <c r="A215" s="130" t="s">
        <v>1408</v>
      </c>
      <c r="B215" s="143"/>
      <c r="C215" s="143"/>
      <c r="D215" s="143"/>
      <c r="E215" s="143">
        <v>25</v>
      </c>
      <c r="F215" s="143"/>
      <c r="G215" s="143"/>
      <c r="H215" s="85" t="str">
        <f t="shared" si="6"/>
        <v/>
      </c>
      <c r="J215" s="114" t="str">
        <f t="shared" si="7"/>
        <v>是</v>
      </c>
    </row>
    <row r="216" s="114" customFormat="1" ht="19.5" hidden="1" customHeight="1" spans="1:10">
      <c r="A216" s="130" t="s">
        <v>1409</v>
      </c>
      <c r="B216" s="143"/>
      <c r="C216" s="143"/>
      <c r="D216" s="143"/>
      <c r="E216" s="143"/>
      <c r="F216" s="143"/>
      <c r="G216" s="143"/>
      <c r="H216" s="83" t="str">
        <f t="shared" si="6"/>
        <v/>
      </c>
      <c r="J216" s="114" t="str">
        <f t="shared" si="7"/>
        <v>否</v>
      </c>
    </row>
    <row r="217" s="114" customFormat="1" ht="19.5" customHeight="1" spans="1:10">
      <c r="A217" s="130" t="s">
        <v>1410</v>
      </c>
      <c r="B217" s="143">
        <v>2705</v>
      </c>
      <c r="C217" s="143"/>
      <c r="D217" s="143"/>
      <c r="E217" s="143">
        <v>2301</v>
      </c>
      <c r="F217" s="143"/>
      <c r="G217" s="143"/>
      <c r="H217" s="85">
        <f t="shared" si="6"/>
        <v>0.850646950092421</v>
      </c>
      <c r="J217" s="114" t="str">
        <f t="shared" si="7"/>
        <v>是</v>
      </c>
    </row>
    <row r="218" s="114" customFormat="1" ht="19.5" hidden="1" customHeight="1" spans="1:10">
      <c r="A218" s="130" t="s">
        <v>1411</v>
      </c>
      <c r="B218" s="143"/>
      <c r="C218" s="143"/>
      <c r="D218" s="143"/>
      <c r="E218" s="143">
        <v>0</v>
      </c>
      <c r="F218" s="143"/>
      <c r="G218" s="143"/>
      <c r="H218" s="83" t="str">
        <f t="shared" si="6"/>
        <v/>
      </c>
      <c r="J218" s="114" t="str">
        <f t="shared" si="7"/>
        <v>否</v>
      </c>
    </row>
    <row r="219" s="114" customFormat="1" ht="19.5" customHeight="1" spans="1:10">
      <c r="A219" s="130" t="s">
        <v>1412</v>
      </c>
      <c r="B219" s="143">
        <v>1016</v>
      </c>
      <c r="C219" s="143"/>
      <c r="D219" s="143"/>
      <c r="E219" s="143">
        <v>631</v>
      </c>
      <c r="F219" s="143"/>
      <c r="G219" s="143"/>
      <c r="H219" s="85">
        <f t="shared" si="6"/>
        <v>0.621062992125984</v>
      </c>
      <c r="J219" s="114" t="str">
        <f t="shared" si="7"/>
        <v>是</v>
      </c>
    </row>
    <row r="220" s="114" customFormat="1" ht="19.5" customHeight="1" spans="1:10">
      <c r="A220" s="130" t="s">
        <v>1413</v>
      </c>
      <c r="B220" s="143">
        <f>1613+50</f>
        <v>1663</v>
      </c>
      <c r="C220" s="143"/>
      <c r="D220" s="143">
        <v>50</v>
      </c>
      <c r="E220" s="143">
        <v>1641</v>
      </c>
      <c r="F220" s="143"/>
      <c r="G220" s="143"/>
      <c r="H220" s="85">
        <f t="shared" si="6"/>
        <v>0.986770895971137</v>
      </c>
      <c r="J220" s="114" t="str">
        <f t="shared" si="7"/>
        <v>是</v>
      </c>
    </row>
    <row r="221" s="114" customFormat="1" ht="19.5" hidden="1" customHeight="1" spans="1:10">
      <c r="A221" s="130" t="s">
        <v>1414</v>
      </c>
      <c r="B221" s="143"/>
      <c r="C221" s="143"/>
      <c r="D221" s="143"/>
      <c r="E221" s="143">
        <v>0</v>
      </c>
      <c r="F221" s="143"/>
      <c r="G221" s="143"/>
      <c r="H221" s="83" t="str">
        <f t="shared" si="6"/>
        <v/>
      </c>
      <c r="J221" s="114" t="str">
        <f t="shared" si="7"/>
        <v>否</v>
      </c>
    </row>
    <row r="222" s="114" customFormat="1" ht="19.5" hidden="1" customHeight="1" spans="1:10">
      <c r="A222" s="130" t="s">
        <v>1415</v>
      </c>
      <c r="B222" s="143"/>
      <c r="C222" s="143"/>
      <c r="D222" s="143"/>
      <c r="E222" s="143">
        <v>0</v>
      </c>
      <c r="F222" s="143"/>
      <c r="G222" s="143"/>
      <c r="H222" s="83" t="str">
        <f t="shared" si="6"/>
        <v/>
      </c>
      <c r="J222" s="114" t="str">
        <f t="shared" si="7"/>
        <v>否</v>
      </c>
    </row>
    <row r="223" s="114" customFormat="1" ht="19.5" customHeight="1" spans="1:10">
      <c r="A223" s="130" t="s">
        <v>1416</v>
      </c>
      <c r="B223" s="143">
        <v>26</v>
      </c>
      <c r="C223" s="143"/>
      <c r="D223" s="143"/>
      <c r="E223" s="143">
        <v>29</v>
      </c>
      <c r="F223" s="143"/>
      <c r="G223" s="143"/>
      <c r="H223" s="85">
        <f t="shared" si="6"/>
        <v>1.11538461538462</v>
      </c>
      <c r="J223" s="114" t="str">
        <f t="shared" si="7"/>
        <v>是</v>
      </c>
    </row>
    <row r="224" s="114" customFormat="1" ht="19.5" hidden="1" customHeight="1" spans="1:10">
      <c r="A224" s="130" t="s">
        <v>1417</v>
      </c>
      <c r="B224" s="143"/>
      <c r="C224" s="143"/>
      <c r="D224" s="143"/>
      <c r="E224" s="143">
        <v>0</v>
      </c>
      <c r="F224" s="143"/>
      <c r="G224" s="143"/>
      <c r="H224" s="83" t="str">
        <f t="shared" si="6"/>
        <v/>
      </c>
      <c r="J224" s="114" t="str">
        <f t="shared" si="7"/>
        <v>否</v>
      </c>
    </row>
    <row r="225" s="114" customFormat="1" ht="19.5" hidden="1" customHeight="1" spans="1:10">
      <c r="A225" s="130" t="s">
        <v>1418</v>
      </c>
      <c r="B225" s="143"/>
      <c r="C225" s="143"/>
      <c r="D225" s="143"/>
      <c r="E225" s="143">
        <v>0</v>
      </c>
      <c r="F225" s="143"/>
      <c r="G225" s="143"/>
      <c r="H225" s="83" t="str">
        <f t="shared" si="6"/>
        <v/>
      </c>
      <c r="J225" s="114" t="str">
        <f t="shared" ref="J225:J231" si="8">IF((B225+E225+K225)&lt;&gt;0,"是","否")</f>
        <v>否</v>
      </c>
    </row>
    <row r="226" s="114" customFormat="1" ht="19.5" hidden="1" customHeight="1" spans="1:10">
      <c r="A226" s="130" t="s">
        <v>1419</v>
      </c>
      <c r="B226" s="143"/>
      <c r="C226" s="143"/>
      <c r="D226" s="143"/>
      <c r="E226" s="143">
        <v>0</v>
      </c>
      <c r="F226" s="143"/>
      <c r="G226" s="143"/>
      <c r="H226" s="83" t="str">
        <f t="shared" si="6"/>
        <v/>
      </c>
      <c r="J226" s="114" t="str">
        <f t="shared" si="8"/>
        <v>否</v>
      </c>
    </row>
    <row r="227" s="114" customFormat="1" ht="19.5" hidden="1" customHeight="1" spans="1:10">
      <c r="A227" s="130" t="s">
        <v>1420</v>
      </c>
      <c r="B227" s="143"/>
      <c r="C227" s="143"/>
      <c r="D227" s="143"/>
      <c r="E227" s="143">
        <v>0</v>
      </c>
      <c r="F227" s="143"/>
      <c r="G227" s="143"/>
      <c r="H227" s="83" t="str">
        <f t="shared" si="6"/>
        <v/>
      </c>
      <c r="J227" s="114" t="str">
        <f t="shared" si="8"/>
        <v>否</v>
      </c>
    </row>
    <row r="228" s="114" customFormat="1" ht="19.5" hidden="1" customHeight="1" spans="1:10">
      <c r="A228" s="130" t="s">
        <v>1421</v>
      </c>
      <c r="B228" s="143"/>
      <c r="C228" s="143"/>
      <c r="D228" s="143"/>
      <c r="E228" s="143">
        <v>0</v>
      </c>
      <c r="F228" s="143"/>
      <c r="G228" s="143"/>
      <c r="H228" s="83" t="str">
        <f t="shared" si="6"/>
        <v/>
      </c>
      <c r="J228" s="114" t="str">
        <f t="shared" si="8"/>
        <v>否</v>
      </c>
    </row>
    <row r="229" s="114" customFormat="1" ht="19.5" hidden="1" customHeight="1" spans="1:10">
      <c r="A229" s="130" t="s">
        <v>1422</v>
      </c>
      <c r="B229" s="143">
        <v>0</v>
      </c>
      <c r="C229" s="143"/>
      <c r="D229" s="143"/>
      <c r="E229" s="143">
        <v>0</v>
      </c>
      <c r="F229" s="143"/>
      <c r="G229" s="143"/>
      <c r="H229" s="83" t="str">
        <f t="shared" si="6"/>
        <v/>
      </c>
      <c r="J229" s="114" t="str">
        <f t="shared" si="8"/>
        <v>否</v>
      </c>
    </row>
    <row r="230" s="112" customFormat="1" ht="20.1" customHeight="1" spans="1:11">
      <c r="A230" s="148" t="s">
        <v>1423</v>
      </c>
      <c r="B230" s="149"/>
      <c r="C230" s="149"/>
      <c r="D230" s="149"/>
      <c r="E230" s="149"/>
      <c r="F230" s="149"/>
      <c r="G230" s="149"/>
      <c r="H230" s="83" t="str">
        <f t="shared" si="6"/>
        <v/>
      </c>
      <c r="J230" s="114" t="str">
        <f t="shared" si="8"/>
        <v>是</v>
      </c>
      <c r="K230" s="112">
        <v>1</v>
      </c>
    </row>
    <row r="231" s="112" customFormat="1" ht="20.1" customHeight="1" spans="1:11">
      <c r="A231" s="148" t="s">
        <v>1424</v>
      </c>
      <c r="B231" s="149"/>
      <c r="C231" s="149"/>
      <c r="D231" s="149"/>
      <c r="E231" s="149"/>
      <c r="F231" s="149"/>
      <c r="G231" s="149"/>
      <c r="H231" s="83" t="str">
        <f t="shared" si="6"/>
        <v/>
      </c>
      <c r="J231" s="114" t="str">
        <f t="shared" si="8"/>
        <v>是</v>
      </c>
      <c r="K231" s="112">
        <v>1</v>
      </c>
    </row>
    <row r="232" s="114" customFormat="1" ht="19.5" hidden="1" customHeight="1" spans="1:10">
      <c r="A232" s="135" t="s">
        <v>1425</v>
      </c>
      <c r="B232" s="151">
        <v>0</v>
      </c>
      <c r="C232" s="151"/>
      <c r="D232" s="151"/>
      <c r="E232" s="151"/>
      <c r="F232" s="151"/>
      <c r="G232" s="151"/>
      <c r="H232" s="83" t="str">
        <f t="shared" si="6"/>
        <v/>
      </c>
      <c r="J232" s="114" t="str">
        <f t="shared" ref="J232:J243" si="9">IF((B232+E232+K232)&lt;&gt;0,"是","否")</f>
        <v>否</v>
      </c>
    </row>
    <row r="233" s="114" customFormat="1" ht="19.5" hidden="1" customHeight="1" spans="1:10">
      <c r="A233" s="130"/>
      <c r="B233" s="143">
        <v>0</v>
      </c>
      <c r="C233" s="143"/>
      <c r="D233" s="143"/>
      <c r="E233" s="143">
        <v>0</v>
      </c>
      <c r="F233" s="143"/>
      <c r="G233" s="143"/>
      <c r="H233" s="83" t="str">
        <f t="shared" si="6"/>
        <v/>
      </c>
      <c r="J233" s="114" t="str">
        <f t="shared" si="9"/>
        <v>否</v>
      </c>
    </row>
    <row r="234" s="114" customFormat="1" ht="19.5" hidden="1" customHeight="1" spans="1:10">
      <c r="A234" s="130"/>
      <c r="B234" s="143">
        <v>0</v>
      </c>
      <c r="C234" s="143"/>
      <c r="D234" s="143"/>
      <c r="E234" s="143">
        <v>0</v>
      </c>
      <c r="F234" s="143"/>
      <c r="G234" s="143"/>
      <c r="H234" s="83" t="str">
        <f t="shared" si="6"/>
        <v/>
      </c>
      <c r="J234" s="114" t="str">
        <f t="shared" si="9"/>
        <v>否</v>
      </c>
    </row>
    <row r="235" s="112" customFormat="1" ht="20.1" customHeight="1" spans="1:10">
      <c r="A235" s="153" t="s">
        <v>53</v>
      </c>
      <c r="B235" s="149">
        <v>3800</v>
      </c>
      <c r="C235" s="149">
        <v>368</v>
      </c>
      <c r="D235" s="149">
        <v>50</v>
      </c>
      <c r="E235" s="149">
        <v>4012</v>
      </c>
      <c r="F235" s="149">
        <v>1312</v>
      </c>
      <c r="G235" s="149"/>
      <c r="H235" s="83">
        <f t="shared" si="6"/>
        <v>1.05578947368421</v>
      </c>
      <c r="J235" s="114" t="str">
        <f t="shared" si="9"/>
        <v>是</v>
      </c>
    </row>
    <row r="236" s="112" customFormat="1" ht="20.1" hidden="1" customHeight="1" spans="1:10">
      <c r="A236" s="136" t="s">
        <v>55</v>
      </c>
      <c r="B236" s="149"/>
      <c r="C236" s="149"/>
      <c r="D236" s="149"/>
      <c r="E236" s="149"/>
      <c r="F236" s="149"/>
      <c r="G236" s="149"/>
      <c r="H236" s="83" t="str">
        <f t="shared" si="6"/>
        <v/>
      </c>
      <c r="J236" s="114" t="str">
        <f t="shared" si="9"/>
        <v>否</v>
      </c>
    </row>
    <row r="237" s="112" customFormat="1" ht="20.1" customHeight="1" spans="1:10">
      <c r="A237" s="136" t="s">
        <v>1442</v>
      </c>
      <c r="B237" s="149">
        <v>43408</v>
      </c>
      <c r="C237" s="149">
        <v>27</v>
      </c>
      <c r="D237" s="149"/>
      <c r="E237" s="149">
        <f>E238+E239+E240</f>
        <v>35235</v>
      </c>
      <c r="F237" s="149">
        <f t="shared" ref="F237:G237" si="10">F238+F239+F240</f>
        <v>0</v>
      </c>
      <c r="G237" s="149">
        <f t="shared" si="10"/>
        <v>0</v>
      </c>
      <c r="H237" s="83">
        <f t="shared" si="6"/>
        <v>0.811716734242536</v>
      </c>
      <c r="J237" s="112" t="str">
        <f t="shared" si="9"/>
        <v>是</v>
      </c>
    </row>
    <row r="238" s="114" customFormat="1" ht="20.1" customHeight="1" spans="1:10">
      <c r="A238" s="130" t="s">
        <v>1426</v>
      </c>
      <c r="B238" s="143">
        <v>35408</v>
      </c>
      <c r="C238" s="143"/>
      <c r="D238" s="143"/>
      <c r="E238" s="143">
        <v>22435</v>
      </c>
      <c r="F238" s="143"/>
      <c r="G238" s="143"/>
      <c r="H238" s="85">
        <f t="shared" si="6"/>
        <v>0.63361387257117</v>
      </c>
      <c r="J238" s="114" t="str">
        <f t="shared" si="9"/>
        <v>是</v>
      </c>
    </row>
    <row r="239" s="114" customFormat="1" ht="20.1" customHeight="1" spans="1:11">
      <c r="A239" s="130" t="s">
        <v>1427</v>
      </c>
      <c r="B239" s="143"/>
      <c r="C239" s="143">
        <v>27</v>
      </c>
      <c r="D239" s="143"/>
      <c r="E239" s="143"/>
      <c r="F239" s="143"/>
      <c r="G239" s="143"/>
      <c r="H239" s="83" t="str">
        <f t="shared" si="6"/>
        <v/>
      </c>
      <c r="J239" s="114" t="str">
        <f t="shared" si="9"/>
        <v>是</v>
      </c>
      <c r="K239" s="114">
        <v>1</v>
      </c>
    </row>
    <row r="240" s="114" customFormat="1" ht="20.1" customHeight="1" spans="1:10">
      <c r="A240" s="130" t="s">
        <v>1443</v>
      </c>
      <c r="B240" s="143">
        <v>8000</v>
      </c>
      <c r="C240" s="143"/>
      <c r="D240" s="143"/>
      <c r="E240" s="143">
        <v>12800</v>
      </c>
      <c r="F240" s="143"/>
      <c r="G240" s="143"/>
      <c r="H240" s="85">
        <f t="shared" si="6"/>
        <v>1.6</v>
      </c>
      <c r="J240" s="114" t="str">
        <f t="shared" si="9"/>
        <v>是</v>
      </c>
    </row>
    <row r="241" s="112" customFormat="1" ht="20.1" customHeight="1" spans="1:10">
      <c r="A241" s="136" t="s">
        <v>70</v>
      </c>
      <c r="B241" s="145">
        <v>1400</v>
      </c>
      <c r="C241" s="145"/>
      <c r="D241" s="145"/>
      <c r="E241" s="145">
        <v>2363</v>
      </c>
      <c r="F241" s="145"/>
      <c r="G241" s="145"/>
      <c r="H241" s="83">
        <f t="shared" si="6"/>
        <v>1.68785714285714</v>
      </c>
      <c r="J241" s="112" t="str">
        <f t="shared" si="9"/>
        <v>是</v>
      </c>
    </row>
    <row r="242" s="112" customFormat="1" ht="20.1" customHeight="1" spans="1:10">
      <c r="A242" s="136" t="s">
        <v>72</v>
      </c>
      <c r="B242" s="145">
        <v>5572</v>
      </c>
      <c r="C242" s="145">
        <v>123</v>
      </c>
      <c r="D242" s="145"/>
      <c r="E242" s="145">
        <v>4996</v>
      </c>
      <c r="F242" s="145">
        <v>2</v>
      </c>
      <c r="G242" s="145"/>
      <c r="H242" s="83">
        <f t="shared" si="6"/>
        <v>0.896625987078248</v>
      </c>
      <c r="J242" s="112" t="str">
        <f t="shared" si="9"/>
        <v>是</v>
      </c>
    </row>
    <row r="243" s="112" customFormat="1" ht="20.1" customHeight="1" spans="1:10">
      <c r="A243" s="153" t="s">
        <v>79</v>
      </c>
      <c r="B243" s="149">
        <f>SUM(B235,B237,B241,B242)</f>
        <v>54180</v>
      </c>
      <c r="C243" s="149">
        <f t="shared" ref="C243:G243" si="11">SUM(C235,C237,C241,C242)</f>
        <v>518</v>
      </c>
      <c r="D243" s="149">
        <f t="shared" si="11"/>
        <v>50</v>
      </c>
      <c r="E243" s="149">
        <f t="shared" si="11"/>
        <v>46606</v>
      </c>
      <c r="F243" s="149">
        <f t="shared" si="11"/>
        <v>1314</v>
      </c>
      <c r="G243" s="149">
        <f t="shared" si="11"/>
        <v>0</v>
      </c>
      <c r="H243" s="83">
        <f t="shared" si="6"/>
        <v>0.860206718346253</v>
      </c>
      <c r="J243" s="114" t="str">
        <f t="shared" si="9"/>
        <v>是</v>
      </c>
    </row>
    <row r="247" spans="5:5">
      <c r="E247" s="220"/>
    </row>
    <row r="249" spans="5:7">
      <c r="E249" s="220"/>
      <c r="F249" s="220"/>
      <c r="G249" s="220"/>
    </row>
  </sheetData>
  <autoFilter ref="A4:K243">
    <filterColumn colId="9">
      <customFilters>
        <customFilter operator="equal" val="是"/>
      </customFilters>
    </filterColumn>
  </autoFilter>
  <mergeCells count="5">
    <mergeCell ref="A1:H1"/>
    <mergeCell ref="E2:H2"/>
    <mergeCell ref="B3:D3"/>
    <mergeCell ref="E3:H3"/>
    <mergeCell ref="A3:A4"/>
  </mergeCells>
  <conditionalFormatting sqref="A240">
    <cfRule type="expression" dxfId="38" priority="1" stopIfTrue="1">
      <formula>"len($A:$A)=3"</formula>
    </cfRule>
    <cfRule type="expression" dxfId="39" priority="3" stopIfTrue="1">
      <formula>"len($A:$A)=3"</formula>
    </cfRule>
  </conditionalFormatting>
  <conditionalFormatting sqref="H5:H243">
    <cfRule type="cellIs" dxfId="40" priority="6" stopIfTrue="1" operator="lessThan">
      <formula>0</formula>
    </cfRule>
    <cfRule type="cellIs" dxfId="41" priority="7" stopIfTrue="1" operator="greaterThan">
      <formula>10</formula>
    </cfRule>
    <cfRule type="cellIs" dxfId="42" priority="9" stopIfTrue="1" operator="lessThan">
      <formula>0</formula>
    </cfRule>
  </conditionalFormatting>
  <printOptions horizontalCentered="1"/>
  <pageMargins left="0.588888888888889" right="0.588888888888889" top="0.788888888888889" bottom="0.788888888888889" header="0.509027777777778" footer="0.509027777777778"/>
  <pageSetup paperSize="9" scale="68" fitToHeight="0" orientation="portrait"/>
  <headerFooter alignWithMargins="0">
    <oddFooter>&amp;C第 &amp;P 页，共 &amp;N 页</oddFooter>
  </headerFooter>
  <colBreaks count="1" manualBreakCount="1">
    <brk id="7" max="72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9"/>
  <sheetViews>
    <sheetView workbookViewId="0">
      <selection activeCell="C13" sqref="C13"/>
    </sheetView>
  </sheetViews>
  <sheetFormatPr defaultColWidth="9" defaultRowHeight="14.4" outlineLevelCol="3"/>
  <cols>
    <col min="1" max="1" width="43" style="91" customWidth="1"/>
    <col min="2" max="2" width="14.5" style="91" customWidth="1"/>
    <col min="3" max="3" width="14.625" style="91" customWidth="1"/>
    <col min="4" max="4" width="17.5" style="91" customWidth="1"/>
    <col min="5" max="16384" width="9" style="91"/>
  </cols>
  <sheetData>
    <row r="1" s="88" customFormat="1" ht="28.5" customHeight="1" spans="1:4">
      <c r="A1" s="92" t="s">
        <v>1444</v>
      </c>
      <c r="B1" s="92"/>
      <c r="C1" s="92"/>
      <c r="D1" s="92"/>
    </row>
    <row r="2" s="89" customFormat="1" ht="20.25" customHeight="1" spans="1:4">
      <c r="A2" s="89" t="s">
        <v>1445</v>
      </c>
      <c r="D2" s="93" t="s">
        <v>20</v>
      </c>
    </row>
    <row r="3" s="90" customFormat="1" ht="30.75" customHeight="1" spans="1:4">
      <c r="A3" s="94" t="s">
        <v>21</v>
      </c>
      <c r="B3" s="94" t="s">
        <v>1446</v>
      </c>
      <c r="C3" s="94" t="s">
        <v>1447</v>
      </c>
      <c r="D3" s="94" t="s">
        <v>1448</v>
      </c>
    </row>
    <row r="4" ht="18.95" customHeight="1" spans="1:4">
      <c r="A4" s="96" t="s">
        <v>1449</v>
      </c>
      <c r="B4" s="97">
        <v>71338.016483</v>
      </c>
      <c r="C4" s="97">
        <v>92837</v>
      </c>
      <c r="D4" s="98">
        <f>(C4-B4)/B4</f>
        <v>0.301367834107404</v>
      </c>
    </row>
    <row r="5" ht="18.95" customHeight="1" spans="1:4">
      <c r="A5" s="108" t="s">
        <v>1450</v>
      </c>
      <c r="B5" s="97">
        <v>56937.928057</v>
      </c>
      <c r="C5" s="97">
        <v>65937</v>
      </c>
      <c r="D5" s="98">
        <f t="shared" ref="D5:D39" si="0">(C5-B5)/B5</f>
        <v>0.158050569279429</v>
      </c>
    </row>
    <row r="6" ht="18.95" customHeight="1" spans="1:4">
      <c r="A6" s="96" t="s">
        <v>1451</v>
      </c>
      <c r="B6" s="97">
        <v>573.906626</v>
      </c>
      <c r="C6" s="97">
        <v>1006</v>
      </c>
      <c r="D6" s="98">
        <f t="shared" si="0"/>
        <v>0.752898388735453</v>
      </c>
    </row>
    <row r="7" ht="18.95" customHeight="1" spans="1:4">
      <c r="A7" s="96" t="s">
        <v>1452</v>
      </c>
      <c r="B7" s="97">
        <v>11875</v>
      </c>
      <c r="C7" s="97">
        <v>23950</v>
      </c>
      <c r="D7" s="98">
        <f t="shared" si="0"/>
        <v>1.01684210526316</v>
      </c>
    </row>
    <row r="8" ht="18.95" customHeight="1" spans="1:4">
      <c r="A8" s="96" t="s">
        <v>1453</v>
      </c>
      <c r="B8" s="97">
        <v>59329.2</v>
      </c>
      <c r="C8" s="97">
        <v>238818</v>
      </c>
      <c r="D8" s="98">
        <f t="shared" si="0"/>
        <v>3.02530288626848</v>
      </c>
    </row>
    <row r="9" ht="18.95" customHeight="1" spans="1:4">
      <c r="A9" s="108" t="s">
        <v>1450</v>
      </c>
      <c r="B9" s="97">
        <v>57671.8</v>
      </c>
      <c r="C9" s="97">
        <v>230933</v>
      </c>
      <c r="D9" s="98">
        <f t="shared" si="0"/>
        <v>3.00426204834945</v>
      </c>
    </row>
    <row r="10" ht="18.95" customHeight="1" spans="1:4">
      <c r="A10" s="96" t="s">
        <v>1451</v>
      </c>
      <c r="B10" s="97">
        <v>87.4</v>
      </c>
      <c r="C10" s="97">
        <v>389</v>
      </c>
      <c r="D10" s="98">
        <f t="shared" si="0"/>
        <v>3.45080091533181</v>
      </c>
    </row>
    <row r="11" ht="18.95" customHeight="1" spans="1:4">
      <c r="A11" s="96" t="s">
        <v>1452</v>
      </c>
      <c r="B11" s="97"/>
      <c r="C11" s="97">
        <v>7496</v>
      </c>
      <c r="D11" s="98"/>
    </row>
    <row r="12" ht="18.95" customHeight="1" spans="1:4">
      <c r="A12" s="96" t="s">
        <v>1454</v>
      </c>
      <c r="B12" s="97">
        <v>6403.81</v>
      </c>
      <c r="C12" s="97">
        <v>7048</v>
      </c>
      <c r="D12" s="98">
        <f t="shared" si="0"/>
        <v>0.100594802156841</v>
      </c>
    </row>
    <row r="13" ht="18.95" customHeight="1" spans="1:4">
      <c r="A13" s="108" t="s">
        <v>1450</v>
      </c>
      <c r="B13" s="97">
        <v>6378.25</v>
      </c>
      <c r="C13" s="97">
        <v>4782</v>
      </c>
      <c r="D13" s="98">
        <f t="shared" si="0"/>
        <v>-0.250264571003018</v>
      </c>
    </row>
    <row r="14" ht="18.95" customHeight="1" spans="1:4">
      <c r="A14" s="96" t="s">
        <v>1451</v>
      </c>
      <c r="B14" s="97">
        <v>21.69</v>
      </c>
      <c r="C14" s="97">
        <v>2263</v>
      </c>
      <c r="D14" s="98">
        <f t="shared" si="0"/>
        <v>103.333794375288</v>
      </c>
    </row>
    <row r="15" ht="18.95" customHeight="1" spans="1:4">
      <c r="A15" s="108" t="s">
        <v>1455</v>
      </c>
      <c r="B15" s="97"/>
      <c r="C15" s="97"/>
      <c r="D15" s="98"/>
    </row>
    <row r="16" ht="18.95" customHeight="1" spans="1:4">
      <c r="A16" s="96" t="s">
        <v>1456</v>
      </c>
      <c r="B16" s="97">
        <v>52382.070702</v>
      </c>
      <c r="C16" s="97">
        <v>66241</v>
      </c>
      <c r="D16" s="98">
        <f t="shared" si="0"/>
        <v>0.264573910734515</v>
      </c>
    </row>
    <row r="17" ht="18.95" customHeight="1" spans="1:4">
      <c r="A17" s="108" t="s">
        <v>1450</v>
      </c>
      <c r="B17" s="97">
        <v>52109.760654</v>
      </c>
      <c r="C17" s="97">
        <v>65620</v>
      </c>
      <c r="D17" s="98">
        <f t="shared" si="0"/>
        <v>0.259265043178872</v>
      </c>
    </row>
    <row r="18" ht="18.95" customHeight="1" spans="1:4">
      <c r="A18" s="96" t="s">
        <v>1451</v>
      </c>
      <c r="B18" s="97">
        <v>253.584595</v>
      </c>
      <c r="C18" s="97">
        <v>561</v>
      </c>
      <c r="D18" s="98">
        <f t="shared" si="0"/>
        <v>1.21227949592127</v>
      </c>
    </row>
    <row r="19" s="90" customFormat="1" ht="18.95" customHeight="1" spans="1:4">
      <c r="A19" s="104" t="s">
        <v>1455</v>
      </c>
      <c r="B19" s="97"/>
      <c r="C19" s="97">
        <v>5</v>
      </c>
      <c r="D19" s="106"/>
    </row>
    <row r="20" ht="18.95" customHeight="1" spans="1:4">
      <c r="A20" s="96" t="s">
        <v>1457</v>
      </c>
      <c r="B20" s="97">
        <v>2338.42</v>
      </c>
      <c r="C20" s="97">
        <v>3147</v>
      </c>
      <c r="D20" s="98">
        <f t="shared" si="0"/>
        <v>0.345780484258602</v>
      </c>
    </row>
    <row r="21" ht="18.95" customHeight="1" spans="1:4">
      <c r="A21" s="108" t="s">
        <v>1450</v>
      </c>
      <c r="B21" s="97">
        <v>2323.539068</v>
      </c>
      <c r="C21" s="97">
        <v>3096</v>
      </c>
      <c r="D21" s="98">
        <f t="shared" si="0"/>
        <v>0.332450158742069</v>
      </c>
    </row>
    <row r="22" ht="18.95" customHeight="1" spans="1:4">
      <c r="A22" s="104" t="s">
        <v>1458</v>
      </c>
      <c r="B22" s="97">
        <v>14.879504</v>
      </c>
      <c r="C22" s="97">
        <v>50</v>
      </c>
      <c r="D22" s="98">
        <f t="shared" si="0"/>
        <v>2.3603270646656</v>
      </c>
    </row>
    <row r="23" ht="18.95" customHeight="1" spans="1:4">
      <c r="A23" s="96" t="s">
        <v>1452</v>
      </c>
      <c r="B23" s="97"/>
      <c r="C23" s="97"/>
      <c r="D23" s="98"/>
    </row>
    <row r="24" ht="18.95" customHeight="1" spans="1:4">
      <c r="A24" s="96" t="s">
        <v>1459</v>
      </c>
      <c r="B24" s="97">
        <v>2423.350499</v>
      </c>
      <c r="C24" s="97">
        <v>4152</v>
      </c>
      <c r="D24" s="98">
        <f t="shared" si="0"/>
        <v>0.71333036707374</v>
      </c>
    </row>
    <row r="25" ht="18.95" customHeight="1" spans="1:4">
      <c r="A25" s="104" t="s">
        <v>1450</v>
      </c>
      <c r="B25" s="97">
        <v>2415.163472</v>
      </c>
      <c r="C25" s="97">
        <v>4146</v>
      </c>
      <c r="D25" s="98">
        <f t="shared" si="0"/>
        <v>0.716653985565082</v>
      </c>
    </row>
    <row r="26" ht="18.95" customHeight="1" spans="1:4">
      <c r="A26" s="96" t="s">
        <v>1451</v>
      </c>
      <c r="B26" s="97">
        <v>8.187027</v>
      </c>
      <c r="C26" s="97">
        <v>5</v>
      </c>
      <c r="D26" s="98">
        <f t="shared" si="0"/>
        <v>-0.38927769506562</v>
      </c>
    </row>
    <row r="27" ht="18.95" customHeight="1" spans="1:4">
      <c r="A27" s="96" t="s">
        <v>1452</v>
      </c>
      <c r="B27" s="97"/>
      <c r="C27" s="97"/>
      <c r="D27" s="98"/>
    </row>
    <row r="28" ht="18.95" customHeight="1" spans="1:4">
      <c r="A28" s="96" t="s">
        <v>1460</v>
      </c>
      <c r="B28" s="97">
        <v>41610.869245</v>
      </c>
      <c r="C28" s="97">
        <v>42699</v>
      </c>
      <c r="D28" s="98">
        <f t="shared" si="0"/>
        <v>0.0261501567918038</v>
      </c>
    </row>
    <row r="29" s="90" customFormat="1" ht="18.95" customHeight="1" spans="1:4">
      <c r="A29" s="104" t="s">
        <v>1450</v>
      </c>
      <c r="B29" s="97">
        <v>12200.76</v>
      </c>
      <c r="C29" s="97">
        <v>12442</v>
      </c>
      <c r="D29" s="106">
        <f t="shared" si="0"/>
        <v>0.0197725387598805</v>
      </c>
    </row>
    <row r="30" ht="18.95" customHeight="1" spans="1:4">
      <c r="A30" s="104" t="s">
        <v>1458</v>
      </c>
      <c r="B30" s="97">
        <v>910.475439</v>
      </c>
      <c r="C30" s="97">
        <v>2106</v>
      </c>
      <c r="D30" s="98">
        <f t="shared" si="0"/>
        <v>1.31307722294308</v>
      </c>
    </row>
    <row r="31" ht="18.95" customHeight="1" spans="1:4">
      <c r="A31" s="104" t="s">
        <v>1455</v>
      </c>
      <c r="B31" s="97">
        <v>27894.03457</v>
      </c>
      <c r="C31" s="97">
        <v>27536</v>
      </c>
      <c r="D31" s="98">
        <f t="shared" si="0"/>
        <v>-0.0128355247105439</v>
      </c>
    </row>
    <row r="32" ht="18.95" customHeight="1" spans="1:4">
      <c r="A32" s="96" t="s">
        <v>1461</v>
      </c>
      <c r="B32" s="97">
        <v>112538.264263</v>
      </c>
      <c r="C32" s="97">
        <v>125941</v>
      </c>
      <c r="D32" s="98">
        <f t="shared" si="0"/>
        <v>0.119094921400938</v>
      </c>
    </row>
    <row r="33" ht="18.95" customHeight="1" spans="1:4">
      <c r="A33" s="104" t="s">
        <v>1450</v>
      </c>
      <c r="B33" s="97">
        <v>24769.583</v>
      </c>
      <c r="C33" s="97">
        <v>31607</v>
      </c>
      <c r="D33" s="98">
        <f t="shared" si="0"/>
        <v>0.276040860276089</v>
      </c>
    </row>
    <row r="34" ht="18.95" customHeight="1" spans="1:4">
      <c r="A34" s="104" t="s">
        <v>1458</v>
      </c>
      <c r="B34" s="97">
        <v>1061.911781</v>
      </c>
      <c r="C34" s="97">
        <v>1370</v>
      </c>
      <c r="D34" s="98">
        <f t="shared" si="0"/>
        <v>0.290126001530818</v>
      </c>
    </row>
    <row r="35" ht="18.95" customHeight="1" spans="1:4">
      <c r="A35" s="104" t="s">
        <v>1455</v>
      </c>
      <c r="B35" s="97">
        <v>86698.76326</v>
      </c>
      <c r="C35" s="97">
        <v>92964</v>
      </c>
      <c r="D35" s="98">
        <f t="shared" si="0"/>
        <v>0.0722644303611488</v>
      </c>
    </row>
    <row r="36" s="90" customFormat="1" ht="18.95" customHeight="1" spans="1:4">
      <c r="A36" s="99" t="s">
        <v>78</v>
      </c>
      <c r="B36" s="100">
        <f t="shared" ref="B36:C39" si="1">SUM(B4,B8,B12,B16,B20,B24,B28,B32)</f>
        <v>348364.001192</v>
      </c>
      <c r="C36" s="100">
        <f t="shared" si="1"/>
        <v>580883</v>
      </c>
      <c r="D36" s="101">
        <f t="shared" si="0"/>
        <v>0.667459892561768</v>
      </c>
    </row>
    <row r="37" ht="18.95" customHeight="1" spans="1:4">
      <c r="A37" s="104" t="s">
        <v>1450</v>
      </c>
      <c r="B37" s="97">
        <f>SUM(B5,B9,B13,B17,B21,B25,B29,B33)</f>
        <v>214806.784251</v>
      </c>
      <c r="C37" s="97">
        <f>SUM(C5,C9,C13,C17,C21,C25,C29,C33)</f>
        <v>418563</v>
      </c>
      <c r="D37" s="98">
        <f t="shared" si="0"/>
        <v>0.948555775179393</v>
      </c>
    </row>
    <row r="38" ht="18.95" customHeight="1" spans="1:4">
      <c r="A38" s="104" t="s">
        <v>1458</v>
      </c>
      <c r="B38" s="97">
        <f t="shared" si="1"/>
        <v>2932.034972</v>
      </c>
      <c r="C38" s="97">
        <f t="shared" si="1"/>
        <v>7750</v>
      </c>
      <c r="D38" s="98">
        <f t="shared" si="0"/>
        <v>1.64321540295734</v>
      </c>
    </row>
    <row r="39" ht="18.95" customHeight="1" spans="1:4">
      <c r="A39" s="104" t="s">
        <v>1455</v>
      </c>
      <c r="B39" s="97">
        <f t="shared" si="1"/>
        <v>126467.79783</v>
      </c>
      <c r="C39" s="97">
        <f t="shared" si="1"/>
        <v>151951</v>
      </c>
      <c r="D39" s="98">
        <f t="shared" si="0"/>
        <v>0.20149953274473</v>
      </c>
    </row>
  </sheetData>
  <mergeCells count="1">
    <mergeCell ref="A1:D1"/>
  </mergeCells>
  <printOptions horizontalCentered="1"/>
  <pageMargins left="0.588888888888889" right="0.588888888888889" top="0.788888888888889" bottom="0.588888888888889" header="0.309027777777778" footer="0.309027777777778"/>
  <pageSetup paperSize="9" scale="94" fitToHeight="0" orientation="portrait"/>
  <headerFooter>
    <oddFooter>&amp;C第 &amp;P 页，共 &amp;N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21"/>
  <sheetViews>
    <sheetView workbookViewId="0">
      <selection activeCell="C9" sqref="C9"/>
    </sheetView>
  </sheetViews>
  <sheetFormatPr defaultColWidth="9" defaultRowHeight="14.4" outlineLevelCol="3"/>
  <cols>
    <col min="1" max="1" width="43" style="91" customWidth="1"/>
    <col min="2" max="2" width="14.5" style="91" customWidth="1"/>
    <col min="3" max="3" width="14.625" style="91" customWidth="1"/>
    <col min="4" max="4" width="17.5" style="91" customWidth="1"/>
    <col min="5" max="16384" width="9" style="91"/>
  </cols>
  <sheetData>
    <row r="1" s="88" customFormat="1" ht="28.5" customHeight="1" spans="1:4">
      <c r="A1" s="92" t="s">
        <v>1462</v>
      </c>
      <c r="B1" s="92"/>
      <c r="C1" s="92"/>
      <c r="D1" s="92"/>
    </row>
    <row r="2" s="89" customFormat="1" ht="20.25" customHeight="1" spans="1:4">
      <c r="A2" s="89" t="s">
        <v>1463</v>
      </c>
      <c r="D2" s="93" t="s">
        <v>20</v>
      </c>
    </row>
    <row r="3" s="205" customFormat="1" ht="35.1" customHeight="1" spans="1:4">
      <c r="A3" s="95" t="s">
        <v>21</v>
      </c>
      <c r="B3" s="95" t="s">
        <v>1446</v>
      </c>
      <c r="C3" s="95" t="s">
        <v>1447</v>
      </c>
      <c r="D3" s="95" t="s">
        <v>1448</v>
      </c>
    </row>
    <row r="4" ht="35.1" customHeight="1" spans="1:4">
      <c r="A4" s="96" t="s">
        <v>1464</v>
      </c>
      <c r="B4" s="97">
        <v>76759.820235</v>
      </c>
      <c r="C4" s="97">
        <v>86462</v>
      </c>
      <c r="D4" s="98">
        <f>(C4-B4)/B4</f>
        <v>0.126396593104267</v>
      </c>
    </row>
    <row r="5" ht="35.1" customHeight="1" spans="1:4">
      <c r="A5" s="108" t="s">
        <v>1465</v>
      </c>
      <c r="B5" s="97">
        <v>76679.160258</v>
      </c>
      <c r="C5" s="97">
        <v>85460</v>
      </c>
      <c r="D5" s="98">
        <f t="shared" ref="D5:D21" si="0">(C5-B5)/B5</f>
        <v>0.114514031093395</v>
      </c>
    </row>
    <row r="6" ht="35.1" customHeight="1" spans="1:4">
      <c r="A6" s="96" t="s">
        <v>1466</v>
      </c>
      <c r="B6" s="97">
        <v>29217.842797</v>
      </c>
      <c r="C6" s="97">
        <v>225521</v>
      </c>
      <c r="D6" s="98">
        <f t="shared" si="0"/>
        <v>6.71860542774759</v>
      </c>
    </row>
    <row r="7" ht="35.1" customHeight="1" spans="1:4">
      <c r="A7" s="108" t="s">
        <v>1465</v>
      </c>
      <c r="B7" s="97">
        <v>29217.842797</v>
      </c>
      <c r="C7" s="97">
        <v>225521</v>
      </c>
      <c r="D7" s="98">
        <f t="shared" si="0"/>
        <v>6.71860542774759</v>
      </c>
    </row>
    <row r="8" ht="35.1" customHeight="1" spans="1:4">
      <c r="A8" s="96" t="s">
        <v>1467</v>
      </c>
      <c r="B8" s="97">
        <v>3338.13</v>
      </c>
      <c r="C8" s="97">
        <f>1980+957</f>
        <v>2937</v>
      </c>
      <c r="D8" s="98">
        <f t="shared" si="0"/>
        <v>-0.120166081009427</v>
      </c>
    </row>
    <row r="9" ht="35.1" customHeight="1" spans="1:4">
      <c r="A9" s="108" t="s">
        <v>1468</v>
      </c>
      <c r="B9" s="97">
        <v>2335.398505</v>
      </c>
      <c r="C9" s="97">
        <v>1980</v>
      </c>
      <c r="D9" s="98">
        <f t="shared" si="0"/>
        <v>-0.152178955428423</v>
      </c>
    </row>
    <row r="10" ht="35.1" customHeight="1" spans="1:4">
      <c r="A10" s="96" t="s">
        <v>1469</v>
      </c>
      <c r="B10" s="97">
        <v>45729.853816</v>
      </c>
      <c r="C10" s="97">
        <v>59997</v>
      </c>
      <c r="D10" s="98">
        <f t="shared" si="0"/>
        <v>0.311987574712259</v>
      </c>
    </row>
    <row r="11" ht="35.1" customHeight="1" spans="1:4">
      <c r="A11" s="108" t="s">
        <v>1470</v>
      </c>
      <c r="B11" s="97">
        <v>42994.689274</v>
      </c>
      <c r="C11" s="97">
        <v>55779</v>
      </c>
      <c r="D11" s="98">
        <f t="shared" si="0"/>
        <v>0.297346275595274</v>
      </c>
    </row>
    <row r="12" ht="35.1" customHeight="1" spans="1:4">
      <c r="A12" s="96" t="s">
        <v>1471</v>
      </c>
      <c r="B12" s="97">
        <v>3154.86</v>
      </c>
      <c r="C12" s="97">
        <f>3263+116</f>
        <v>3379</v>
      </c>
      <c r="D12" s="98">
        <f t="shared" si="0"/>
        <v>0.0710459418167525</v>
      </c>
    </row>
    <row r="13" ht="35.1" customHeight="1" spans="1:4">
      <c r="A13" s="108" t="s">
        <v>1472</v>
      </c>
      <c r="B13" s="97">
        <v>2825.554942</v>
      </c>
      <c r="C13" s="97">
        <v>3165</v>
      </c>
      <c r="D13" s="98">
        <f t="shared" si="0"/>
        <v>0.120133943585515</v>
      </c>
    </row>
    <row r="14" ht="35.1" customHeight="1" spans="1:4">
      <c r="A14" s="96" t="s">
        <v>1473</v>
      </c>
      <c r="B14" s="97">
        <v>3071.190228</v>
      </c>
      <c r="C14" s="97">
        <v>3504</v>
      </c>
      <c r="D14" s="98">
        <f t="shared" si="0"/>
        <v>0.14092574535243</v>
      </c>
    </row>
    <row r="15" ht="35.1" customHeight="1" spans="1:4">
      <c r="A15" s="108" t="s">
        <v>1474</v>
      </c>
      <c r="B15" s="97">
        <v>3071.190228</v>
      </c>
      <c r="C15" s="97">
        <v>3504</v>
      </c>
      <c r="D15" s="98">
        <f t="shared" si="0"/>
        <v>0.14092574535243</v>
      </c>
    </row>
    <row r="16" ht="35.1" customHeight="1" spans="1:4">
      <c r="A16" s="96" t="s">
        <v>1475</v>
      </c>
      <c r="B16" s="97">
        <v>25468.976194</v>
      </c>
      <c r="C16" s="97">
        <v>26666</v>
      </c>
      <c r="D16" s="98">
        <f t="shared" si="0"/>
        <v>0.0469992903084183</v>
      </c>
    </row>
    <row r="17" ht="35.1" customHeight="1" spans="1:4">
      <c r="A17" s="108" t="s">
        <v>1476</v>
      </c>
      <c r="B17" s="97">
        <v>25420.795036</v>
      </c>
      <c r="C17" s="97">
        <v>26621</v>
      </c>
      <c r="D17" s="98">
        <f t="shared" si="0"/>
        <v>0.0472135101321698</v>
      </c>
    </row>
    <row r="18" s="90" customFormat="1" ht="35.1" customHeight="1" spans="1:4">
      <c r="A18" s="96" t="s">
        <v>1477</v>
      </c>
      <c r="B18" s="97">
        <v>104320.717728</v>
      </c>
      <c r="C18" s="97">
        <v>117211</v>
      </c>
      <c r="D18" s="106">
        <f t="shared" si="0"/>
        <v>0.123563972264928</v>
      </c>
    </row>
    <row r="19" s="90" customFormat="1" ht="35.1" customHeight="1" spans="1:4">
      <c r="A19" s="108" t="s">
        <v>1470</v>
      </c>
      <c r="B19" s="97">
        <v>97054.971728</v>
      </c>
      <c r="C19" s="97">
        <v>109228</v>
      </c>
      <c r="D19" s="106">
        <f t="shared" si="0"/>
        <v>0.125424056648178</v>
      </c>
    </row>
    <row r="20" s="90" customFormat="1" ht="35.1" customHeight="1" spans="1:4">
      <c r="A20" s="99" t="s">
        <v>53</v>
      </c>
      <c r="B20" s="100">
        <f>SUM(B4,B6,B8,B10,B12,B14,B16,B18)</f>
        <v>291061.390998</v>
      </c>
      <c r="C20" s="100">
        <f>SUM(C4,C6,C8,C10,C12,C14,C16,C18)</f>
        <v>525677</v>
      </c>
      <c r="D20" s="101">
        <f t="shared" si="0"/>
        <v>0.806069153306603</v>
      </c>
    </row>
    <row r="21" s="107" customFormat="1" ht="35.1" customHeight="1" spans="1:4">
      <c r="A21" s="109" t="s">
        <v>1478</v>
      </c>
      <c r="B21" s="97">
        <f>SUM(B5,B7,B9,B11,B13,B15,B17,B19)</f>
        <v>279599.602768</v>
      </c>
      <c r="C21" s="97">
        <f>SUM(C5,C7,C9,C11,C13,C15,C17,C19)</f>
        <v>511258</v>
      </c>
      <c r="D21" s="106">
        <f t="shared" si="0"/>
        <v>0.828536217285761</v>
      </c>
    </row>
  </sheetData>
  <mergeCells count="1">
    <mergeCell ref="A1:D1"/>
  </mergeCells>
  <printOptions horizontalCentered="1"/>
  <pageMargins left="0.588888888888889" right="0.588888888888889" top="0.788888888888889" bottom="0.588888888888889" header="0.309027777777778" footer="0.309027777777778"/>
  <pageSetup paperSize="9" scale="94" fitToHeight="0" orientation="portrait"/>
  <headerFooter>
    <oddFooter>&amp;C第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21"/>
  <sheetViews>
    <sheetView workbookViewId="0">
      <selection activeCell="C9" sqref="C9"/>
    </sheetView>
  </sheetViews>
  <sheetFormatPr defaultColWidth="9" defaultRowHeight="14.4" outlineLevelCol="3"/>
  <cols>
    <col min="1" max="1" width="43" style="91" customWidth="1"/>
    <col min="2" max="2" width="14.5" style="91" customWidth="1"/>
    <col min="3" max="3" width="14.625" style="91" customWidth="1"/>
    <col min="4" max="4" width="17.5" style="91" customWidth="1"/>
    <col min="5" max="16384" width="9" style="91"/>
  </cols>
  <sheetData>
    <row r="1" s="88" customFormat="1" ht="28.5" customHeight="1" spans="1:4">
      <c r="A1" s="92" t="s">
        <v>1479</v>
      </c>
      <c r="B1" s="92"/>
      <c r="C1" s="92"/>
      <c r="D1" s="92"/>
    </row>
    <row r="2" s="89" customFormat="1" ht="20.25" customHeight="1" spans="1:4">
      <c r="A2" s="89" t="s">
        <v>1480</v>
      </c>
      <c r="D2" s="93" t="s">
        <v>20</v>
      </c>
    </row>
    <row r="3" s="90" customFormat="1" ht="35.1" customHeight="1" spans="1:4">
      <c r="A3" s="94" t="s">
        <v>21</v>
      </c>
      <c r="B3" s="94" t="s">
        <v>1446</v>
      </c>
      <c r="C3" s="94" t="s">
        <v>1447</v>
      </c>
      <c r="D3" s="94" t="s">
        <v>1448</v>
      </c>
    </row>
    <row r="4" ht="35.1" customHeight="1" spans="1:4">
      <c r="A4" s="96" t="s">
        <v>1481</v>
      </c>
      <c r="B4" s="97">
        <v>-5421.8</v>
      </c>
      <c r="C4" s="97">
        <v>6375.103231</v>
      </c>
      <c r="D4" s="98">
        <f>(C4-B4)/B4</f>
        <v>-2.17582781198126</v>
      </c>
    </row>
    <row r="5" ht="35.1" customHeight="1" spans="1:4">
      <c r="A5" s="96" t="s">
        <v>1482</v>
      </c>
      <c r="B5" s="97">
        <v>63614.81</v>
      </c>
      <c r="C5" s="97">
        <v>69989.909665</v>
      </c>
      <c r="D5" s="98">
        <f t="shared" ref="D5:D21" si="0">(C5-B5)/B5</f>
        <v>0.100214080101788</v>
      </c>
    </row>
    <row r="6" ht="35.1" customHeight="1" spans="1:4">
      <c r="A6" s="96" t="s">
        <v>1483</v>
      </c>
      <c r="B6" s="97">
        <v>30111.36</v>
      </c>
      <c r="C6" s="97">
        <v>13297.737037</v>
      </c>
      <c r="D6" s="98">
        <f t="shared" si="0"/>
        <v>-0.558381387057908</v>
      </c>
    </row>
    <row r="7" ht="35.1" customHeight="1" spans="1:4">
      <c r="A7" s="96" t="s">
        <v>1484</v>
      </c>
      <c r="B7" s="97">
        <v>30111.36</v>
      </c>
      <c r="C7" s="97">
        <v>43409.09391</v>
      </c>
      <c r="D7" s="98">
        <f t="shared" si="0"/>
        <v>0.441618509094242</v>
      </c>
    </row>
    <row r="8" ht="35.1" customHeight="1" spans="1:4">
      <c r="A8" s="96" t="s">
        <v>1485</v>
      </c>
      <c r="B8" s="97">
        <v>3065.68</v>
      </c>
      <c r="C8" s="97">
        <v>4111.050742</v>
      </c>
      <c r="D8" s="98">
        <f t="shared" si="0"/>
        <v>0.340991473995981</v>
      </c>
    </row>
    <row r="9" ht="35.1" customHeight="1" spans="1:4">
      <c r="A9" s="96" t="s">
        <v>1486</v>
      </c>
      <c r="B9" s="97">
        <v>32388.92</v>
      </c>
      <c r="C9" s="97">
        <v>36499.968035</v>
      </c>
      <c r="D9" s="98">
        <f t="shared" si="0"/>
        <v>0.12692760471791</v>
      </c>
    </row>
    <row r="10" ht="35.1" customHeight="1" spans="1:4">
      <c r="A10" s="96" t="s">
        <v>1487</v>
      </c>
      <c r="B10" s="97">
        <v>6652.22</v>
      </c>
      <c r="C10" s="97">
        <v>6245</v>
      </c>
      <c r="D10" s="98">
        <f t="shared" si="0"/>
        <v>-0.0612156543229178</v>
      </c>
    </row>
    <row r="11" ht="35.1" customHeight="1" spans="1:4">
      <c r="A11" s="96" t="s">
        <v>1488</v>
      </c>
      <c r="B11" s="97">
        <v>33544.05</v>
      </c>
      <c r="C11" s="97">
        <v>39789</v>
      </c>
      <c r="D11" s="98">
        <f t="shared" si="0"/>
        <v>0.186171616128643</v>
      </c>
    </row>
    <row r="12" ht="35.1" customHeight="1" spans="1:4">
      <c r="A12" s="96" t="s">
        <v>1489</v>
      </c>
      <c r="B12" s="97">
        <v>-816.44</v>
      </c>
      <c r="C12" s="97">
        <v>-232.619562</v>
      </c>
      <c r="D12" s="98">
        <f t="shared" si="0"/>
        <v>-0.715080640340993</v>
      </c>
    </row>
    <row r="13" ht="35.1" customHeight="1" spans="1:4">
      <c r="A13" s="96" t="s">
        <v>1490</v>
      </c>
      <c r="B13" s="97">
        <v>4830</v>
      </c>
      <c r="C13" s="97">
        <v>4597.379408</v>
      </c>
      <c r="D13" s="98">
        <f t="shared" si="0"/>
        <v>-0.0481616132505176</v>
      </c>
    </row>
    <row r="14" ht="35.1" customHeight="1" spans="1:4">
      <c r="A14" s="96" t="s">
        <v>1491</v>
      </c>
      <c r="B14" s="97">
        <v>-647.84</v>
      </c>
      <c r="C14" s="97">
        <v>647.253939</v>
      </c>
      <c r="D14" s="98">
        <f t="shared" si="0"/>
        <v>-1.99909536150902</v>
      </c>
    </row>
    <row r="15" ht="35.1" customHeight="1" spans="1:4">
      <c r="A15" s="96" t="s">
        <v>1492</v>
      </c>
      <c r="B15" s="97">
        <v>572</v>
      </c>
      <c r="C15" s="97">
        <v>1219.253089</v>
      </c>
      <c r="D15" s="98">
        <f t="shared" si="0"/>
        <v>1.1315613444056</v>
      </c>
    </row>
    <row r="16" ht="35.1" customHeight="1" spans="1:4">
      <c r="A16" s="96" t="s">
        <v>1493</v>
      </c>
      <c r="B16" s="97">
        <v>16141.893051</v>
      </c>
      <c r="C16" s="97">
        <v>16033.070575</v>
      </c>
      <c r="D16" s="98">
        <f t="shared" si="0"/>
        <v>-0.00674161795374166</v>
      </c>
    </row>
    <row r="17" ht="35.1" customHeight="1" spans="1:4">
      <c r="A17" s="96" t="s">
        <v>1494</v>
      </c>
      <c r="B17" s="97">
        <v>97349.12774</v>
      </c>
      <c r="C17" s="97">
        <v>113382.198315</v>
      </c>
      <c r="D17" s="98">
        <f t="shared" si="0"/>
        <v>0.164696602293357</v>
      </c>
    </row>
    <row r="18" s="90" customFormat="1" ht="35.1" customHeight="1" spans="1:4">
      <c r="A18" s="96" t="s">
        <v>1495</v>
      </c>
      <c r="B18" s="97">
        <v>8217.546535</v>
      </c>
      <c r="C18" s="97">
        <v>8729.41051999998</v>
      </c>
      <c r="D18" s="106">
        <f t="shared" si="0"/>
        <v>0.0622891495435848</v>
      </c>
    </row>
    <row r="19" s="90" customFormat="1" ht="35.1" customHeight="1" spans="1:4">
      <c r="A19" s="96" t="s">
        <v>1496</v>
      </c>
      <c r="B19" s="97">
        <v>67332.431057</v>
      </c>
      <c r="C19" s="97">
        <v>76061.841577</v>
      </c>
      <c r="D19" s="106">
        <f t="shared" si="0"/>
        <v>0.129646447974084</v>
      </c>
    </row>
    <row r="20" s="90" customFormat="1" ht="30" customHeight="1" spans="1:4">
      <c r="A20" s="99" t="s">
        <v>1497</v>
      </c>
      <c r="B20" s="100">
        <f>SUM(B4,B6,B8,B10,B12,B14,B16,B18)</f>
        <v>57302.619586</v>
      </c>
      <c r="C20" s="100">
        <f>SUM(C4,C6,C8,C10,C12,C14,C16,C18)</f>
        <v>55206.006482</v>
      </c>
      <c r="D20" s="101">
        <f t="shared" si="0"/>
        <v>-0.0365884338124091</v>
      </c>
    </row>
    <row r="21" s="90" customFormat="1" ht="30" customHeight="1" spans="1:4">
      <c r="A21" s="99" t="s">
        <v>1498</v>
      </c>
      <c r="B21" s="100">
        <f>SUM(B5,B7,B9,B11,B13,B15,B17,B19)</f>
        <v>329742.698797</v>
      </c>
      <c r="C21" s="100">
        <f>SUM(C5,C7,C9,C11,C13,C15,C17,C19)</f>
        <v>384948.643999</v>
      </c>
      <c r="D21" s="101">
        <f t="shared" si="0"/>
        <v>0.167421281512548</v>
      </c>
    </row>
  </sheetData>
  <mergeCells count="1">
    <mergeCell ref="A1:D1"/>
  </mergeCells>
  <printOptions horizontalCentered="1"/>
  <pageMargins left="0.588888888888889" right="0.588888888888889" top="0.788888888888889" bottom="0.588888888888889" header="0.309027777777778" footer="0.309027777777778"/>
  <pageSetup paperSize="9" scale="94" fitToHeight="0" orientation="portrait"/>
  <headerFooter>
    <oddFooter>&amp;C第 &amp;P 页，共 &amp;N 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4"/>
  <sheetViews>
    <sheetView workbookViewId="0">
      <selection activeCell="C12" sqref="C12"/>
    </sheetView>
  </sheetViews>
  <sheetFormatPr defaultColWidth="9" defaultRowHeight="14.4" outlineLevelCol="3"/>
  <cols>
    <col min="1" max="1" width="43" style="91" customWidth="1"/>
    <col min="2" max="2" width="14.5" style="91" customWidth="1"/>
    <col min="3" max="3" width="14.625" style="91" customWidth="1"/>
    <col min="4" max="4" width="17.5" style="91" customWidth="1"/>
    <col min="5" max="16384" width="9" style="91"/>
  </cols>
  <sheetData>
    <row r="1" s="88" customFormat="1" ht="28.5" customHeight="1" spans="1:4">
      <c r="A1" s="92" t="s">
        <v>1499</v>
      </c>
      <c r="B1" s="92"/>
      <c r="C1" s="92"/>
      <c r="D1" s="92"/>
    </row>
    <row r="2" s="89" customFormat="1" ht="20.25" customHeight="1" spans="1:4">
      <c r="A2" s="89" t="s">
        <v>1500</v>
      </c>
      <c r="D2" s="93" t="s">
        <v>20</v>
      </c>
    </row>
    <row r="3" s="90" customFormat="1" ht="30.75" customHeight="1" spans="1:4">
      <c r="A3" s="94" t="s">
        <v>21</v>
      </c>
      <c r="B3" s="94" t="s">
        <v>1446</v>
      </c>
      <c r="C3" s="94" t="s">
        <v>1447</v>
      </c>
      <c r="D3" s="94" t="s">
        <v>1448</v>
      </c>
    </row>
    <row r="4" ht="21.95" customHeight="1" spans="1:4">
      <c r="A4" s="102" t="s">
        <v>1449</v>
      </c>
      <c r="B4" s="97">
        <v>10019.17</v>
      </c>
      <c r="C4" s="97">
        <v>14374</v>
      </c>
      <c r="D4" s="98">
        <f t="shared" ref="D4:D9" si="0">(C4-B4)/B4</f>
        <v>0.434649776378682</v>
      </c>
    </row>
    <row r="5" ht="21.95" customHeight="1" spans="1:4">
      <c r="A5" s="103" t="s">
        <v>1501</v>
      </c>
      <c r="B5" s="97">
        <v>213.17</v>
      </c>
      <c r="C5" s="97">
        <v>687</v>
      </c>
      <c r="D5" s="98">
        <f t="shared" si="0"/>
        <v>2.22277994089225</v>
      </c>
    </row>
    <row r="6" ht="21.95" customHeight="1" spans="1:4">
      <c r="A6" s="102" t="s">
        <v>1502</v>
      </c>
      <c r="B6" s="97">
        <v>9806</v>
      </c>
      <c r="C6" s="97">
        <v>13687</v>
      </c>
      <c r="D6" s="98">
        <f t="shared" si="0"/>
        <v>0.395778095043851</v>
      </c>
    </row>
    <row r="7" ht="21.95" customHeight="1" spans="1:4">
      <c r="A7" s="102" t="s">
        <v>1453</v>
      </c>
      <c r="B7" s="97">
        <v>17109.23</v>
      </c>
      <c r="C7" s="97">
        <v>24565</v>
      </c>
      <c r="D7" s="98">
        <f t="shared" si="0"/>
        <v>0.43577472510452</v>
      </c>
    </row>
    <row r="8" ht="21.95" customHeight="1" spans="1:4">
      <c r="A8" s="103" t="s">
        <v>1450</v>
      </c>
      <c r="B8" s="97">
        <v>15522.9</v>
      </c>
      <c r="C8" s="97">
        <v>22080</v>
      </c>
      <c r="D8" s="98">
        <f t="shared" si="0"/>
        <v>0.422414626133004</v>
      </c>
    </row>
    <row r="9" ht="21.95" customHeight="1" spans="1:4">
      <c r="A9" s="103" t="s">
        <v>1458</v>
      </c>
      <c r="B9" s="97">
        <v>16.34</v>
      </c>
      <c r="C9" s="97">
        <v>83</v>
      </c>
      <c r="D9" s="98">
        <f t="shared" si="0"/>
        <v>4.07955936352509</v>
      </c>
    </row>
    <row r="10" ht="21.95" customHeight="1" spans="1:4">
      <c r="A10" s="102" t="s">
        <v>1452</v>
      </c>
      <c r="B10" s="97"/>
      <c r="C10" s="97">
        <v>2401</v>
      </c>
      <c r="D10" s="98"/>
    </row>
    <row r="11" ht="21.95" customHeight="1" spans="1:4">
      <c r="A11" s="102" t="s">
        <v>1454</v>
      </c>
      <c r="B11" s="97">
        <v>6412.59</v>
      </c>
      <c r="C11" s="97">
        <v>6662</v>
      </c>
      <c r="D11" s="98">
        <f t="shared" ref="D11:D34" si="1">(C11-B11)/B11</f>
        <v>0.0388938011006473</v>
      </c>
    </row>
    <row r="12" ht="21.95" customHeight="1" spans="1:4">
      <c r="A12" s="103" t="s">
        <v>1501</v>
      </c>
      <c r="B12" s="97">
        <v>12.31</v>
      </c>
      <c r="C12" s="97">
        <v>2254</v>
      </c>
      <c r="D12" s="98">
        <f t="shared" si="1"/>
        <v>182.103168155971</v>
      </c>
    </row>
    <row r="13" ht="21.95" customHeight="1" spans="1:4">
      <c r="A13" s="102" t="s">
        <v>1502</v>
      </c>
      <c r="B13" s="97">
        <v>6400.28</v>
      </c>
      <c r="C13" s="97">
        <v>4408</v>
      </c>
      <c r="D13" s="98">
        <f t="shared" si="1"/>
        <v>-0.311280131494247</v>
      </c>
    </row>
    <row r="14" ht="21.95" customHeight="1" spans="1:4">
      <c r="A14" s="102" t="s">
        <v>1456</v>
      </c>
      <c r="B14" s="97">
        <v>20114</v>
      </c>
      <c r="C14" s="97">
        <v>41307</v>
      </c>
      <c r="D14" s="98">
        <f t="shared" si="1"/>
        <v>1.05364422790096</v>
      </c>
    </row>
    <row r="15" ht="21.95" customHeight="1" spans="1:4">
      <c r="A15" s="103" t="s">
        <v>1450</v>
      </c>
      <c r="B15" s="97">
        <v>9112.69</v>
      </c>
      <c r="C15" s="97">
        <v>11453</v>
      </c>
      <c r="D15" s="98">
        <f t="shared" si="1"/>
        <v>0.256818787866151</v>
      </c>
    </row>
    <row r="16" ht="21.95" customHeight="1" spans="1:4">
      <c r="A16" s="102" t="s">
        <v>1451</v>
      </c>
      <c r="B16" s="97">
        <v>27.14</v>
      </c>
      <c r="C16" s="97">
        <v>92</v>
      </c>
      <c r="D16" s="98">
        <f t="shared" si="1"/>
        <v>2.38983050847458</v>
      </c>
    </row>
    <row r="17" ht="21.95" customHeight="1" spans="1:4">
      <c r="A17" s="102" t="s">
        <v>1502</v>
      </c>
      <c r="B17" s="97">
        <v>10958.28</v>
      </c>
      <c r="C17" s="97">
        <v>29726</v>
      </c>
      <c r="D17" s="98">
        <f t="shared" si="1"/>
        <v>1.71265198553058</v>
      </c>
    </row>
    <row r="18" ht="21.95" customHeight="1" spans="1:4">
      <c r="A18" s="102" t="s">
        <v>1452</v>
      </c>
      <c r="B18" s="97"/>
      <c r="C18" s="97">
        <v>5</v>
      </c>
      <c r="D18" s="98"/>
    </row>
    <row r="19" ht="21.95" customHeight="1" spans="1:4">
      <c r="A19" s="102" t="s">
        <v>1457</v>
      </c>
      <c r="B19" s="97">
        <v>2462.53</v>
      </c>
      <c r="C19" s="97">
        <v>3151</v>
      </c>
      <c r="D19" s="98">
        <f t="shared" si="1"/>
        <v>0.279578319858032</v>
      </c>
    </row>
    <row r="20" s="90" customFormat="1" ht="21.95" customHeight="1" spans="1:4">
      <c r="A20" s="104" t="s">
        <v>1501</v>
      </c>
      <c r="B20" s="97">
        <v>4.52</v>
      </c>
      <c r="C20" s="97">
        <v>41</v>
      </c>
      <c r="D20" s="106">
        <f t="shared" si="1"/>
        <v>8.07079646017699</v>
      </c>
    </row>
    <row r="21" ht="21.95" customHeight="1" spans="1:4">
      <c r="A21" s="102" t="s">
        <v>1502</v>
      </c>
      <c r="B21" s="97">
        <v>2458.01</v>
      </c>
      <c r="C21" s="97">
        <v>3110</v>
      </c>
      <c r="D21" s="98">
        <f t="shared" si="1"/>
        <v>0.265251158457451</v>
      </c>
    </row>
    <row r="22" ht="21.95" customHeight="1" spans="1:4">
      <c r="A22" s="102" t="s">
        <v>1459</v>
      </c>
      <c r="B22" s="97">
        <v>2177.84</v>
      </c>
      <c r="C22" s="97">
        <v>4077</v>
      </c>
      <c r="D22" s="98">
        <f t="shared" si="1"/>
        <v>0.872038349924696</v>
      </c>
    </row>
    <row r="23" ht="21.95" customHeight="1" spans="1:4">
      <c r="A23" s="104" t="s">
        <v>1501</v>
      </c>
      <c r="B23" s="97">
        <v>1.38</v>
      </c>
      <c r="C23" s="97">
        <v>1</v>
      </c>
      <c r="D23" s="98">
        <f t="shared" si="1"/>
        <v>-0.27536231884058</v>
      </c>
    </row>
    <row r="24" ht="21.95" customHeight="1" spans="1:4">
      <c r="A24" s="102" t="s">
        <v>1502</v>
      </c>
      <c r="B24" s="97">
        <v>2176.46</v>
      </c>
      <c r="C24" s="97">
        <v>4076</v>
      </c>
      <c r="D24" s="98">
        <f t="shared" si="1"/>
        <v>0.872765867509626</v>
      </c>
    </row>
    <row r="25" ht="21.95" customHeight="1" spans="1:4">
      <c r="A25" s="102" t="s">
        <v>1503</v>
      </c>
      <c r="B25" s="97">
        <v>4394.62</v>
      </c>
      <c r="C25" s="97">
        <v>183940</v>
      </c>
      <c r="D25" s="98">
        <f t="shared" si="1"/>
        <v>40.8557235892978</v>
      </c>
    </row>
    <row r="26" ht="21.95" customHeight="1" spans="1:4">
      <c r="A26" s="104" t="s">
        <v>1450</v>
      </c>
      <c r="B26" s="97">
        <v>52.92</v>
      </c>
      <c r="C26" s="97">
        <v>68</v>
      </c>
      <c r="D26" s="98">
        <f t="shared" si="1"/>
        <v>0.284958427815571</v>
      </c>
    </row>
    <row r="27" ht="21.95" customHeight="1" spans="1:4">
      <c r="A27" s="102" t="s">
        <v>1451</v>
      </c>
      <c r="B27" s="97">
        <v>4.01</v>
      </c>
      <c r="C27" s="97">
        <v>702</v>
      </c>
      <c r="D27" s="98">
        <f t="shared" si="1"/>
        <v>174.062344139651</v>
      </c>
    </row>
    <row r="28" ht="21.95" customHeight="1" spans="1:4">
      <c r="A28" s="102" t="s">
        <v>1452</v>
      </c>
      <c r="B28" s="97">
        <v>3039.86</v>
      </c>
      <c r="C28" s="97">
        <v>92474</v>
      </c>
      <c r="D28" s="98">
        <f t="shared" si="1"/>
        <v>29.4204798905213</v>
      </c>
    </row>
    <row r="29" ht="21.95" customHeight="1" spans="1:4">
      <c r="A29" s="102" t="s">
        <v>1502</v>
      </c>
      <c r="B29" s="97">
        <v>1289.82</v>
      </c>
      <c r="C29" s="97">
        <v>90696</v>
      </c>
      <c r="D29" s="98">
        <f t="shared" si="1"/>
        <v>69.3167883890775</v>
      </c>
    </row>
    <row r="30" s="90" customFormat="1" ht="22.5" customHeight="1" spans="1:4">
      <c r="A30" s="99" t="s">
        <v>78</v>
      </c>
      <c r="B30" s="100">
        <f>SUM(B4,B7,B11,B14,B19,B22,B25)</f>
        <v>62689.98</v>
      </c>
      <c r="C30" s="100">
        <f>SUM(C4,C7,C11,C14,C19,C22,C25)</f>
        <v>278076</v>
      </c>
      <c r="D30" s="101">
        <f t="shared" si="1"/>
        <v>3.43573279174758</v>
      </c>
    </row>
    <row r="31" ht="21.95" customHeight="1" spans="1:4">
      <c r="A31" s="104" t="s">
        <v>1450</v>
      </c>
      <c r="B31" s="97">
        <f>SUM(B8,B15,B26)</f>
        <v>24688.51</v>
      </c>
      <c r="C31" s="97">
        <f>SUM(C8,C15,C26)</f>
        <v>33601</v>
      </c>
      <c r="D31" s="98">
        <f t="shared" si="1"/>
        <v>0.360997484254821</v>
      </c>
    </row>
    <row r="32" ht="21.95" customHeight="1" spans="1:4">
      <c r="A32" s="104" t="s">
        <v>1458</v>
      </c>
      <c r="B32" s="97">
        <f>B5+B12+B16+B20+B23+B27+B9</f>
        <v>278.87</v>
      </c>
      <c r="C32" s="97">
        <f>C5+C12+C16+C20+C23+C27+C9</f>
        <v>3860</v>
      </c>
      <c r="D32" s="98">
        <f t="shared" si="1"/>
        <v>12.8415749273855</v>
      </c>
    </row>
    <row r="33" ht="21.95" customHeight="1" spans="1:4">
      <c r="A33" s="104" t="s">
        <v>1455</v>
      </c>
      <c r="B33" s="97">
        <f>SUM(B10,B28)</f>
        <v>3039.86</v>
      </c>
      <c r="C33" s="97">
        <f>SUM(C10,C28,C18)</f>
        <v>94880</v>
      </c>
      <c r="D33" s="98">
        <f t="shared" si="1"/>
        <v>30.211963708855</v>
      </c>
    </row>
    <row r="34" ht="21.95" customHeight="1" spans="1:4">
      <c r="A34" s="104" t="s">
        <v>1504</v>
      </c>
      <c r="B34" s="97">
        <f>B6+B13+B17+B21+B24+B29</f>
        <v>33088.85</v>
      </c>
      <c r="C34" s="97">
        <f>C6+C13+C17+C21+C24+C29</f>
        <v>145703</v>
      </c>
      <c r="D34" s="98">
        <f t="shared" si="1"/>
        <v>3.40338663930599</v>
      </c>
    </row>
  </sheetData>
  <mergeCells count="1">
    <mergeCell ref="A1:D1"/>
  </mergeCells>
  <printOptions horizontalCentered="1"/>
  <pageMargins left="0.588888888888889" right="0.588888888888889" top="0.788888888888889" bottom="0.588888888888889" header="0.309027777777778" footer="0.309027777777778"/>
  <pageSetup paperSize="9" scale="94" fitToHeight="0" orientation="portrait"/>
  <headerFooter>
    <oddFooter>&amp;C第 &amp;P 页，共 &amp;N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19"/>
  <sheetViews>
    <sheetView workbookViewId="0">
      <selection activeCell="B10" sqref="B10"/>
    </sheetView>
  </sheetViews>
  <sheetFormatPr defaultColWidth="9" defaultRowHeight="14.4" outlineLevelCol="3"/>
  <cols>
    <col min="1" max="1" width="43" style="91" customWidth="1"/>
    <col min="2" max="2" width="14.5" style="91" customWidth="1"/>
    <col min="3" max="3" width="14.625" style="91" customWidth="1"/>
    <col min="4" max="4" width="17.5" style="91" customWidth="1"/>
    <col min="5" max="16384" width="9" style="91"/>
  </cols>
  <sheetData>
    <row r="1" s="88" customFormat="1" ht="28.5" customHeight="1" spans="1:4">
      <c r="A1" s="92" t="s">
        <v>1505</v>
      </c>
      <c r="B1" s="92"/>
      <c r="C1" s="92"/>
      <c r="D1" s="92"/>
    </row>
    <row r="2" s="89" customFormat="1" ht="20.25" customHeight="1" spans="1:4">
      <c r="A2" s="89" t="s">
        <v>1506</v>
      </c>
      <c r="D2" s="93" t="s">
        <v>20</v>
      </c>
    </row>
    <row r="3" s="90" customFormat="1" ht="35.1" customHeight="1" spans="1:4">
      <c r="A3" s="94" t="s">
        <v>21</v>
      </c>
      <c r="B3" s="94" t="s">
        <v>1446</v>
      </c>
      <c r="C3" s="94" t="s">
        <v>1447</v>
      </c>
      <c r="D3" s="94" t="s">
        <v>1448</v>
      </c>
    </row>
    <row r="4" ht="35.1" customHeight="1" spans="1:4">
      <c r="A4" s="96" t="s">
        <v>1464</v>
      </c>
      <c r="B4" s="97">
        <v>8300</v>
      </c>
      <c r="C4" s="97">
        <v>7700</v>
      </c>
      <c r="D4" s="98">
        <f>(C4-B4)/B4</f>
        <v>-0.072289156626506</v>
      </c>
    </row>
    <row r="5" ht="35.1" customHeight="1" spans="1:4">
      <c r="A5" s="108" t="s">
        <v>1507</v>
      </c>
      <c r="B5" s="97">
        <v>8300</v>
      </c>
      <c r="C5" s="97">
        <v>7700</v>
      </c>
      <c r="D5" s="98">
        <f t="shared" ref="D5:D19" si="0">(C5-B5)/B5</f>
        <v>-0.072289156626506</v>
      </c>
    </row>
    <row r="6" ht="35.1" customHeight="1" spans="1:4">
      <c r="A6" s="96" t="s">
        <v>1466</v>
      </c>
      <c r="B6" s="97">
        <v>12620.43</v>
      </c>
      <c r="C6" s="97">
        <v>25049</v>
      </c>
      <c r="D6" s="98">
        <f t="shared" si="0"/>
        <v>0.984797665372733</v>
      </c>
    </row>
    <row r="7" ht="35.1" customHeight="1" spans="1:4">
      <c r="A7" s="108" t="s">
        <v>1465</v>
      </c>
      <c r="B7" s="97">
        <v>11270.43</v>
      </c>
      <c r="C7" s="97">
        <v>25049</v>
      </c>
      <c r="D7" s="98">
        <f t="shared" si="0"/>
        <v>1.22254164215562</v>
      </c>
    </row>
    <row r="8" ht="35.1" customHeight="1" spans="1:4">
      <c r="A8" s="96" t="s">
        <v>1467</v>
      </c>
      <c r="B8" s="97">
        <v>3054.2</v>
      </c>
      <c r="C8" s="97">
        <v>2960</v>
      </c>
      <c r="D8" s="98">
        <f t="shared" si="0"/>
        <v>-0.0308427738851417</v>
      </c>
    </row>
    <row r="9" ht="35.1" customHeight="1" spans="1:4">
      <c r="A9" s="108" t="s">
        <v>1507</v>
      </c>
      <c r="B9" s="97">
        <v>3054.2</v>
      </c>
      <c r="C9" s="97">
        <v>2960</v>
      </c>
      <c r="D9" s="98">
        <f t="shared" si="0"/>
        <v>-0.0308427738851417</v>
      </c>
    </row>
    <row r="10" ht="35.1" customHeight="1" spans="1:4">
      <c r="A10" s="96" t="s">
        <v>1469</v>
      </c>
      <c r="B10" s="97">
        <v>16846.77</v>
      </c>
      <c r="C10" s="97">
        <v>39265</v>
      </c>
      <c r="D10" s="98">
        <f t="shared" si="0"/>
        <v>1.3307138401011</v>
      </c>
    </row>
    <row r="11" ht="35.1" customHeight="1" spans="1:4">
      <c r="A11" s="108" t="s">
        <v>1470</v>
      </c>
      <c r="B11" s="97">
        <v>12927.4</v>
      </c>
      <c r="C11" s="97">
        <v>19191</v>
      </c>
      <c r="D11" s="98">
        <f t="shared" si="0"/>
        <v>0.484521249439176</v>
      </c>
    </row>
    <row r="12" ht="35.1" customHeight="1" spans="1:4">
      <c r="A12" s="96" t="s">
        <v>1471</v>
      </c>
      <c r="B12" s="97">
        <v>3303.84</v>
      </c>
      <c r="C12" s="97">
        <v>3360</v>
      </c>
      <c r="D12" s="98">
        <f t="shared" si="0"/>
        <v>0.0169984018596542</v>
      </c>
    </row>
    <row r="13" ht="35.1" customHeight="1" spans="1:4">
      <c r="A13" s="108" t="s">
        <v>1507</v>
      </c>
      <c r="B13" s="97">
        <v>3227</v>
      </c>
      <c r="C13" s="97">
        <v>3311</v>
      </c>
      <c r="D13" s="98">
        <f t="shared" si="0"/>
        <v>0.0260303687635575</v>
      </c>
    </row>
    <row r="14" ht="35.1" customHeight="1" spans="1:4">
      <c r="A14" s="96" t="s">
        <v>1473</v>
      </c>
      <c r="B14" s="97">
        <v>2490</v>
      </c>
      <c r="C14" s="97">
        <v>3584</v>
      </c>
      <c r="D14" s="98">
        <f t="shared" si="0"/>
        <v>0.439357429718875</v>
      </c>
    </row>
    <row r="15" ht="35.1" customHeight="1" spans="1:4">
      <c r="A15" s="108" t="s">
        <v>1507</v>
      </c>
      <c r="B15" s="97">
        <v>2490</v>
      </c>
      <c r="C15" s="97">
        <v>3584</v>
      </c>
      <c r="D15" s="98">
        <f t="shared" si="0"/>
        <v>0.439357429718875</v>
      </c>
    </row>
    <row r="16" ht="35.1" customHeight="1" spans="1:4">
      <c r="A16" s="96" t="s">
        <v>1508</v>
      </c>
      <c r="B16" s="97">
        <v>3409.88</v>
      </c>
      <c r="C16" s="97">
        <v>122033</v>
      </c>
      <c r="D16" s="98">
        <f t="shared" si="0"/>
        <v>34.7880629230354</v>
      </c>
    </row>
    <row r="17" ht="35.1" customHeight="1" spans="1:4">
      <c r="A17" s="108" t="s">
        <v>1470</v>
      </c>
      <c r="B17" s="97">
        <v>1014.28</v>
      </c>
      <c r="C17" s="97">
        <v>1558</v>
      </c>
      <c r="D17" s="98">
        <f t="shared" si="0"/>
        <v>0.536064991915447</v>
      </c>
    </row>
    <row r="18" s="90" customFormat="1" ht="35.1" customHeight="1" spans="1:4">
      <c r="A18" s="99" t="s">
        <v>53</v>
      </c>
      <c r="B18" s="100">
        <f>SUM(B4,B6,B8,B10,B12,B14,,B16)</f>
        <v>50025.12</v>
      </c>
      <c r="C18" s="100">
        <f>SUM(C4,C6,C8,C10,C12,C14,,C16)</f>
        <v>203951</v>
      </c>
      <c r="D18" s="101">
        <f t="shared" si="0"/>
        <v>3.07697172940315</v>
      </c>
    </row>
    <row r="19" s="90" customFormat="1" ht="35.1" customHeight="1" spans="1:4">
      <c r="A19" s="104" t="s">
        <v>1478</v>
      </c>
      <c r="B19" s="97">
        <f>B17+B11+B7</f>
        <v>25212.11</v>
      </c>
      <c r="C19" s="97">
        <f>C17+C11+C7</f>
        <v>45798</v>
      </c>
      <c r="D19" s="106">
        <f t="shared" si="0"/>
        <v>0.816508019360537</v>
      </c>
    </row>
  </sheetData>
  <mergeCells count="1">
    <mergeCell ref="A1:D1"/>
  </mergeCells>
  <printOptions horizontalCentered="1"/>
  <pageMargins left="0.588888888888889" right="0.588888888888889" top="0.788888888888889" bottom="0.588888888888889" header="0.309027777777778" footer="0.309027777777778"/>
  <pageSetup paperSize="9" scale="94" orientation="portrait"/>
  <headerFooter>
    <oddFooter>&amp;C第 &amp;P 页，共 &amp;N 页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19"/>
  <sheetViews>
    <sheetView workbookViewId="0">
      <selection activeCell="C9" sqref="C9"/>
    </sheetView>
  </sheetViews>
  <sheetFormatPr defaultColWidth="9" defaultRowHeight="14.4" outlineLevelCol="3"/>
  <cols>
    <col min="1" max="1" width="43" style="91" customWidth="1"/>
    <col min="2" max="2" width="14.5" style="91" customWidth="1"/>
    <col min="3" max="3" width="14.625" style="91" customWidth="1"/>
    <col min="4" max="4" width="17.5" style="91" customWidth="1"/>
    <col min="5" max="16384" width="9" style="91"/>
  </cols>
  <sheetData>
    <row r="1" s="88" customFormat="1" ht="28.5" customHeight="1" spans="1:4">
      <c r="A1" s="92" t="s">
        <v>1509</v>
      </c>
      <c r="B1" s="92"/>
      <c r="C1" s="92"/>
      <c r="D1" s="92"/>
    </row>
    <row r="2" s="89" customFormat="1" ht="20.25" customHeight="1" spans="1:4">
      <c r="A2" s="89" t="s">
        <v>1510</v>
      </c>
      <c r="D2" s="93" t="s">
        <v>20</v>
      </c>
    </row>
    <row r="3" s="90" customFormat="1" ht="35.1" customHeight="1" spans="1:4">
      <c r="A3" s="94" t="s">
        <v>21</v>
      </c>
      <c r="B3" s="94" t="s">
        <v>1446</v>
      </c>
      <c r="C3" s="94" t="s">
        <v>1447</v>
      </c>
      <c r="D3" s="94" t="s">
        <v>1448</v>
      </c>
    </row>
    <row r="4" ht="35.1" customHeight="1" spans="1:4">
      <c r="A4" s="96" t="s">
        <v>1481</v>
      </c>
      <c r="B4" s="105">
        <v>1719.17</v>
      </c>
      <c r="C4" s="105">
        <v>6674.476566</v>
      </c>
      <c r="D4" s="98">
        <f>(C4-B4)/B4</f>
        <v>2.88238310696441</v>
      </c>
    </row>
    <row r="5" ht="35.1" customHeight="1" spans="1:4">
      <c r="A5" s="96" t="s">
        <v>1482</v>
      </c>
      <c r="B5" s="105">
        <v>29121.37</v>
      </c>
      <c r="C5" s="105">
        <v>35795.448751</v>
      </c>
      <c r="D5" s="98">
        <f t="shared" ref="D5:D19" si="0">(C5-B5)/B5</f>
        <v>0.229181482567613</v>
      </c>
    </row>
    <row r="6" ht="35.1" customHeight="1" spans="1:4">
      <c r="A6" s="96" t="s">
        <v>1483</v>
      </c>
      <c r="B6" s="105">
        <v>4488.8</v>
      </c>
      <c r="C6" s="105">
        <v>-484.312283</v>
      </c>
      <c r="D6" s="98">
        <f t="shared" si="0"/>
        <v>-1.10789348667795</v>
      </c>
    </row>
    <row r="7" ht="35.1" customHeight="1" spans="1:4">
      <c r="A7" s="96" t="s">
        <v>1484</v>
      </c>
      <c r="B7" s="105">
        <v>4488.8</v>
      </c>
      <c r="C7" s="105">
        <v>4004.489138</v>
      </c>
      <c r="D7" s="98">
        <f t="shared" si="0"/>
        <v>-0.107893170112279</v>
      </c>
    </row>
    <row r="8" ht="35.1" customHeight="1" spans="1:4">
      <c r="A8" s="96" t="s">
        <v>1485</v>
      </c>
      <c r="B8" s="105">
        <v>3358.39</v>
      </c>
      <c r="C8" s="105">
        <v>3702.057383</v>
      </c>
      <c r="D8" s="98">
        <f t="shared" si="0"/>
        <v>0.10233099282692</v>
      </c>
    </row>
    <row r="9" ht="35.1" customHeight="1" spans="1:4">
      <c r="A9" s="96" t="s">
        <v>1486</v>
      </c>
      <c r="B9" s="105">
        <v>32043.52</v>
      </c>
      <c r="C9" s="105">
        <v>35745.581678</v>
      </c>
      <c r="D9" s="98">
        <f t="shared" si="0"/>
        <v>0.115532303504733</v>
      </c>
    </row>
    <row r="10" ht="35.1" customHeight="1" spans="1:4">
      <c r="A10" s="96" t="s">
        <v>1487</v>
      </c>
      <c r="B10" s="105">
        <v>3267.23</v>
      </c>
      <c r="C10" s="105">
        <v>2041.419797</v>
      </c>
      <c r="D10" s="98">
        <f t="shared" si="0"/>
        <v>-0.375183321345605</v>
      </c>
    </row>
    <row r="11" ht="35.1" customHeight="1" spans="1:4">
      <c r="A11" s="96" t="s">
        <v>1488</v>
      </c>
      <c r="B11" s="105">
        <v>5166.1</v>
      </c>
      <c r="C11" s="105">
        <v>7207.317229</v>
      </c>
      <c r="D11" s="98">
        <f t="shared" si="0"/>
        <v>0.39511763786996</v>
      </c>
    </row>
    <row r="12" ht="35.1" customHeight="1" spans="1:4">
      <c r="A12" s="96" t="s">
        <v>1489</v>
      </c>
      <c r="B12" s="105">
        <v>-841.31</v>
      </c>
      <c r="C12" s="105">
        <v>-209.342725</v>
      </c>
      <c r="D12" s="98">
        <f t="shared" si="0"/>
        <v>-0.751170525727734</v>
      </c>
    </row>
    <row r="13" ht="35.1" customHeight="1" spans="1:4">
      <c r="A13" s="96" t="s">
        <v>1490</v>
      </c>
      <c r="B13" s="105">
        <v>4347.09</v>
      </c>
      <c r="C13" s="105">
        <v>4137.745855</v>
      </c>
      <c r="D13" s="98">
        <f t="shared" si="0"/>
        <v>-0.0481573063819705</v>
      </c>
    </row>
    <row r="14" ht="35.1" customHeight="1" spans="1:4">
      <c r="A14" s="96" t="s">
        <v>1491</v>
      </c>
      <c r="B14" s="105">
        <v>-312.16</v>
      </c>
      <c r="C14" s="105">
        <v>492.749386</v>
      </c>
      <c r="D14" s="98">
        <f t="shared" si="0"/>
        <v>-2.5785154600205</v>
      </c>
    </row>
    <row r="15" ht="35.1" customHeight="1" spans="1:4">
      <c r="A15" s="96" t="s">
        <v>1492</v>
      </c>
      <c r="B15" s="105">
        <v>449.25</v>
      </c>
      <c r="C15" s="105">
        <v>942.000066</v>
      </c>
      <c r="D15" s="98">
        <f t="shared" si="0"/>
        <v>1.09682819365609</v>
      </c>
    </row>
    <row r="16" ht="35.1" customHeight="1" spans="1:4">
      <c r="A16" s="96" t="s">
        <v>1511</v>
      </c>
      <c r="B16" s="105">
        <v>984.74</v>
      </c>
      <c r="C16" s="105">
        <v>61907.467386</v>
      </c>
      <c r="D16" s="98">
        <f t="shared" si="0"/>
        <v>61.866814982635</v>
      </c>
    </row>
    <row r="17" ht="35.1" customHeight="1" spans="1:4">
      <c r="A17" s="96" t="s">
        <v>1496</v>
      </c>
      <c r="B17" s="105">
        <v>7294.07</v>
      </c>
      <c r="C17" s="105">
        <v>69201.238245</v>
      </c>
      <c r="D17" s="98">
        <f t="shared" si="0"/>
        <v>8.48732850726686</v>
      </c>
    </row>
    <row r="18" s="90" customFormat="1" ht="35.1" customHeight="1" spans="1:4">
      <c r="A18" s="99" t="s">
        <v>1497</v>
      </c>
      <c r="B18" s="204">
        <f>SUM(B4,B6,B8,B10,B12,B14,,B16)</f>
        <v>12664.86</v>
      </c>
      <c r="C18" s="204">
        <f>SUM(C4,C6,C8,C10,C12,C14,C16)</f>
        <v>74124.51551</v>
      </c>
      <c r="D18" s="101">
        <f t="shared" si="0"/>
        <v>4.85277022485839</v>
      </c>
    </row>
    <row r="19" s="90" customFormat="1" ht="35.1" customHeight="1" spans="1:4">
      <c r="A19" s="99" t="s">
        <v>1498</v>
      </c>
      <c r="B19" s="204">
        <f>SUM(B5,B7,B9,B11,B13,B15,,B17)</f>
        <v>82910.2</v>
      </c>
      <c r="C19" s="204">
        <f>SUM(C5,C7,C9,C11,C13,C15,,C17)</f>
        <v>157033.820962</v>
      </c>
      <c r="D19" s="101">
        <f t="shared" si="0"/>
        <v>0.894022942436515</v>
      </c>
    </row>
  </sheetData>
  <mergeCells count="1">
    <mergeCell ref="A1:D1"/>
  </mergeCells>
  <printOptions horizontalCentered="1"/>
  <pageMargins left="0.588888888888889" right="0.588888888888889" top="0.788888888888889" bottom="0.588888888888889" header="0.309027777777778" footer="0.309027777777778"/>
  <pageSetup paperSize="9" scale="94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7"/>
  <sheetViews>
    <sheetView zoomScale="75" zoomScaleNormal="75" workbookViewId="0">
      <selection activeCell="B5" sqref="B5"/>
    </sheetView>
  </sheetViews>
  <sheetFormatPr defaultColWidth="9" defaultRowHeight="15.6" outlineLevelRow="6" outlineLevelCol="2"/>
  <cols>
    <col min="1" max="1" width="3.875" style="268" customWidth="1"/>
    <col min="2" max="2" width="66.375" style="268" customWidth="1"/>
    <col min="3" max="3" width="9.5" style="268" customWidth="1"/>
    <col min="4" max="16384" width="9" style="268"/>
  </cols>
  <sheetData>
    <row r="1" ht="42.75" customHeight="1" spans="1:3">
      <c r="A1" s="269"/>
      <c r="B1" s="269"/>
      <c r="C1" s="270"/>
    </row>
    <row r="2" ht="47.25" customHeight="1" spans="2:2">
      <c r="B2" s="271"/>
    </row>
    <row r="3" ht="38.4" spans="2:3">
      <c r="B3" s="272" t="s">
        <v>13</v>
      </c>
      <c r="C3" s="272"/>
    </row>
    <row r="4" s="261" customFormat="1" ht="160.5" customHeight="1" spans="2:3">
      <c r="B4" s="273" t="s">
        <v>14</v>
      </c>
      <c r="C4" s="273"/>
    </row>
    <row r="5" ht="340.5" customHeight="1"/>
    <row r="6" ht="30" customHeight="1" spans="2:3">
      <c r="B6" s="274" t="s">
        <v>15</v>
      </c>
      <c r="C6" s="274"/>
    </row>
    <row r="7" ht="32.25" customHeight="1" spans="2:3">
      <c r="B7" s="275">
        <v>43132</v>
      </c>
      <c r="C7" s="275"/>
    </row>
  </sheetData>
  <mergeCells count="5">
    <mergeCell ref="A1:B1"/>
    <mergeCell ref="B3:C3"/>
    <mergeCell ref="B4:C4"/>
    <mergeCell ref="B6:C6"/>
    <mergeCell ref="B7:C7"/>
  </mergeCells>
  <printOptions horizontalCentered="1"/>
  <pageMargins left="0.75" right="0.75" top="0.8" bottom="0.8" header="0.509027777777778" footer="0.509027777777778"/>
  <pageSetup paperSize="9" orientation="portrait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44"/>
  <sheetViews>
    <sheetView showZeros="0" workbookViewId="0">
      <pane ySplit="3" topLeftCell="A16" activePane="bottomLeft" state="frozen"/>
      <selection/>
      <selection pane="bottomLeft" activeCell="A30" sqref="A30:E30"/>
    </sheetView>
  </sheetViews>
  <sheetFormatPr defaultColWidth="9" defaultRowHeight="15.6" outlineLevelCol="4"/>
  <cols>
    <col min="1" max="1" width="41.625" style="59" customWidth="1"/>
    <col min="2" max="2" width="50.375" style="59" hidden="1" customWidth="1"/>
    <col min="3" max="3" width="10.625" style="59" customWidth="1"/>
    <col min="4" max="4" width="10.625" style="60" customWidth="1"/>
    <col min="5" max="5" width="12.625" style="60" customWidth="1"/>
    <col min="6" max="16384" width="9" style="60"/>
  </cols>
  <sheetData>
    <row r="1" ht="56.25" customHeight="1" spans="1:5">
      <c r="A1" s="61" t="s">
        <v>1512</v>
      </c>
      <c r="B1" s="61"/>
      <c r="C1" s="61"/>
      <c r="D1" s="61"/>
      <c r="E1" s="61"/>
    </row>
    <row r="2" s="57" customFormat="1" ht="18.95" customHeight="1" spans="1:5">
      <c r="A2" s="62" t="s">
        <v>1513</v>
      </c>
      <c r="B2" s="62"/>
      <c r="C2" s="62"/>
      <c r="E2" s="73" t="s">
        <v>20</v>
      </c>
    </row>
    <row r="3" s="58" customFormat="1" ht="30.75" customHeight="1" spans="1:5">
      <c r="A3" s="64" t="s">
        <v>21</v>
      </c>
      <c r="B3" s="64" t="s">
        <v>21</v>
      </c>
      <c r="C3" s="81" t="s">
        <v>1514</v>
      </c>
      <c r="D3" s="81" t="s">
        <v>1515</v>
      </c>
      <c r="E3" s="74" t="s">
        <v>1516</v>
      </c>
    </row>
    <row r="4" s="58" customFormat="1" ht="20.1" customHeight="1" spans="1:5">
      <c r="A4" s="67" t="str">
        <f>IF(FIND(" ",B4)&gt;9,"    "&amp;MID(B4,FIND(" ",B4)+1,LEN(B4)-FIND(" ",B4)),IF(FIND(" ",B4)&gt;7,"  "&amp;MID(B4,FIND(" ",B4)+1,LEN(B4)-FIND(" ",B4)),MID(B4,FIND(" ",B4)+1,LEN(B4)-FIND(" ",B4))))</f>
        <v>国有资本经营收入</v>
      </c>
      <c r="B4" s="67" t="s">
        <v>1517</v>
      </c>
      <c r="C4" s="82">
        <f>SUM(C5,C20:C23)</f>
        <v>319</v>
      </c>
      <c r="D4" s="82">
        <f>SUM(D5,D20:D23)</f>
        <v>265</v>
      </c>
      <c r="E4" s="83">
        <f>IF(C4&lt;&gt;0,D4/C4,0)</f>
        <v>0.830721003134796</v>
      </c>
    </row>
    <row r="5" s="58" customFormat="1" ht="20.1" customHeight="1" spans="1:5">
      <c r="A5" s="67" t="str">
        <f t="shared" ref="A5:A23" si="0">IF(FIND(" ",B5)&gt;9,"    "&amp;MID(B5,FIND(" ",B5)+1,LEN(B5)-FIND(" ",B5)),IF(FIND(" ",B5)&gt;7,"  "&amp;MID(B5,FIND(" ",B5)+1,LEN(B5)-FIND(" ",B5)),MID(B5,FIND(" ",B5)+1,LEN(B5)-FIND(" ",B5))))</f>
        <v>  利润收入</v>
      </c>
      <c r="B5" s="67" t="s">
        <v>1518</v>
      </c>
      <c r="C5" s="82">
        <f>SUM(C6:C19)</f>
        <v>319</v>
      </c>
      <c r="D5" s="82">
        <f>SUM(D6:D19)</f>
        <v>265</v>
      </c>
      <c r="E5" s="83">
        <f t="shared" ref="E5:E28" si="1">IF(C5&lt;&gt;0,D5/C5,0)</f>
        <v>0.830721003134796</v>
      </c>
    </row>
    <row r="6" s="57" customFormat="1" ht="20.1" customHeight="1" spans="1:5">
      <c r="A6" s="76" t="str">
        <f t="shared" si="0"/>
        <v>    有色冶金采掘企业利润收入</v>
      </c>
      <c r="B6" s="76" t="s">
        <v>1519</v>
      </c>
      <c r="C6" s="76"/>
      <c r="D6" s="84"/>
      <c r="E6" s="85">
        <f t="shared" si="1"/>
        <v>0</v>
      </c>
    </row>
    <row r="7" s="57" customFormat="1" ht="20.1" customHeight="1" spans="1:5">
      <c r="A7" s="76" t="str">
        <f t="shared" si="0"/>
        <v>    钢铁企业利润收入</v>
      </c>
      <c r="B7" s="76" t="s">
        <v>1520</v>
      </c>
      <c r="C7" s="76"/>
      <c r="D7" s="84"/>
      <c r="E7" s="85">
        <f t="shared" si="1"/>
        <v>0</v>
      </c>
    </row>
    <row r="8" s="57" customFormat="1" ht="20.1" customHeight="1" spans="1:5">
      <c r="A8" s="76" t="str">
        <f t="shared" si="0"/>
        <v>    化工企业利润收入</v>
      </c>
      <c r="B8" s="76" t="s">
        <v>1521</v>
      </c>
      <c r="C8" s="76"/>
      <c r="D8" s="84"/>
      <c r="E8" s="85">
        <f t="shared" si="1"/>
        <v>0</v>
      </c>
    </row>
    <row r="9" s="57" customFormat="1" ht="20.1" customHeight="1" spans="1:5">
      <c r="A9" s="76" t="str">
        <f t="shared" si="0"/>
        <v>    运输企业利润收入</v>
      </c>
      <c r="B9" s="76" t="s">
        <v>1522</v>
      </c>
      <c r="C9" s="84">
        <v>103</v>
      </c>
      <c r="D9" s="84">
        <v>78</v>
      </c>
      <c r="E9" s="85">
        <f t="shared" si="1"/>
        <v>0.757281553398058</v>
      </c>
    </row>
    <row r="10" s="57" customFormat="1" ht="20.1" customHeight="1" spans="1:5">
      <c r="A10" s="76" t="str">
        <f t="shared" si="0"/>
        <v>    机械企业利润收入</v>
      </c>
      <c r="B10" s="76" t="s">
        <v>1523</v>
      </c>
      <c r="C10" s="76"/>
      <c r="D10" s="84"/>
      <c r="E10" s="85">
        <f t="shared" si="1"/>
        <v>0</v>
      </c>
    </row>
    <row r="11" s="57" customFormat="1" ht="20.1" customHeight="1" spans="1:5">
      <c r="A11" s="76" t="str">
        <f t="shared" si="0"/>
        <v>    投资服务企业利润收入</v>
      </c>
      <c r="B11" s="76" t="s">
        <v>1524</v>
      </c>
      <c r="C11" s="84">
        <v>216</v>
      </c>
      <c r="D11" s="84">
        <v>187</v>
      </c>
      <c r="E11" s="85">
        <f t="shared" si="1"/>
        <v>0.865740740740741</v>
      </c>
    </row>
    <row r="12" s="57" customFormat="1" ht="20.1" customHeight="1" spans="1:5">
      <c r="A12" s="76" t="str">
        <f t="shared" si="0"/>
        <v>    贸易企业利润收入</v>
      </c>
      <c r="B12" s="76" t="s">
        <v>1525</v>
      </c>
      <c r="C12" s="76"/>
      <c r="D12" s="84"/>
      <c r="E12" s="85">
        <f t="shared" si="1"/>
        <v>0</v>
      </c>
    </row>
    <row r="13" s="57" customFormat="1" ht="20.1" customHeight="1" spans="1:5">
      <c r="A13" s="76" t="str">
        <f t="shared" si="0"/>
        <v>    建筑施工业企业利润收入</v>
      </c>
      <c r="B13" s="76" t="s">
        <v>1526</v>
      </c>
      <c r="C13" s="76"/>
      <c r="D13" s="84"/>
      <c r="E13" s="85">
        <f t="shared" si="1"/>
        <v>0</v>
      </c>
    </row>
    <row r="14" s="58" customFormat="1" ht="20.1" customHeight="1" spans="1:5">
      <c r="A14" s="76" t="str">
        <f t="shared" si="0"/>
        <v>    医药企业利润收入</v>
      </c>
      <c r="B14" s="76" t="s">
        <v>1527</v>
      </c>
      <c r="C14" s="76"/>
      <c r="D14" s="84"/>
      <c r="E14" s="83">
        <f t="shared" si="1"/>
        <v>0</v>
      </c>
    </row>
    <row r="15" s="58" customFormat="1" ht="20.1" customHeight="1" spans="1:5">
      <c r="A15" s="76" t="str">
        <f t="shared" si="0"/>
        <v>    农林牧渔企业利润收入</v>
      </c>
      <c r="B15" s="76" t="s">
        <v>1528</v>
      </c>
      <c r="C15" s="76"/>
      <c r="D15" s="86"/>
      <c r="E15" s="83">
        <f t="shared" si="1"/>
        <v>0</v>
      </c>
    </row>
    <row r="16" s="58" customFormat="1" ht="20.1" customHeight="1" spans="1:5">
      <c r="A16" s="76" t="str">
        <f t="shared" si="0"/>
        <v>    军工企业利润收入</v>
      </c>
      <c r="B16" s="76" t="s">
        <v>1529</v>
      </c>
      <c r="C16" s="76"/>
      <c r="D16" s="84"/>
      <c r="E16" s="83">
        <f t="shared" si="1"/>
        <v>0</v>
      </c>
    </row>
    <row r="17" s="58" customFormat="1" ht="20.1" customHeight="1" spans="1:5">
      <c r="A17" s="76" t="str">
        <f t="shared" si="0"/>
        <v>    转投科研院所利润收入</v>
      </c>
      <c r="B17" s="76" t="s">
        <v>1530</v>
      </c>
      <c r="C17" s="76"/>
      <c r="D17" s="84"/>
      <c r="E17" s="83">
        <f t="shared" si="1"/>
        <v>0</v>
      </c>
    </row>
    <row r="18" s="58" customFormat="1" ht="20.1" customHeight="1" spans="1:5">
      <c r="A18" s="76" t="str">
        <f t="shared" si="0"/>
        <v>    教育文化广播企业利润收入</v>
      </c>
      <c r="B18" s="76" t="s">
        <v>1531</v>
      </c>
      <c r="C18" s="76"/>
      <c r="D18" s="84"/>
      <c r="E18" s="83">
        <f t="shared" si="1"/>
        <v>0</v>
      </c>
    </row>
    <row r="19" s="58" customFormat="1" ht="20.1" customHeight="1" spans="1:5">
      <c r="A19" s="76" t="str">
        <f t="shared" si="0"/>
        <v>    其他国有资本经营预算企业利润收入</v>
      </c>
      <c r="B19" s="76" t="s">
        <v>1532</v>
      </c>
      <c r="C19" s="76"/>
      <c r="D19" s="84"/>
      <c r="E19" s="83">
        <f t="shared" si="1"/>
        <v>0</v>
      </c>
    </row>
    <row r="20" ht="20.1" customHeight="1" spans="1:5">
      <c r="A20" s="67" t="str">
        <f t="shared" si="0"/>
        <v>  股利、股息收入</v>
      </c>
      <c r="B20" s="67" t="s">
        <v>1533</v>
      </c>
      <c r="C20" s="67"/>
      <c r="D20" s="82"/>
      <c r="E20" s="85">
        <f t="shared" si="1"/>
        <v>0</v>
      </c>
    </row>
    <row r="21" ht="20.1" customHeight="1" spans="1:5">
      <c r="A21" s="67" t="str">
        <f t="shared" si="0"/>
        <v>  产权转让收入</v>
      </c>
      <c r="B21" s="67" t="s">
        <v>1534</v>
      </c>
      <c r="C21" s="67"/>
      <c r="D21" s="84"/>
      <c r="E21" s="85">
        <f t="shared" si="1"/>
        <v>0</v>
      </c>
    </row>
    <row r="22" ht="20.1" customHeight="1" spans="1:5">
      <c r="A22" s="67" t="str">
        <f t="shared" si="0"/>
        <v>  清算收入</v>
      </c>
      <c r="B22" s="67" t="s">
        <v>1535</v>
      </c>
      <c r="C22" s="67"/>
      <c r="D22" s="84"/>
      <c r="E22" s="85">
        <f t="shared" si="1"/>
        <v>0</v>
      </c>
    </row>
    <row r="23" ht="20.1" customHeight="1" spans="1:5">
      <c r="A23" s="67" t="str">
        <f t="shared" si="0"/>
        <v>  其他国有资本经营预算收入</v>
      </c>
      <c r="B23" s="67" t="s">
        <v>1536</v>
      </c>
      <c r="C23" s="67"/>
      <c r="D23" s="84"/>
      <c r="E23" s="85">
        <f t="shared" si="1"/>
        <v>0</v>
      </c>
    </row>
    <row r="24" ht="20.1" customHeight="1" spans="1:5">
      <c r="A24" s="72" t="s">
        <v>52</v>
      </c>
      <c r="B24" s="72" t="s">
        <v>52</v>
      </c>
      <c r="C24" s="82">
        <v>319</v>
      </c>
      <c r="D24" s="82">
        <v>265</v>
      </c>
      <c r="E24" s="83">
        <f t="shared" si="1"/>
        <v>0.830721003134796</v>
      </c>
    </row>
    <row r="25" s="58" customFormat="1" ht="20.1" customHeight="1" spans="1:5">
      <c r="A25" s="67" t="s">
        <v>1537</v>
      </c>
      <c r="B25" s="79" t="s">
        <v>1538</v>
      </c>
      <c r="C25" s="82"/>
      <c r="D25" s="82"/>
      <c r="E25" s="83">
        <f t="shared" si="1"/>
        <v>0</v>
      </c>
    </row>
    <row r="26" s="58" customFormat="1" ht="20.1" customHeight="1" spans="1:5">
      <c r="A26" s="67" t="s">
        <v>1539</v>
      </c>
      <c r="B26" s="79"/>
      <c r="C26" s="82"/>
      <c r="D26" s="82"/>
      <c r="E26" s="83">
        <f t="shared" si="1"/>
        <v>0</v>
      </c>
    </row>
    <row r="27" s="58" customFormat="1" ht="20.1" customHeight="1" spans="1:5">
      <c r="A27" s="67" t="s">
        <v>1540</v>
      </c>
      <c r="B27" s="79" t="s">
        <v>1541</v>
      </c>
      <c r="C27" s="82"/>
      <c r="D27" s="82"/>
      <c r="E27" s="83">
        <f t="shared" si="1"/>
        <v>0</v>
      </c>
    </row>
    <row r="28" ht="20.1" customHeight="1" spans="1:5">
      <c r="A28" s="72" t="s">
        <v>1542</v>
      </c>
      <c r="B28" s="79" t="s">
        <v>1542</v>
      </c>
      <c r="C28" s="82">
        <f>SUM(C24:C25)</f>
        <v>319</v>
      </c>
      <c r="D28" s="82">
        <f>SUM(D24:D25)</f>
        <v>265</v>
      </c>
      <c r="E28" s="83">
        <f t="shared" si="1"/>
        <v>0.830721003134796</v>
      </c>
    </row>
    <row r="30" ht="51" customHeight="1" spans="1:5">
      <c r="A30" s="80" t="s">
        <v>1543</v>
      </c>
      <c r="B30" s="80"/>
      <c r="C30" s="80"/>
      <c r="D30" s="80"/>
      <c r="E30" s="80"/>
    </row>
    <row r="31" spans="3:3">
      <c r="C31" s="59">
        <f>SUM(C32:C35)</f>
        <v>0</v>
      </c>
    </row>
    <row r="44" spans="3:3">
      <c r="C44" s="59">
        <f>SUM(C30,C31,C39,C40,C36,C37)</f>
        <v>0</v>
      </c>
    </row>
  </sheetData>
  <mergeCells count="2">
    <mergeCell ref="A1:E1"/>
    <mergeCell ref="A30:E30"/>
  </mergeCells>
  <printOptions horizontalCentered="1"/>
  <pageMargins left="0.588888888888889" right="0.588888888888889" top="0.588888888888889" bottom="0.588888888888889" header="0.388888888888889" footer="0.388888888888889"/>
  <pageSetup paperSize="9" fitToHeight="0" orientation="portrait" blackAndWhite="1"/>
  <headerFooter alignWithMargins="0">
    <oddFooter>&amp;C第 &amp;P 页，共 &amp;N 页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41"/>
  <sheetViews>
    <sheetView showZeros="0" workbookViewId="0">
      <pane ySplit="3" topLeftCell="A31" activePane="bottomLeft" state="frozen"/>
      <selection/>
      <selection pane="bottomLeft" activeCell="A42" sqref="A42"/>
    </sheetView>
  </sheetViews>
  <sheetFormatPr defaultColWidth="9" defaultRowHeight="15.6" outlineLevelCol="5"/>
  <cols>
    <col min="1" max="1" width="45.375" style="59" customWidth="1"/>
    <col min="2" max="2" width="45.875" style="59" hidden="1" customWidth="1"/>
    <col min="3" max="3" width="10.625" style="59" customWidth="1"/>
    <col min="4" max="4" width="10.625" style="60" customWidth="1"/>
    <col min="5" max="5" width="12.625" style="60" customWidth="1"/>
    <col min="6" max="6" width="4.375" style="60" customWidth="1"/>
    <col min="7" max="16384" width="9" style="60"/>
  </cols>
  <sheetData>
    <row r="1" ht="56.25" customHeight="1" spans="1:5">
      <c r="A1" s="61" t="s">
        <v>1544</v>
      </c>
      <c r="B1" s="61"/>
      <c r="C1" s="61"/>
      <c r="D1" s="61"/>
      <c r="E1" s="61"/>
    </row>
    <row r="2" s="57" customFormat="1" ht="18.95" customHeight="1" spans="1:5">
      <c r="A2" s="62" t="s">
        <v>1545</v>
      </c>
      <c r="B2" s="62"/>
      <c r="C2" s="62"/>
      <c r="E2" s="73" t="s">
        <v>20</v>
      </c>
    </row>
    <row r="3" s="58" customFormat="1" ht="30.75" customHeight="1" spans="1:6">
      <c r="A3" s="64" t="s">
        <v>21</v>
      </c>
      <c r="B3" s="64" t="s">
        <v>21</v>
      </c>
      <c r="C3" s="65" t="s">
        <v>1514</v>
      </c>
      <c r="D3" s="65" t="s">
        <v>1515</v>
      </c>
      <c r="E3" s="74" t="s">
        <v>1516</v>
      </c>
      <c r="F3" s="66"/>
    </row>
    <row r="4" s="58" customFormat="1" ht="24.95" customHeight="1" spans="1:6">
      <c r="A4" s="67" t="s">
        <v>1546</v>
      </c>
      <c r="B4" s="67" t="s">
        <v>1547</v>
      </c>
      <c r="C4" s="68">
        <v>0</v>
      </c>
      <c r="D4" s="68">
        <f t="shared" ref="D4:D5" si="0">D5</f>
        <v>0</v>
      </c>
      <c r="E4" s="75">
        <f>IF(C4&lt;&gt;0,D4/C4,0)</f>
        <v>0</v>
      </c>
      <c r="F4" s="69"/>
    </row>
    <row r="5" s="58" customFormat="1" ht="24.95" customHeight="1" spans="1:6">
      <c r="A5" s="67" t="s">
        <v>1548</v>
      </c>
      <c r="B5" s="67" t="s">
        <v>1549</v>
      </c>
      <c r="C5" s="68">
        <v>0</v>
      </c>
      <c r="D5" s="68">
        <f t="shared" si="0"/>
        <v>0</v>
      </c>
      <c r="E5" s="75">
        <f t="shared" ref="E5:E39" si="1">IF(C5&lt;&gt;0,D5/C5,0)</f>
        <v>0</v>
      </c>
      <c r="F5" s="69"/>
    </row>
    <row r="6" s="57" customFormat="1" ht="24.95" customHeight="1" spans="1:6">
      <c r="A6" s="76" t="s">
        <v>1550</v>
      </c>
      <c r="B6" s="76" t="s">
        <v>1551</v>
      </c>
      <c r="C6" s="71"/>
      <c r="D6" s="71"/>
      <c r="E6" s="77">
        <f t="shared" si="1"/>
        <v>0</v>
      </c>
      <c r="F6" s="69"/>
    </row>
    <row r="7" s="57" customFormat="1" ht="24.95" customHeight="1" spans="1:6">
      <c r="A7" s="67" t="s">
        <v>1552</v>
      </c>
      <c r="B7" s="67" t="s">
        <v>1553</v>
      </c>
      <c r="C7" s="68">
        <f>SUM(C8,C18,C27,C29,C33)</f>
        <v>219</v>
      </c>
      <c r="D7" s="68">
        <f>SUM(D8,D18,D27,D29,D33)</f>
        <v>205</v>
      </c>
      <c r="E7" s="75">
        <f t="shared" si="1"/>
        <v>0.936073059360731</v>
      </c>
      <c r="F7" s="69"/>
    </row>
    <row r="8" s="57" customFormat="1" ht="24.95" customHeight="1" spans="1:6">
      <c r="A8" s="67" t="s">
        <v>1554</v>
      </c>
      <c r="B8" s="67" t="s">
        <v>1555</v>
      </c>
      <c r="C8" s="68">
        <v>0</v>
      </c>
      <c r="D8" s="68">
        <f>SUM(D9:D17)</f>
        <v>0</v>
      </c>
      <c r="E8" s="75">
        <f t="shared" si="1"/>
        <v>0</v>
      </c>
      <c r="F8" s="69"/>
    </row>
    <row r="9" s="57" customFormat="1" ht="24.95" customHeight="1" spans="1:6">
      <c r="A9" s="76" t="s">
        <v>1556</v>
      </c>
      <c r="B9" s="76" t="s">
        <v>1557</v>
      </c>
      <c r="C9" s="71"/>
      <c r="D9" s="71"/>
      <c r="E9" s="77">
        <f t="shared" si="1"/>
        <v>0</v>
      </c>
      <c r="F9" s="69"/>
    </row>
    <row r="10" s="57" customFormat="1" ht="24.95" customHeight="1" spans="1:6">
      <c r="A10" s="76" t="s">
        <v>1558</v>
      </c>
      <c r="B10" s="76" t="s">
        <v>1559</v>
      </c>
      <c r="C10" s="71"/>
      <c r="D10" s="71"/>
      <c r="E10" s="77">
        <f t="shared" si="1"/>
        <v>0</v>
      </c>
      <c r="F10" s="69"/>
    </row>
    <row r="11" s="57" customFormat="1" ht="24.95" customHeight="1" spans="1:6">
      <c r="A11" s="76" t="s">
        <v>1560</v>
      </c>
      <c r="B11" s="76" t="s">
        <v>1561</v>
      </c>
      <c r="C11" s="71"/>
      <c r="D11" s="71"/>
      <c r="E11" s="77">
        <f t="shared" si="1"/>
        <v>0</v>
      </c>
      <c r="F11" s="69"/>
    </row>
    <row r="12" s="57" customFormat="1" ht="24.95" customHeight="1" spans="1:6">
      <c r="A12" s="76" t="s">
        <v>1562</v>
      </c>
      <c r="B12" s="76" t="s">
        <v>1563</v>
      </c>
      <c r="C12" s="71"/>
      <c r="D12" s="71"/>
      <c r="E12" s="77">
        <f t="shared" si="1"/>
        <v>0</v>
      </c>
      <c r="F12" s="69"/>
    </row>
    <row r="13" s="57" customFormat="1" ht="24.95" customHeight="1" spans="1:6">
      <c r="A13" s="76" t="s">
        <v>1564</v>
      </c>
      <c r="B13" s="67" t="s">
        <v>1565</v>
      </c>
      <c r="C13" s="68">
        <v>0</v>
      </c>
      <c r="D13" s="68">
        <f>D14</f>
        <v>0</v>
      </c>
      <c r="E13" s="75">
        <f t="shared" si="1"/>
        <v>0</v>
      </c>
      <c r="F13" s="69"/>
    </row>
    <row r="14" s="58" customFormat="1" ht="24.95" customHeight="1" spans="1:6">
      <c r="A14" s="76" t="s">
        <v>1566</v>
      </c>
      <c r="B14" s="67" t="s">
        <v>1567</v>
      </c>
      <c r="C14" s="68">
        <v>0</v>
      </c>
      <c r="D14" s="68">
        <f>SUM(D15:D17)</f>
        <v>0</v>
      </c>
      <c r="E14" s="75">
        <f t="shared" si="1"/>
        <v>0</v>
      </c>
      <c r="F14" s="69"/>
    </row>
    <row r="15" s="58" customFormat="1" ht="24.95" customHeight="1" spans="1:6">
      <c r="A15" s="76" t="s">
        <v>1568</v>
      </c>
      <c r="B15" s="76" t="s">
        <v>1569</v>
      </c>
      <c r="C15" s="71"/>
      <c r="D15" s="71"/>
      <c r="E15" s="77">
        <f t="shared" si="1"/>
        <v>0</v>
      </c>
      <c r="F15" s="69"/>
    </row>
    <row r="16" s="58" customFormat="1" ht="24.95" customHeight="1" spans="1:6">
      <c r="A16" s="76" t="s">
        <v>1570</v>
      </c>
      <c r="B16" s="76" t="s">
        <v>1571</v>
      </c>
      <c r="C16" s="71"/>
      <c r="D16" s="71"/>
      <c r="E16" s="77">
        <f t="shared" si="1"/>
        <v>0</v>
      </c>
      <c r="F16" s="69"/>
    </row>
    <row r="17" s="58" customFormat="1" ht="24.95" customHeight="1" spans="1:6">
      <c r="A17" s="76" t="s">
        <v>1572</v>
      </c>
      <c r="B17" s="76" t="s">
        <v>1573</v>
      </c>
      <c r="C17" s="71"/>
      <c r="D17" s="71"/>
      <c r="E17" s="77">
        <f t="shared" si="1"/>
        <v>0</v>
      </c>
      <c r="F17" s="69"/>
    </row>
    <row r="18" s="58" customFormat="1" ht="24.95" customHeight="1" spans="1:6">
      <c r="A18" s="67" t="s">
        <v>1574</v>
      </c>
      <c r="B18" s="67" t="s">
        <v>1575</v>
      </c>
      <c r="C18" s="68"/>
      <c r="D18" s="68"/>
      <c r="E18" s="75">
        <f t="shared" si="1"/>
        <v>0</v>
      </c>
      <c r="F18" s="69"/>
    </row>
    <row r="19" s="58" customFormat="1" ht="24.95" customHeight="1" spans="1:6">
      <c r="A19" s="76" t="s">
        <v>1576</v>
      </c>
      <c r="B19" s="67" t="s">
        <v>1577</v>
      </c>
      <c r="C19" s="68">
        <v>0</v>
      </c>
      <c r="D19" s="68">
        <f>SUM(D20)</f>
        <v>0</v>
      </c>
      <c r="E19" s="75">
        <f t="shared" si="1"/>
        <v>0</v>
      </c>
      <c r="F19" s="69"/>
    </row>
    <row r="20" ht="24.95" customHeight="1" spans="1:6">
      <c r="A20" s="76" t="s">
        <v>1578</v>
      </c>
      <c r="B20" s="76" t="s">
        <v>1579</v>
      </c>
      <c r="C20" s="71"/>
      <c r="D20" s="71"/>
      <c r="E20" s="77">
        <f t="shared" si="1"/>
        <v>0</v>
      </c>
      <c r="F20" s="69"/>
    </row>
    <row r="21" ht="24.95" customHeight="1" spans="1:6">
      <c r="A21" s="76" t="s">
        <v>1580</v>
      </c>
      <c r="B21" s="67" t="s">
        <v>1581</v>
      </c>
      <c r="C21" s="68"/>
      <c r="D21" s="68">
        <f>D22</f>
        <v>0</v>
      </c>
      <c r="E21" s="75">
        <f t="shared" si="1"/>
        <v>0</v>
      </c>
      <c r="F21" s="69"/>
    </row>
    <row r="22" ht="24.95" customHeight="1" spans="1:6">
      <c r="A22" s="76" t="s">
        <v>1582</v>
      </c>
      <c r="B22" s="67" t="s">
        <v>1583</v>
      </c>
      <c r="C22" s="68"/>
      <c r="D22" s="68"/>
      <c r="E22" s="75">
        <f t="shared" si="1"/>
        <v>0</v>
      </c>
      <c r="F22" s="69"/>
    </row>
    <row r="23" ht="24.95" customHeight="1" spans="1:6">
      <c r="A23" s="76" t="s">
        <v>1584</v>
      </c>
      <c r="B23" s="76" t="s">
        <v>1585</v>
      </c>
      <c r="C23" s="71"/>
      <c r="D23" s="71"/>
      <c r="E23" s="77">
        <f t="shared" si="1"/>
        <v>0</v>
      </c>
      <c r="F23" s="69"/>
    </row>
    <row r="24" ht="24.95" customHeight="1" spans="1:6">
      <c r="A24" s="76" t="s">
        <v>1586</v>
      </c>
      <c r="B24" s="76" t="s">
        <v>1587</v>
      </c>
      <c r="C24" s="71"/>
      <c r="D24" s="71"/>
      <c r="E24" s="77">
        <f t="shared" si="1"/>
        <v>0</v>
      </c>
      <c r="F24" s="69"/>
    </row>
    <row r="25" ht="24.95" customHeight="1" spans="1:6">
      <c r="A25" s="76" t="s">
        <v>1588</v>
      </c>
      <c r="B25" s="76" t="s">
        <v>1589</v>
      </c>
      <c r="C25" s="71"/>
      <c r="D25" s="71"/>
      <c r="E25" s="77">
        <f t="shared" si="1"/>
        <v>0</v>
      </c>
      <c r="F25" s="69"/>
    </row>
    <row r="26" ht="24.95" customHeight="1" spans="1:6">
      <c r="A26" s="76" t="s">
        <v>1590</v>
      </c>
      <c r="B26" s="67" t="s">
        <v>1591</v>
      </c>
      <c r="C26" s="68"/>
      <c r="D26" s="68"/>
      <c r="E26" s="75">
        <f t="shared" si="1"/>
        <v>0</v>
      </c>
      <c r="F26" s="69"/>
    </row>
    <row r="27" ht="24.95" customHeight="1" spans="1:6">
      <c r="A27" s="67" t="s">
        <v>1592</v>
      </c>
      <c r="B27" s="67" t="s">
        <v>1593</v>
      </c>
      <c r="C27" s="68"/>
      <c r="D27" s="68">
        <f>D28</f>
        <v>100</v>
      </c>
      <c r="E27" s="75">
        <f t="shared" si="1"/>
        <v>0</v>
      </c>
      <c r="F27" s="69"/>
    </row>
    <row r="28" ht="24.95" customHeight="1" spans="1:6">
      <c r="A28" s="76" t="s">
        <v>1594</v>
      </c>
      <c r="B28" s="76" t="s">
        <v>1595</v>
      </c>
      <c r="C28" s="71"/>
      <c r="D28" s="71">
        <v>100</v>
      </c>
      <c r="E28" s="77">
        <f t="shared" si="1"/>
        <v>0</v>
      </c>
      <c r="F28" s="69"/>
    </row>
    <row r="29" ht="24.95" customHeight="1" spans="1:6">
      <c r="A29" s="67" t="s">
        <v>1596</v>
      </c>
      <c r="B29" s="76" t="s">
        <v>1597</v>
      </c>
      <c r="C29" s="71"/>
      <c r="D29" s="71"/>
      <c r="E29" s="77">
        <f t="shared" si="1"/>
        <v>0</v>
      </c>
      <c r="F29" s="69"/>
    </row>
    <row r="30" ht="24.95" customHeight="1" spans="1:6">
      <c r="A30" s="76" t="s">
        <v>1598</v>
      </c>
      <c r="B30" s="76" t="s">
        <v>1599</v>
      </c>
      <c r="C30" s="71"/>
      <c r="D30" s="71"/>
      <c r="E30" s="77">
        <f t="shared" si="1"/>
        <v>0</v>
      </c>
      <c r="F30" s="69"/>
    </row>
    <row r="31" ht="24.95" customHeight="1" spans="1:6">
      <c r="A31" s="76" t="s">
        <v>1600</v>
      </c>
      <c r="B31" s="76" t="s">
        <v>1601</v>
      </c>
      <c r="C31" s="71"/>
      <c r="D31" s="71"/>
      <c r="E31" s="77">
        <f t="shared" si="1"/>
        <v>0</v>
      </c>
      <c r="F31" s="69"/>
    </row>
    <row r="32" ht="24.95" customHeight="1" spans="1:6">
      <c r="A32" s="76" t="s">
        <v>1602</v>
      </c>
      <c r="B32" s="67" t="s">
        <v>1603</v>
      </c>
      <c r="C32" s="68"/>
      <c r="D32" s="68"/>
      <c r="E32" s="75">
        <f t="shared" si="1"/>
        <v>0</v>
      </c>
      <c r="F32" s="69"/>
    </row>
    <row r="33" ht="24.95" customHeight="1" spans="1:6">
      <c r="A33" s="67" t="s">
        <v>1604</v>
      </c>
      <c r="B33" s="67" t="s">
        <v>1605</v>
      </c>
      <c r="C33" s="68">
        <v>219</v>
      </c>
      <c r="D33" s="68">
        <f t="shared" ref="D33" si="2">D34</f>
        <v>105</v>
      </c>
      <c r="E33" s="75">
        <f t="shared" si="1"/>
        <v>0.479452054794521</v>
      </c>
      <c r="F33" s="69"/>
    </row>
    <row r="34" ht="24.95" customHeight="1" spans="1:6">
      <c r="A34" s="76" t="s">
        <v>1606</v>
      </c>
      <c r="B34" s="76" t="s">
        <v>1607</v>
      </c>
      <c r="C34" s="71">
        <v>219</v>
      </c>
      <c r="D34" s="71">
        <v>105</v>
      </c>
      <c r="E34" s="77">
        <f t="shared" si="1"/>
        <v>0.479452054794521</v>
      </c>
      <c r="F34" s="69"/>
    </row>
    <row r="35" ht="24.95" customHeight="1" spans="1:6">
      <c r="A35" s="67" t="s">
        <v>55</v>
      </c>
      <c r="B35" s="79" t="s">
        <v>1608</v>
      </c>
      <c r="C35" s="68">
        <v>100</v>
      </c>
      <c r="D35" s="68">
        <f>SUM(D36:D36)</f>
        <v>60</v>
      </c>
      <c r="E35" s="75">
        <f t="shared" si="1"/>
        <v>0.6</v>
      </c>
      <c r="F35" s="69"/>
    </row>
    <row r="36" ht="24.95" customHeight="1" spans="1:6">
      <c r="A36" s="76" t="s">
        <v>1609</v>
      </c>
      <c r="B36" s="87" t="s">
        <v>1610</v>
      </c>
      <c r="C36" s="71">
        <v>100</v>
      </c>
      <c r="D36" s="71">
        <v>60</v>
      </c>
      <c r="E36" s="77">
        <f t="shared" si="1"/>
        <v>0.6</v>
      </c>
      <c r="F36" s="69"/>
    </row>
    <row r="37" ht="24.95" customHeight="1" spans="1:6">
      <c r="A37" s="72" t="s">
        <v>1611</v>
      </c>
      <c r="B37" s="72" t="s">
        <v>1611</v>
      </c>
      <c r="C37" s="68">
        <f>SUM(C4,C7,C35)</f>
        <v>319</v>
      </c>
      <c r="D37" s="68">
        <f>SUM(D4,D7,D35)</f>
        <v>265</v>
      </c>
      <c r="E37" s="75">
        <f t="shared" si="1"/>
        <v>0.830721003134796</v>
      </c>
      <c r="F37" s="69"/>
    </row>
    <row r="38" s="58" customFormat="1" ht="24.95" customHeight="1" spans="1:6">
      <c r="A38" s="67" t="str">
        <f t="shared" ref="A38" si="3">IF(FIND(" ",B38)&gt;9,"    "&amp;MID(B38,FIND(" ",B38)+1,LEN(B38)-FIND(" ",B38)),IF(FIND(" ",B38)&gt;7,"  "&amp;MID(B38,FIND(" ",B38)+1,LEN(B38)-FIND(" ",B38)),MID(B38,FIND(" ",B38)+1,LEN(B38)-FIND(" ",B38))))</f>
        <v>  年终结余</v>
      </c>
      <c r="B38" s="79" t="s">
        <v>1612</v>
      </c>
      <c r="C38" s="68">
        <v>0</v>
      </c>
      <c r="D38" s="68">
        <v>0</v>
      </c>
      <c r="E38" s="75">
        <f t="shared" si="1"/>
        <v>0</v>
      </c>
      <c r="F38" s="78"/>
    </row>
    <row r="39" ht="24.95" customHeight="1" spans="1:6">
      <c r="A39" s="72" t="s">
        <v>79</v>
      </c>
      <c r="B39" s="79" t="s">
        <v>79</v>
      </c>
      <c r="C39" s="68">
        <f>SUM(C37:C38)</f>
        <v>319</v>
      </c>
      <c r="D39" s="68">
        <f>SUM(D37:D38)</f>
        <v>265</v>
      </c>
      <c r="E39" s="75">
        <f t="shared" si="1"/>
        <v>0.830721003134796</v>
      </c>
      <c r="F39" s="69"/>
    </row>
    <row r="41" ht="48" customHeight="1" spans="1:5">
      <c r="A41" s="80" t="s">
        <v>1543</v>
      </c>
      <c r="B41" s="80"/>
      <c r="C41" s="80"/>
      <c r="D41" s="80"/>
      <c r="E41" s="80"/>
    </row>
  </sheetData>
  <autoFilter ref="A3:F39"/>
  <mergeCells count="2">
    <mergeCell ref="A1:E1"/>
    <mergeCell ref="A41:E41"/>
  </mergeCells>
  <printOptions horizontalCentered="1"/>
  <pageMargins left="0.429166666666667" right="0.429166666666667" top="0.588888888888889" bottom="0.588888888888889" header="0.388888888888889" footer="0.388888888888889"/>
  <pageSetup paperSize="9" fitToHeight="0" orientation="portrait" blackAndWhite="1"/>
  <headerFooter alignWithMargins="0">
    <oddFooter>&amp;C第 &amp;P 页，共 &amp;N 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  <pageSetUpPr fitToPage="1"/>
  </sheetPr>
  <dimension ref="A1:H43"/>
  <sheetViews>
    <sheetView showZeros="0" workbookViewId="0">
      <pane xSplit="1" ySplit="3" topLeftCell="B4" activePane="bottomRight" state="frozen"/>
      <selection/>
      <selection pane="topRight"/>
      <selection pane="bottomLeft"/>
      <selection pane="bottomRight" activeCell="A1362" sqref="A1362"/>
    </sheetView>
  </sheetViews>
  <sheetFormatPr defaultColWidth="9" defaultRowHeight="15.6" outlineLevelCol="7"/>
  <cols>
    <col min="1" max="1" width="34.25" style="114" customWidth="1"/>
    <col min="2" max="3" width="12.625" style="114" customWidth="1"/>
    <col min="4" max="4" width="10.375" style="115" customWidth="1"/>
    <col min="5" max="5" width="28.625" style="114" customWidth="1"/>
    <col min="6" max="7" width="12.625" style="114" customWidth="1"/>
    <col min="8" max="16384" width="9" style="114"/>
  </cols>
  <sheetData>
    <row r="1" ht="42" customHeight="1" spans="1:8">
      <c r="A1" s="167" t="s">
        <v>1613</v>
      </c>
      <c r="B1" s="167"/>
      <c r="C1" s="167"/>
      <c r="D1" s="167"/>
      <c r="E1" s="167"/>
      <c r="F1" s="167"/>
      <c r="G1" s="167"/>
      <c r="H1" s="167"/>
    </row>
    <row r="2" ht="18.75" customHeight="1" spans="1:8">
      <c r="A2" s="113" t="s">
        <v>1614</v>
      </c>
      <c r="B2" s="154">
        <v>2008</v>
      </c>
      <c r="H2" s="168" t="s">
        <v>20</v>
      </c>
    </row>
    <row r="3" s="140" customFormat="1" ht="50.25" customHeight="1" spans="1:8">
      <c r="A3" s="164" t="s">
        <v>21</v>
      </c>
      <c r="B3" s="124" t="s">
        <v>1615</v>
      </c>
      <c r="C3" s="124" t="s">
        <v>1616</v>
      </c>
      <c r="D3" s="124" t="s">
        <v>1617</v>
      </c>
      <c r="E3" s="164" t="s">
        <v>21</v>
      </c>
      <c r="F3" s="124" t="s">
        <v>1615</v>
      </c>
      <c r="G3" s="124" t="s">
        <v>1616</v>
      </c>
      <c r="H3" s="124" t="s">
        <v>1617</v>
      </c>
    </row>
    <row r="4" ht="25.5" customHeight="1" spans="1:8">
      <c r="A4" s="158" t="s">
        <v>26</v>
      </c>
      <c r="B4" s="192">
        <v>191426</v>
      </c>
      <c r="C4" s="192">
        <v>232500</v>
      </c>
      <c r="D4" s="83">
        <f>IF(B4&lt;&gt;0,C4/B4,0)</f>
        <v>1.21456855390595</v>
      </c>
      <c r="E4" s="184" t="s">
        <v>27</v>
      </c>
      <c r="F4" s="180">
        <v>228565</v>
      </c>
      <c r="G4" s="180">
        <v>230855</v>
      </c>
      <c r="H4" s="83">
        <f>IF(F4&lt;&gt;0,G4/F4,0)</f>
        <v>1.01001903178527</v>
      </c>
    </row>
    <row r="5" ht="25.5" customHeight="1" spans="1:8">
      <c r="A5" s="156" t="s">
        <v>28</v>
      </c>
      <c r="B5" s="192">
        <v>209008</v>
      </c>
      <c r="C5" s="192">
        <v>208000</v>
      </c>
      <c r="D5" s="83">
        <f>IF(B5&lt;&gt;0,C5/B5,0)</f>
        <v>0.995177218096915</v>
      </c>
      <c r="E5" s="184" t="s">
        <v>29</v>
      </c>
      <c r="F5" s="145"/>
      <c r="G5" s="145"/>
      <c r="H5" s="83">
        <f t="shared" ref="H5:H43" si="0">IF(F5&lt;&gt;0,G5/F5,0)</f>
        <v>0</v>
      </c>
    </row>
    <row r="6" ht="25.5" customHeight="1" spans="1:8">
      <c r="A6" s="198"/>
      <c r="B6" s="198"/>
      <c r="C6" s="198"/>
      <c r="D6" s="198"/>
      <c r="E6" s="184" t="s">
        <v>30</v>
      </c>
      <c r="F6" s="145">
        <v>3426</v>
      </c>
      <c r="G6" s="145">
        <v>3537</v>
      </c>
      <c r="H6" s="83">
        <f t="shared" si="0"/>
        <v>1.03239929947461</v>
      </c>
    </row>
    <row r="7" ht="25.5" customHeight="1" spans="1:8">
      <c r="A7" s="198"/>
      <c r="B7" s="198"/>
      <c r="C7" s="198"/>
      <c r="D7" s="198"/>
      <c r="E7" s="184" t="s">
        <v>31</v>
      </c>
      <c r="F7" s="145">
        <v>102123</v>
      </c>
      <c r="G7" s="145">
        <v>111641</v>
      </c>
      <c r="H7" s="83">
        <f t="shared" si="0"/>
        <v>1.09320133564427</v>
      </c>
    </row>
    <row r="8" ht="25.5" customHeight="1" spans="1:8">
      <c r="A8" s="198"/>
      <c r="B8" s="198"/>
      <c r="C8" s="198"/>
      <c r="D8" s="198"/>
      <c r="E8" s="184" t="s">
        <v>32</v>
      </c>
      <c r="F8" s="145">
        <v>432609</v>
      </c>
      <c r="G8" s="145">
        <v>477995</v>
      </c>
      <c r="H8" s="83">
        <f t="shared" si="0"/>
        <v>1.10491228800141</v>
      </c>
    </row>
    <row r="9" ht="25.5" customHeight="1" spans="1:8">
      <c r="A9" s="198"/>
      <c r="B9" s="198"/>
      <c r="C9" s="198"/>
      <c r="D9" s="198"/>
      <c r="E9" s="184" t="s">
        <v>33</v>
      </c>
      <c r="F9" s="145">
        <v>6170</v>
      </c>
      <c r="G9" s="145">
        <v>6517</v>
      </c>
      <c r="H9" s="83">
        <f t="shared" si="0"/>
        <v>1.05623987034036</v>
      </c>
    </row>
    <row r="10" s="112" customFormat="1" ht="25.5" customHeight="1" spans="1:8">
      <c r="A10" s="197"/>
      <c r="B10" s="197"/>
      <c r="C10" s="197"/>
      <c r="D10" s="197"/>
      <c r="E10" s="184" t="s">
        <v>34</v>
      </c>
      <c r="F10" s="145">
        <v>29274</v>
      </c>
      <c r="G10" s="145">
        <v>32964</v>
      </c>
      <c r="H10" s="83">
        <f t="shared" si="0"/>
        <v>1.12605042016807</v>
      </c>
    </row>
    <row r="11" s="112" customFormat="1" ht="25.5" customHeight="1" spans="1:8">
      <c r="A11" s="197"/>
      <c r="B11" s="197"/>
      <c r="C11" s="197"/>
      <c r="D11" s="197"/>
      <c r="E11" s="184" t="s">
        <v>35</v>
      </c>
      <c r="F11" s="145">
        <v>322607</v>
      </c>
      <c r="G11" s="145">
        <v>358395</v>
      </c>
      <c r="H11" s="83">
        <f t="shared" si="0"/>
        <v>1.11093373671371</v>
      </c>
    </row>
    <row r="12" ht="25.5" customHeight="1" spans="1:8">
      <c r="A12" s="198"/>
      <c r="B12" s="198"/>
      <c r="C12" s="198"/>
      <c r="D12" s="198"/>
      <c r="E12" s="184" t="s">
        <v>36</v>
      </c>
      <c r="F12" s="145">
        <v>258438</v>
      </c>
      <c r="G12" s="145">
        <v>279717</v>
      </c>
      <c r="H12" s="83">
        <f t="shared" si="0"/>
        <v>1.08233696283054</v>
      </c>
    </row>
    <row r="13" ht="25.5" customHeight="1" spans="1:8">
      <c r="A13" s="198"/>
      <c r="B13" s="198"/>
      <c r="C13" s="198"/>
      <c r="D13" s="198"/>
      <c r="E13" s="184" t="s">
        <v>37</v>
      </c>
      <c r="F13" s="145">
        <v>97358</v>
      </c>
      <c r="G13" s="145">
        <v>101462</v>
      </c>
      <c r="H13" s="83">
        <f t="shared" si="0"/>
        <v>1.04215370077446</v>
      </c>
    </row>
    <row r="14" ht="25.5" customHeight="1" spans="1:8">
      <c r="A14" s="198"/>
      <c r="B14" s="198"/>
      <c r="C14" s="198"/>
      <c r="D14" s="198"/>
      <c r="E14" s="184" t="s">
        <v>38</v>
      </c>
      <c r="F14" s="145">
        <v>253365</v>
      </c>
      <c r="G14" s="145">
        <v>226917</v>
      </c>
      <c r="H14" s="83">
        <f t="shared" si="0"/>
        <v>0.895613048368954</v>
      </c>
    </row>
    <row r="15" ht="25.5" customHeight="1" spans="1:8">
      <c r="A15" s="198"/>
      <c r="B15" s="198"/>
      <c r="C15" s="198"/>
      <c r="D15" s="198"/>
      <c r="E15" s="184" t="s">
        <v>39</v>
      </c>
      <c r="F15" s="145">
        <v>349051</v>
      </c>
      <c r="G15" s="145">
        <v>393816</v>
      </c>
      <c r="H15" s="83">
        <f t="shared" si="0"/>
        <v>1.12824773457174</v>
      </c>
    </row>
    <row r="16" ht="25.5" customHeight="1" spans="1:8">
      <c r="A16" s="198"/>
      <c r="B16" s="198"/>
      <c r="C16" s="198"/>
      <c r="D16" s="198"/>
      <c r="E16" s="184" t="s">
        <v>40</v>
      </c>
      <c r="F16" s="145">
        <v>112557</v>
      </c>
      <c r="G16" s="145">
        <v>153518</v>
      </c>
      <c r="H16" s="83">
        <f t="shared" si="0"/>
        <v>1.36391339499098</v>
      </c>
    </row>
    <row r="17" s="112" customFormat="1" ht="25.5" customHeight="1" spans="1:8">
      <c r="A17" s="197"/>
      <c r="B17" s="197"/>
      <c r="C17" s="197"/>
      <c r="D17" s="197"/>
      <c r="E17" s="184" t="s">
        <v>41</v>
      </c>
      <c r="F17" s="145">
        <v>14386</v>
      </c>
      <c r="G17" s="145">
        <v>15400</v>
      </c>
      <c r="H17" s="83">
        <f t="shared" si="0"/>
        <v>1.07048519393855</v>
      </c>
    </row>
    <row r="18" s="112" customFormat="1" ht="25.5" customHeight="1" spans="1:8">
      <c r="A18" s="197"/>
      <c r="B18" s="197"/>
      <c r="C18" s="197"/>
      <c r="D18" s="197"/>
      <c r="E18" s="184" t="s">
        <v>42</v>
      </c>
      <c r="F18" s="145">
        <v>8425</v>
      </c>
      <c r="G18" s="145">
        <v>8909</v>
      </c>
      <c r="H18" s="83">
        <f t="shared" si="0"/>
        <v>1.05744807121662</v>
      </c>
    </row>
    <row r="19" s="112" customFormat="1" ht="25.5" customHeight="1" spans="1:8">
      <c r="A19" s="197"/>
      <c r="B19" s="197"/>
      <c r="C19" s="197"/>
      <c r="D19" s="197"/>
      <c r="E19" s="184" t="s">
        <v>43</v>
      </c>
      <c r="F19" s="145">
        <v>154</v>
      </c>
      <c r="G19" s="145">
        <v>153</v>
      </c>
      <c r="H19" s="83">
        <f t="shared" si="0"/>
        <v>0.993506493506494</v>
      </c>
    </row>
    <row r="20" s="112" customFormat="1" ht="25.5" customHeight="1" spans="1:8">
      <c r="A20" s="197"/>
      <c r="B20" s="197"/>
      <c r="C20" s="197"/>
      <c r="D20" s="197"/>
      <c r="E20" s="184" t="s">
        <v>44</v>
      </c>
      <c r="F20" s="145"/>
      <c r="G20" s="145"/>
      <c r="H20" s="83">
        <f t="shared" si="0"/>
        <v>0</v>
      </c>
    </row>
    <row r="21" ht="25.5" customHeight="1" spans="1:8">
      <c r="A21" s="198"/>
      <c r="B21" s="198"/>
      <c r="C21" s="198"/>
      <c r="D21" s="194"/>
      <c r="E21" s="184" t="s">
        <v>45</v>
      </c>
      <c r="F21" s="145">
        <v>14705</v>
      </c>
      <c r="G21" s="145">
        <v>19127</v>
      </c>
      <c r="H21" s="83">
        <f t="shared" si="0"/>
        <v>1.30071404284257</v>
      </c>
    </row>
    <row r="22" ht="25.5" customHeight="1" spans="1:8">
      <c r="A22" s="198"/>
      <c r="B22" s="198"/>
      <c r="C22" s="198"/>
      <c r="D22" s="194"/>
      <c r="E22" s="184" t="s">
        <v>46</v>
      </c>
      <c r="F22" s="145">
        <v>165306</v>
      </c>
      <c r="G22" s="145">
        <v>186661</v>
      </c>
      <c r="H22" s="83">
        <f t="shared" si="0"/>
        <v>1.12918466359358</v>
      </c>
    </row>
    <row r="23" ht="25.5" customHeight="1" spans="1:8">
      <c r="A23" s="198"/>
      <c r="B23" s="198"/>
      <c r="C23" s="198"/>
      <c r="D23" s="194"/>
      <c r="E23" s="184" t="s">
        <v>47</v>
      </c>
      <c r="F23" s="145">
        <v>2927</v>
      </c>
      <c r="G23" s="145">
        <v>3309</v>
      </c>
      <c r="H23" s="83">
        <f t="shared" si="0"/>
        <v>1.13050905363854</v>
      </c>
    </row>
    <row r="24" ht="25.5" customHeight="1" spans="1:8">
      <c r="A24" s="198"/>
      <c r="B24" s="198"/>
      <c r="C24" s="198"/>
      <c r="D24" s="194"/>
      <c r="E24" s="184" t="s">
        <v>48</v>
      </c>
      <c r="F24" s="145"/>
      <c r="G24" s="145">
        <v>19775</v>
      </c>
      <c r="H24" s="83">
        <f t="shared" si="0"/>
        <v>0</v>
      </c>
    </row>
    <row r="25" ht="25.5" customHeight="1" spans="1:8">
      <c r="A25" s="198"/>
      <c r="B25" s="198"/>
      <c r="C25" s="198"/>
      <c r="D25" s="194"/>
      <c r="E25" s="184" t="s">
        <v>49</v>
      </c>
      <c r="F25" s="145">
        <v>8541</v>
      </c>
      <c r="G25" s="145">
        <v>9113</v>
      </c>
      <c r="H25" s="83">
        <f t="shared" si="0"/>
        <v>1.06697108066971</v>
      </c>
    </row>
    <row r="26" s="115" customFormat="1" ht="25.5" customHeight="1" spans="1:8">
      <c r="A26" s="198"/>
      <c r="B26" s="194"/>
      <c r="C26" s="194"/>
      <c r="D26" s="194"/>
      <c r="E26" s="184" t="s">
        <v>50</v>
      </c>
      <c r="F26" s="145">
        <v>19226</v>
      </c>
      <c r="G26" s="145">
        <v>32311</v>
      </c>
      <c r="H26" s="83">
        <f t="shared" si="0"/>
        <v>1.68058878601893</v>
      </c>
    </row>
    <row r="27" ht="25.5" customHeight="1" spans="1:8">
      <c r="A27" s="198"/>
      <c r="B27" s="198"/>
      <c r="C27" s="198"/>
      <c r="D27" s="194"/>
      <c r="E27" s="184" t="s">
        <v>51</v>
      </c>
      <c r="F27" s="145">
        <v>282</v>
      </c>
      <c r="G27" s="145">
        <v>408</v>
      </c>
      <c r="H27" s="83">
        <f t="shared" si="0"/>
        <v>1.4468085106383</v>
      </c>
    </row>
    <row r="28" ht="25.5" customHeight="1" spans="1:8">
      <c r="A28" s="193" t="s">
        <v>52</v>
      </c>
      <c r="B28" s="192">
        <v>400434</v>
      </c>
      <c r="C28" s="192">
        <f>C4+C5</f>
        <v>440500</v>
      </c>
      <c r="D28" s="83">
        <f t="shared" ref="D28:D35" si="1">IF(B28&lt;&gt;0,C28/B28,0)</f>
        <v>1.10005643876394</v>
      </c>
      <c r="E28" s="186" t="s">
        <v>53</v>
      </c>
      <c r="F28" s="145">
        <f>SUM(F4:F27)</f>
        <v>2429495</v>
      </c>
      <c r="G28" s="145">
        <f>SUM(G4:G27)</f>
        <v>2672500</v>
      </c>
      <c r="H28" s="83">
        <f t="shared" si="0"/>
        <v>1.10002284425364</v>
      </c>
    </row>
    <row r="29" ht="25.5" customHeight="1" spans="1:8">
      <c r="A29" s="158" t="s">
        <v>54</v>
      </c>
      <c r="B29" s="145">
        <f>SUM(B30:B35)</f>
        <v>2157979</v>
      </c>
      <c r="C29" s="145">
        <f>SUM(C30:C35)</f>
        <v>2526000</v>
      </c>
      <c r="D29" s="83">
        <f t="shared" si="1"/>
        <v>1.17053965770751</v>
      </c>
      <c r="E29" s="184" t="s">
        <v>55</v>
      </c>
      <c r="F29" s="145">
        <f>SUM(F30:F31,F36:F37)</f>
        <v>221911</v>
      </c>
      <c r="G29" s="145">
        <f>SUM(G30:G31,G36:G37)</f>
        <v>364800</v>
      </c>
      <c r="H29" s="83">
        <f t="shared" si="0"/>
        <v>1.64390228515035</v>
      </c>
    </row>
    <row r="30" ht="25.5" customHeight="1" spans="1:8">
      <c r="A30" s="159" t="s">
        <v>109</v>
      </c>
      <c r="B30" s="194">
        <v>30182</v>
      </c>
      <c r="C30" s="190">
        <v>30182</v>
      </c>
      <c r="D30" s="85">
        <f t="shared" si="1"/>
        <v>1</v>
      </c>
      <c r="E30" s="185" t="s">
        <v>57</v>
      </c>
      <c r="F30" s="143">
        <v>37911</v>
      </c>
      <c r="G30" s="143">
        <v>38800</v>
      </c>
      <c r="H30" s="85">
        <f t="shared" si="0"/>
        <v>1.02344965841049</v>
      </c>
    </row>
    <row r="31" ht="25.5" customHeight="1" spans="1:8">
      <c r="A31" s="159" t="s">
        <v>58</v>
      </c>
      <c r="B31" s="194">
        <v>881916</v>
      </c>
      <c r="C31" s="190">
        <v>1091018</v>
      </c>
      <c r="D31" s="85">
        <f t="shared" si="1"/>
        <v>1.23709967842742</v>
      </c>
      <c r="E31" s="185" t="s">
        <v>59</v>
      </c>
      <c r="F31" s="143">
        <v>0</v>
      </c>
      <c r="G31" s="143"/>
      <c r="H31" s="85">
        <f t="shared" si="0"/>
        <v>0</v>
      </c>
    </row>
    <row r="32" ht="25.5" customHeight="1" spans="1:8">
      <c r="A32" s="159" t="s">
        <v>60</v>
      </c>
      <c r="B32" s="194">
        <v>906881</v>
      </c>
      <c r="C32" s="194">
        <v>1078800</v>
      </c>
      <c r="D32" s="85">
        <f t="shared" si="1"/>
        <v>1.18957172991826</v>
      </c>
      <c r="E32" s="185" t="s">
        <v>61</v>
      </c>
      <c r="F32" s="143">
        <v>0</v>
      </c>
      <c r="G32" s="143"/>
      <c r="H32" s="85">
        <f t="shared" si="0"/>
        <v>0</v>
      </c>
    </row>
    <row r="33" ht="25.5" customHeight="1" spans="1:8">
      <c r="A33" s="159" t="s">
        <v>110</v>
      </c>
      <c r="B33" s="194"/>
      <c r="C33" s="194"/>
      <c r="D33" s="83">
        <f t="shared" si="1"/>
        <v>0</v>
      </c>
      <c r="E33" s="185" t="s">
        <v>63</v>
      </c>
      <c r="F33" s="143">
        <v>0</v>
      </c>
      <c r="G33" s="143"/>
      <c r="H33" s="85">
        <f t="shared" si="0"/>
        <v>0</v>
      </c>
    </row>
    <row r="34" ht="25.5" customHeight="1" spans="1:8">
      <c r="A34" s="159" t="s">
        <v>62</v>
      </c>
      <c r="B34" s="194">
        <v>155000</v>
      </c>
      <c r="C34" s="194"/>
      <c r="D34" s="85">
        <f t="shared" si="1"/>
        <v>0</v>
      </c>
      <c r="E34" s="185" t="s">
        <v>65</v>
      </c>
      <c r="F34" s="143">
        <v>0</v>
      </c>
      <c r="G34" s="143"/>
      <c r="H34" s="85">
        <f t="shared" si="0"/>
        <v>0</v>
      </c>
    </row>
    <row r="35" ht="25.5" customHeight="1" spans="1:8">
      <c r="A35" s="159" t="s">
        <v>64</v>
      </c>
      <c r="B35" s="194">
        <v>184000</v>
      </c>
      <c r="C35" s="194">
        <v>326000</v>
      </c>
      <c r="D35" s="85">
        <f t="shared" si="1"/>
        <v>1.77173913043478</v>
      </c>
      <c r="E35" s="185" t="s">
        <v>66</v>
      </c>
      <c r="F35" s="143"/>
      <c r="G35" s="143"/>
      <c r="H35" s="85">
        <f t="shared" si="0"/>
        <v>0</v>
      </c>
    </row>
    <row r="36" ht="25.5" customHeight="1" spans="1:8">
      <c r="A36" s="198"/>
      <c r="B36" s="198"/>
      <c r="C36" s="198"/>
      <c r="D36" s="198"/>
      <c r="E36" s="185" t="s">
        <v>67</v>
      </c>
      <c r="F36" s="143">
        <v>184000</v>
      </c>
      <c r="G36" s="143">
        <v>326000</v>
      </c>
      <c r="H36" s="85">
        <f t="shared" si="0"/>
        <v>1.77173913043478</v>
      </c>
    </row>
    <row r="37" ht="25.5" customHeight="1" spans="1:8">
      <c r="A37" s="198"/>
      <c r="B37" s="198"/>
      <c r="C37" s="198"/>
      <c r="D37" s="198"/>
      <c r="E37" s="185" t="s">
        <v>68</v>
      </c>
      <c r="F37" s="143"/>
      <c r="G37" s="143"/>
      <c r="H37" s="85">
        <f t="shared" si="0"/>
        <v>0</v>
      </c>
    </row>
    <row r="38" ht="25.5" customHeight="1" spans="1:8">
      <c r="A38" s="158" t="s">
        <v>69</v>
      </c>
      <c r="B38" s="145"/>
      <c r="C38" s="190"/>
      <c r="D38" s="85">
        <f t="shared" ref="D38:D41" si="2">IF(B38&lt;&gt;0,C38/B38,0)</f>
        <v>0</v>
      </c>
      <c r="E38" s="184" t="s">
        <v>70</v>
      </c>
      <c r="F38" s="145"/>
      <c r="G38" s="145"/>
      <c r="H38" s="83">
        <f t="shared" si="0"/>
        <v>0</v>
      </c>
    </row>
    <row r="39" ht="25.5" customHeight="1" spans="1:8">
      <c r="A39" s="195" t="s">
        <v>1206</v>
      </c>
      <c r="B39" s="145">
        <v>16028</v>
      </c>
      <c r="C39" s="145">
        <v>18901</v>
      </c>
      <c r="D39" s="83">
        <f t="shared" si="2"/>
        <v>1.17924881457449</v>
      </c>
      <c r="E39" s="184" t="s">
        <v>72</v>
      </c>
      <c r="F39" s="145">
        <v>18901</v>
      </c>
      <c r="G39" s="145"/>
      <c r="H39" s="83">
        <f t="shared" si="0"/>
        <v>0</v>
      </c>
    </row>
    <row r="40" ht="25.5" customHeight="1" spans="1:8">
      <c r="A40" s="195" t="s">
        <v>73</v>
      </c>
      <c r="B40" s="145">
        <v>109124</v>
      </c>
      <c r="C40" s="145">
        <v>51899</v>
      </c>
      <c r="D40" s="83">
        <f t="shared" si="2"/>
        <v>0.475596569040724</v>
      </c>
      <c r="E40" s="184" t="s">
        <v>74</v>
      </c>
      <c r="F40" s="145"/>
      <c r="G40" s="145"/>
      <c r="H40" s="83">
        <f t="shared" si="0"/>
        <v>0</v>
      </c>
    </row>
    <row r="41" ht="25.5" customHeight="1" spans="1:8">
      <c r="A41" s="203" t="s">
        <v>1618</v>
      </c>
      <c r="B41" s="194">
        <v>4860</v>
      </c>
      <c r="C41" s="192"/>
      <c r="D41" s="83">
        <f t="shared" si="2"/>
        <v>0</v>
      </c>
      <c r="E41" s="184" t="s">
        <v>76</v>
      </c>
      <c r="F41" s="145"/>
      <c r="G41" s="145"/>
      <c r="H41" s="83">
        <f t="shared" si="0"/>
        <v>0</v>
      </c>
    </row>
    <row r="42" ht="25.5" customHeight="1" spans="1:8">
      <c r="A42" s="198"/>
      <c r="B42" s="198"/>
      <c r="C42" s="198"/>
      <c r="D42" s="198"/>
      <c r="E42" s="184" t="s">
        <v>77</v>
      </c>
      <c r="F42" s="145">
        <v>13258</v>
      </c>
      <c r="G42" s="145"/>
      <c r="H42" s="83">
        <f t="shared" si="0"/>
        <v>0</v>
      </c>
    </row>
    <row r="43" ht="25.5" customHeight="1" spans="1:8">
      <c r="A43" s="193" t="s">
        <v>78</v>
      </c>
      <c r="B43" s="145">
        <f>SUM(B28,B29,B39,B40)</f>
        <v>2683565</v>
      </c>
      <c r="C43" s="145">
        <f>SUM(C28,C29,C39,C40)</f>
        <v>3037300</v>
      </c>
      <c r="D43" s="83">
        <f>IF(B43&lt;&gt;0,C43/B43,0)</f>
        <v>1.131815327745</v>
      </c>
      <c r="E43" s="186" t="s">
        <v>79</v>
      </c>
      <c r="F43" s="145">
        <f>SUM(F28,F29,F38,F39,F40,F41,F42)</f>
        <v>2683565</v>
      </c>
      <c r="G43" s="145">
        <f>SUM(G28,G29,G38,G39,G40,G41,G42)</f>
        <v>3037300</v>
      </c>
      <c r="H43" s="83">
        <f t="shared" si="0"/>
        <v>1.131815327745</v>
      </c>
    </row>
  </sheetData>
  <autoFilter ref="A3:E43"/>
  <mergeCells count="1">
    <mergeCell ref="A1:H1"/>
  </mergeCells>
  <conditionalFormatting sqref="A4:A5 A28:A35 A38:A41">
    <cfRule type="expression" dxfId="43" priority="4" stopIfTrue="1">
      <formula>"len($A:$A)=3"</formula>
    </cfRule>
  </conditionalFormatting>
  <conditionalFormatting sqref="D4:D5 D43 D28:D35 D38:D41 H4:H29">
    <cfRule type="cellIs" dxfId="44" priority="3" stopIfTrue="1" operator="lessThan">
      <formula>0</formula>
    </cfRule>
  </conditionalFormatting>
  <dataValidations count="1">
    <dataValidation type="custom" allowBlank="1" showInputMessage="1" showErrorMessage="1" errorTitle="提示" error="对不起，此处只能输入数字。" sqref="G29 G43 F4:F27 F29:F43">
      <formula1>OR(F4="",ISNUMBER(F4))</formula1>
    </dataValidation>
  </dataValidations>
  <printOptions horizontalCentered="1"/>
  <pageMargins left="0.588888888888889" right="0.588888888888889" top="0.788888888888889" bottom="0.588888888888889" header="0.388888888888889" footer="0.388888888888889"/>
  <pageSetup paperSize="9" scale="63" fitToHeight="0" orientation="portrait"/>
  <headerFooter alignWithMargins="0">
    <oddFooter>&amp;C第 &amp;P 页，共 &amp;N 页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1">
    <pageSetUpPr fitToPage="1"/>
  </sheetPr>
  <dimension ref="A1:L51"/>
  <sheetViews>
    <sheetView showZeros="0" workbookViewId="0">
      <pane xSplit="1" ySplit="3" topLeftCell="B4" activePane="bottomRight" state="frozen"/>
      <selection/>
      <selection pane="topRight"/>
      <selection pane="bottomLeft"/>
      <selection pane="bottomRight" activeCell="A1" sqref="A1:D1"/>
    </sheetView>
  </sheetViews>
  <sheetFormatPr defaultColWidth="9" defaultRowHeight="15.6"/>
  <cols>
    <col min="1" max="1" width="45.625" style="114" customWidth="1"/>
    <col min="2" max="3" width="15.625" style="114" customWidth="1"/>
    <col min="4" max="4" width="15.625" style="115" customWidth="1"/>
    <col min="5" max="16384" width="9" style="114"/>
  </cols>
  <sheetData>
    <row r="1" ht="42" customHeight="1" spans="1:4">
      <c r="A1" s="167" t="s">
        <v>1619</v>
      </c>
      <c r="B1" s="167"/>
      <c r="C1" s="167"/>
      <c r="D1" s="167"/>
    </row>
    <row r="2" ht="18.75" customHeight="1" spans="1:4">
      <c r="A2" s="113" t="s">
        <v>1620</v>
      </c>
      <c r="B2" s="154">
        <v>2008</v>
      </c>
      <c r="D2" s="168" t="s">
        <v>20</v>
      </c>
    </row>
    <row r="3" s="140" customFormat="1" ht="30.75" customHeight="1" spans="1:6">
      <c r="A3" s="164" t="s">
        <v>21</v>
      </c>
      <c r="B3" s="124" t="s">
        <v>1615</v>
      </c>
      <c r="C3" s="124" t="s">
        <v>1616</v>
      </c>
      <c r="D3" s="124" t="s">
        <v>1617</v>
      </c>
      <c r="F3" s="140" t="s">
        <v>83</v>
      </c>
    </row>
    <row r="4" ht="20.1" customHeight="1" spans="1:6">
      <c r="A4" s="158" t="s">
        <v>26</v>
      </c>
      <c r="B4" s="192">
        <v>191426</v>
      </c>
      <c r="C4" s="192">
        <v>232500</v>
      </c>
      <c r="D4" s="83">
        <f>IF(B4&lt;&gt;0,C4/B4,0)</f>
        <v>1.21456855390595</v>
      </c>
      <c r="F4" s="114" t="str">
        <f t="shared" ref="F4:F21" si="0">IF((B4+C4+G4)&lt;&gt;0,"是","否")</f>
        <v>是</v>
      </c>
    </row>
    <row r="5" ht="20.1" customHeight="1" spans="1:6">
      <c r="A5" s="159" t="s">
        <v>84</v>
      </c>
      <c r="B5" s="190">
        <v>90848</v>
      </c>
      <c r="C5" s="190">
        <v>127790</v>
      </c>
      <c r="D5" s="85">
        <f t="shared" ref="D5:D45" si="1">IF(B5&lt;&gt;0,C5/B5,0)</f>
        <v>1.40663525889398</v>
      </c>
      <c r="F5" s="114" t="str">
        <f t="shared" si="0"/>
        <v>是</v>
      </c>
    </row>
    <row r="6" ht="20.1" customHeight="1" spans="1:6">
      <c r="A6" s="159" t="s">
        <v>85</v>
      </c>
      <c r="B6" s="190">
        <v>884</v>
      </c>
      <c r="C6" s="190">
        <v>100</v>
      </c>
      <c r="D6" s="85">
        <f t="shared" si="1"/>
        <v>0.113122171945701</v>
      </c>
      <c r="F6" s="114" t="str">
        <f t="shared" si="0"/>
        <v>是</v>
      </c>
    </row>
    <row r="7" ht="20.1" customHeight="1" spans="1:6">
      <c r="A7" s="159" t="s">
        <v>86</v>
      </c>
      <c r="B7" s="190">
        <v>9569</v>
      </c>
      <c r="C7" s="190">
        <v>11003</v>
      </c>
      <c r="D7" s="85">
        <f t="shared" si="1"/>
        <v>1.14985891942732</v>
      </c>
      <c r="F7" s="114" t="str">
        <f t="shared" si="0"/>
        <v>是</v>
      </c>
    </row>
    <row r="8" ht="17.45" hidden="1" customHeight="1" spans="1:6">
      <c r="A8" s="159" t="s">
        <v>87</v>
      </c>
      <c r="B8" s="190"/>
      <c r="C8" s="190"/>
      <c r="D8" s="85">
        <f t="shared" si="1"/>
        <v>0</v>
      </c>
      <c r="F8" s="114" t="str">
        <f t="shared" si="0"/>
        <v>否</v>
      </c>
    </row>
    <row r="9" ht="20.1" customHeight="1" spans="1:6">
      <c r="A9" s="159" t="s">
        <v>1147</v>
      </c>
      <c r="B9" s="190">
        <v>5631</v>
      </c>
      <c r="C9" s="190">
        <v>6508</v>
      </c>
      <c r="D9" s="85">
        <f t="shared" si="1"/>
        <v>1.15574498312911</v>
      </c>
      <c r="F9" s="114" t="str">
        <f t="shared" si="0"/>
        <v>是</v>
      </c>
    </row>
    <row r="10" ht="20.1" customHeight="1" spans="1:6">
      <c r="A10" s="159" t="s">
        <v>89</v>
      </c>
      <c r="B10" s="190">
        <v>2612</v>
      </c>
      <c r="C10" s="190">
        <v>3000</v>
      </c>
      <c r="D10" s="85">
        <f t="shared" si="1"/>
        <v>1.14854517611026</v>
      </c>
      <c r="F10" s="114" t="str">
        <f t="shared" si="0"/>
        <v>是</v>
      </c>
    </row>
    <row r="11" ht="17.45" hidden="1" customHeight="1" spans="1:6">
      <c r="A11" s="159" t="s">
        <v>90</v>
      </c>
      <c r="B11" s="190"/>
      <c r="C11" s="190"/>
      <c r="D11" s="85">
        <f t="shared" si="1"/>
        <v>0</v>
      </c>
      <c r="F11" s="114" t="str">
        <f t="shared" si="0"/>
        <v>否</v>
      </c>
    </row>
    <row r="12" ht="20.1" customHeight="1" spans="1:6">
      <c r="A12" s="159" t="s">
        <v>91</v>
      </c>
      <c r="B12" s="190">
        <v>13315</v>
      </c>
      <c r="C12" s="190">
        <v>14966</v>
      </c>
      <c r="D12" s="85">
        <f t="shared" si="1"/>
        <v>1.12399549380398</v>
      </c>
      <c r="F12" s="114" t="str">
        <f t="shared" si="0"/>
        <v>是</v>
      </c>
    </row>
    <row r="13" ht="20.1" customHeight="1" spans="1:6">
      <c r="A13" s="159" t="s">
        <v>1149</v>
      </c>
      <c r="B13" s="190">
        <v>6569</v>
      </c>
      <c r="C13" s="190">
        <v>7298</v>
      </c>
      <c r="D13" s="85">
        <f t="shared" si="1"/>
        <v>1.11097579540265</v>
      </c>
      <c r="F13" s="114" t="str">
        <f t="shared" si="0"/>
        <v>是</v>
      </c>
    </row>
    <row r="14" ht="20.1" customHeight="1" spans="1:6">
      <c r="A14" s="159" t="s">
        <v>1150</v>
      </c>
      <c r="B14" s="190">
        <v>3306</v>
      </c>
      <c r="C14" s="190">
        <v>3540</v>
      </c>
      <c r="D14" s="85">
        <f t="shared" si="1"/>
        <v>1.07078039927405</v>
      </c>
      <c r="F14" s="114" t="str">
        <f t="shared" si="0"/>
        <v>是</v>
      </c>
    </row>
    <row r="15" ht="20.1" customHeight="1" spans="1:6">
      <c r="A15" s="159" t="s">
        <v>1151</v>
      </c>
      <c r="B15" s="190">
        <v>3155</v>
      </c>
      <c r="C15" s="190">
        <v>3550</v>
      </c>
      <c r="D15" s="85">
        <f t="shared" si="1"/>
        <v>1.12519809825674</v>
      </c>
      <c r="F15" s="114" t="str">
        <f t="shared" si="0"/>
        <v>是</v>
      </c>
    </row>
    <row r="16" ht="20.1" customHeight="1" spans="1:6">
      <c r="A16" s="159" t="s">
        <v>1152</v>
      </c>
      <c r="B16" s="190">
        <v>4647</v>
      </c>
      <c r="C16" s="190">
        <v>4830</v>
      </c>
      <c r="D16" s="85">
        <f t="shared" si="1"/>
        <v>1.03938024531956</v>
      </c>
      <c r="F16" s="114" t="str">
        <f t="shared" si="0"/>
        <v>是</v>
      </c>
    </row>
    <row r="17" ht="20.1" customHeight="1" spans="1:6">
      <c r="A17" s="159" t="s">
        <v>1153</v>
      </c>
      <c r="B17" s="190">
        <v>5053</v>
      </c>
      <c r="C17" s="190">
        <v>5680</v>
      </c>
      <c r="D17" s="85">
        <f t="shared" si="1"/>
        <v>1.12408470215713</v>
      </c>
      <c r="F17" s="114" t="str">
        <f t="shared" si="0"/>
        <v>是</v>
      </c>
    </row>
    <row r="18" ht="20.1" customHeight="1" spans="1:12">
      <c r="A18" s="159" t="s">
        <v>1154</v>
      </c>
      <c r="B18" s="190">
        <v>12990</v>
      </c>
      <c r="C18" s="190">
        <v>9165</v>
      </c>
      <c r="D18" s="85">
        <f t="shared" si="1"/>
        <v>0.70554272517321</v>
      </c>
      <c r="F18" s="114" t="str">
        <f t="shared" si="0"/>
        <v>是</v>
      </c>
      <c r="L18" s="196"/>
    </row>
    <row r="19" ht="20.1" customHeight="1" spans="1:6">
      <c r="A19" s="159" t="s">
        <v>1155</v>
      </c>
      <c r="B19" s="190">
        <v>9116</v>
      </c>
      <c r="C19" s="190">
        <v>10070</v>
      </c>
      <c r="D19" s="85">
        <f t="shared" si="1"/>
        <v>1.1046511627907</v>
      </c>
      <c r="F19" s="114" t="str">
        <f t="shared" si="0"/>
        <v>是</v>
      </c>
    </row>
    <row r="20" ht="20.1" customHeight="1" spans="1:6">
      <c r="A20" s="159" t="s">
        <v>1156</v>
      </c>
      <c r="B20" s="190">
        <v>23731</v>
      </c>
      <c r="C20" s="190">
        <v>25000</v>
      </c>
      <c r="D20" s="85">
        <f t="shared" si="1"/>
        <v>1.05347435843412</v>
      </c>
      <c r="F20" s="114" t="str">
        <f t="shared" si="0"/>
        <v>是</v>
      </c>
    </row>
    <row r="21" ht="20.1" customHeight="1" spans="1:7">
      <c r="A21" s="191" t="s">
        <v>1157</v>
      </c>
      <c r="B21" s="190"/>
      <c r="C21" s="190"/>
      <c r="D21" s="85">
        <f t="shared" si="1"/>
        <v>0</v>
      </c>
      <c r="F21" s="114" t="str">
        <f t="shared" si="0"/>
        <v>是</v>
      </c>
      <c r="G21" s="114">
        <v>1</v>
      </c>
    </row>
    <row r="22" ht="20.1" customHeight="1" spans="1:6">
      <c r="A22" s="156" t="s">
        <v>28</v>
      </c>
      <c r="B22" s="192">
        <v>209008</v>
      </c>
      <c r="C22" s="192">
        <v>208000</v>
      </c>
      <c r="D22" s="83">
        <f t="shared" si="1"/>
        <v>0.995177218096915</v>
      </c>
      <c r="F22" s="114" t="str">
        <f t="shared" ref="F22:F45" si="2">IF((B22+C22+G22)&lt;&gt;0,"是","否")</f>
        <v>是</v>
      </c>
    </row>
    <row r="23" ht="20.1" customHeight="1" spans="1:6">
      <c r="A23" s="159" t="s">
        <v>101</v>
      </c>
      <c r="B23" s="190">
        <v>21297</v>
      </c>
      <c r="C23" s="190">
        <v>22292</v>
      </c>
      <c r="D23" s="85">
        <f t="shared" si="1"/>
        <v>1.04672019533268</v>
      </c>
      <c r="F23" s="114" t="str">
        <f t="shared" si="2"/>
        <v>是</v>
      </c>
    </row>
    <row r="24" ht="20.1" customHeight="1" spans="1:6">
      <c r="A24" s="159" t="s">
        <v>102</v>
      </c>
      <c r="B24" s="190">
        <v>38597</v>
      </c>
      <c r="C24" s="190">
        <f>37229+3788</f>
        <v>41017</v>
      </c>
      <c r="D24" s="85">
        <f t="shared" si="1"/>
        <v>1.06269917351089</v>
      </c>
      <c r="F24" s="114" t="str">
        <f t="shared" si="2"/>
        <v>是</v>
      </c>
    </row>
    <row r="25" ht="20.1" customHeight="1" spans="1:6">
      <c r="A25" s="159" t="s">
        <v>1158</v>
      </c>
      <c r="B25" s="190">
        <v>15557</v>
      </c>
      <c r="C25" s="190">
        <v>17385</v>
      </c>
      <c r="D25" s="85">
        <f t="shared" si="1"/>
        <v>1.11750337468664</v>
      </c>
      <c r="F25" s="114" t="str">
        <f t="shared" si="2"/>
        <v>是</v>
      </c>
    </row>
    <row r="26" ht="17.45" hidden="1" customHeight="1" spans="1:6">
      <c r="A26" s="159" t="s">
        <v>104</v>
      </c>
      <c r="B26" s="190"/>
      <c r="C26" s="190"/>
      <c r="D26" s="85">
        <f t="shared" si="1"/>
        <v>0</v>
      </c>
      <c r="F26" s="114" t="str">
        <f t="shared" si="2"/>
        <v>否</v>
      </c>
    </row>
    <row r="27" ht="20.1" customHeight="1" spans="1:6">
      <c r="A27" s="159" t="s">
        <v>1159</v>
      </c>
      <c r="B27" s="190">
        <v>79486</v>
      </c>
      <c r="C27" s="190">
        <v>81455</v>
      </c>
      <c r="D27" s="85">
        <f t="shared" si="1"/>
        <v>1.02477165790202</v>
      </c>
      <c r="F27" s="114" t="str">
        <f t="shared" si="2"/>
        <v>是</v>
      </c>
    </row>
    <row r="28" ht="20.1" customHeight="1" spans="1:6">
      <c r="A28" s="159" t="s">
        <v>106</v>
      </c>
      <c r="B28" s="190">
        <v>26900</v>
      </c>
      <c r="C28" s="190">
        <v>26091</v>
      </c>
      <c r="D28" s="85">
        <f t="shared" si="1"/>
        <v>0.969925650557621</v>
      </c>
      <c r="F28" s="114" t="str">
        <f t="shared" si="2"/>
        <v>是</v>
      </c>
    </row>
    <row r="29" ht="20.1" customHeight="1" spans="1:6">
      <c r="A29" s="159" t="s">
        <v>107</v>
      </c>
      <c r="B29" s="190">
        <v>20403</v>
      </c>
      <c r="C29" s="190">
        <v>19760</v>
      </c>
      <c r="D29" s="85">
        <f t="shared" si="1"/>
        <v>0.968485026711758</v>
      </c>
      <c r="F29" s="114" t="str">
        <f t="shared" si="2"/>
        <v>是</v>
      </c>
    </row>
    <row r="30" ht="20.1" customHeight="1" spans="1:6">
      <c r="A30" s="159" t="s">
        <v>108</v>
      </c>
      <c r="B30" s="190">
        <v>6768</v>
      </c>
      <c r="C30" s="190"/>
      <c r="D30" s="85">
        <f t="shared" si="1"/>
        <v>0</v>
      </c>
      <c r="F30" s="114" t="str">
        <f t="shared" si="2"/>
        <v>是</v>
      </c>
    </row>
    <row r="31" ht="20.1" customHeight="1" spans="1:6">
      <c r="A31" s="193" t="s">
        <v>52</v>
      </c>
      <c r="B31" s="192">
        <f>B4+B22</f>
        <v>400434</v>
      </c>
      <c r="C31" s="192">
        <f>C4+C22</f>
        <v>440500</v>
      </c>
      <c r="D31" s="83">
        <f t="shared" si="1"/>
        <v>1.10005643876394</v>
      </c>
      <c r="F31" s="114" t="str">
        <f t="shared" si="2"/>
        <v>是</v>
      </c>
    </row>
    <row r="32" ht="20.1" customHeight="1" spans="1:6">
      <c r="A32" s="158" t="s">
        <v>54</v>
      </c>
      <c r="B32" s="145">
        <f>SUM(B33:B38)</f>
        <v>2157979</v>
      </c>
      <c r="C32" s="145">
        <f>SUM(C33:C38)</f>
        <v>2526000</v>
      </c>
      <c r="D32" s="83">
        <f t="shared" si="1"/>
        <v>1.17053965770751</v>
      </c>
      <c r="F32" s="114" t="str">
        <f t="shared" si="2"/>
        <v>是</v>
      </c>
    </row>
    <row r="33" ht="20.1" customHeight="1" spans="1:6">
      <c r="A33" s="159" t="s">
        <v>109</v>
      </c>
      <c r="B33" s="194">
        <v>30182</v>
      </c>
      <c r="C33" s="190">
        <v>30182</v>
      </c>
      <c r="D33" s="85">
        <f t="shared" si="1"/>
        <v>1</v>
      </c>
      <c r="F33" s="114" t="str">
        <f t="shared" si="2"/>
        <v>是</v>
      </c>
    </row>
    <row r="34" ht="20.1" customHeight="1" spans="1:6">
      <c r="A34" s="159" t="s">
        <v>58</v>
      </c>
      <c r="B34" s="194">
        <v>881916</v>
      </c>
      <c r="C34" s="190">
        <v>1091018</v>
      </c>
      <c r="D34" s="85">
        <f t="shared" si="1"/>
        <v>1.23709967842742</v>
      </c>
      <c r="F34" s="114" t="str">
        <f t="shared" si="2"/>
        <v>是</v>
      </c>
    </row>
    <row r="35" s="112" customFormat="1" ht="20.1" customHeight="1" spans="1:6">
      <c r="A35" s="159" t="s">
        <v>60</v>
      </c>
      <c r="B35" s="194">
        <v>906881</v>
      </c>
      <c r="C35" s="194">
        <v>1078800</v>
      </c>
      <c r="D35" s="85">
        <f t="shared" si="1"/>
        <v>1.18957172991826</v>
      </c>
      <c r="F35" s="114" t="str">
        <f t="shared" si="2"/>
        <v>是</v>
      </c>
    </row>
    <row r="36" s="112" customFormat="1" ht="17.45" hidden="1" customHeight="1" spans="1:6">
      <c r="A36" s="159" t="s">
        <v>110</v>
      </c>
      <c r="B36" s="194"/>
      <c r="C36" s="194"/>
      <c r="D36" s="83">
        <f t="shared" si="1"/>
        <v>0</v>
      </c>
      <c r="F36" s="114" t="str">
        <f t="shared" si="2"/>
        <v>否</v>
      </c>
    </row>
    <row r="37" ht="20.1" customHeight="1" spans="1:6">
      <c r="A37" s="159" t="s">
        <v>62</v>
      </c>
      <c r="B37" s="194">
        <v>155000</v>
      </c>
      <c r="C37" s="194"/>
      <c r="D37" s="85">
        <f t="shared" si="1"/>
        <v>0</v>
      </c>
      <c r="F37" s="114" t="str">
        <f t="shared" si="2"/>
        <v>是</v>
      </c>
    </row>
    <row r="38" ht="20.1" customHeight="1" spans="1:6">
      <c r="A38" s="159" t="s">
        <v>64</v>
      </c>
      <c r="B38" s="194">
        <v>184000</v>
      </c>
      <c r="C38" s="194">
        <v>326000</v>
      </c>
      <c r="D38" s="85">
        <f t="shared" si="1"/>
        <v>1.77173913043478</v>
      </c>
      <c r="F38" s="114" t="str">
        <f t="shared" si="2"/>
        <v>是</v>
      </c>
    </row>
    <row r="39" ht="17.45" hidden="1" customHeight="1" spans="1:6">
      <c r="A39" s="158" t="s">
        <v>69</v>
      </c>
      <c r="B39" s="145"/>
      <c r="C39" s="190"/>
      <c r="D39" s="85">
        <f t="shared" si="1"/>
        <v>0</v>
      </c>
      <c r="F39" s="114" t="str">
        <f t="shared" si="2"/>
        <v>否</v>
      </c>
    </row>
    <row r="40" ht="20.1" customHeight="1" spans="1:6">
      <c r="A40" s="195" t="s">
        <v>1206</v>
      </c>
      <c r="B40" s="145">
        <v>16028</v>
      </c>
      <c r="C40" s="145">
        <v>18901</v>
      </c>
      <c r="D40" s="83">
        <f t="shared" si="1"/>
        <v>1.17924881457449</v>
      </c>
      <c r="F40" s="114" t="str">
        <f t="shared" si="2"/>
        <v>是</v>
      </c>
    </row>
    <row r="41" ht="20.1" customHeight="1" spans="1:6">
      <c r="A41" s="195" t="s">
        <v>73</v>
      </c>
      <c r="B41" s="145">
        <v>109124</v>
      </c>
      <c r="C41" s="145">
        <v>51899</v>
      </c>
      <c r="D41" s="83">
        <f t="shared" si="1"/>
        <v>0.475596569040724</v>
      </c>
      <c r="F41" s="114" t="str">
        <f t="shared" si="2"/>
        <v>是</v>
      </c>
    </row>
    <row r="42" s="112" customFormat="1" ht="17.45" hidden="1" customHeight="1" spans="1:6">
      <c r="A42" s="159" t="s">
        <v>111</v>
      </c>
      <c r="B42" s="194"/>
      <c r="C42" s="192"/>
      <c r="D42" s="83">
        <f t="shared" si="1"/>
        <v>0</v>
      </c>
      <c r="F42" s="114" t="str">
        <f t="shared" si="2"/>
        <v>否</v>
      </c>
    </row>
    <row r="43" s="112" customFormat="1" ht="17.45" hidden="1" customHeight="1" spans="1:6">
      <c r="A43" s="203" t="s">
        <v>112</v>
      </c>
      <c r="B43" s="194"/>
      <c r="C43" s="192"/>
      <c r="D43" s="83">
        <f t="shared" si="1"/>
        <v>0</v>
      </c>
      <c r="F43" s="114" t="str">
        <f t="shared" si="2"/>
        <v>否</v>
      </c>
    </row>
    <row r="44" s="112" customFormat="1" ht="17.45" hidden="1" customHeight="1" spans="1:6">
      <c r="A44" s="203" t="s">
        <v>113</v>
      </c>
      <c r="B44" s="194"/>
      <c r="C44" s="192"/>
      <c r="D44" s="83">
        <f t="shared" si="1"/>
        <v>0</v>
      </c>
      <c r="F44" s="114" t="str">
        <f t="shared" si="2"/>
        <v>否</v>
      </c>
    </row>
    <row r="45" s="112" customFormat="1" ht="20.1" customHeight="1" spans="1:8">
      <c r="A45" s="193" t="s">
        <v>78</v>
      </c>
      <c r="B45" s="145">
        <f>SUM(B31,B32,B40,B41)</f>
        <v>2683565</v>
      </c>
      <c r="C45" s="145">
        <f>SUM(C31,C32,C40,C41)</f>
        <v>3037300</v>
      </c>
      <c r="D45" s="83">
        <f t="shared" si="1"/>
        <v>1.131815327745</v>
      </c>
      <c r="F45" s="114" t="str">
        <f t="shared" si="2"/>
        <v>是</v>
      </c>
      <c r="H45" s="165"/>
    </row>
    <row r="51" spans="2:3">
      <c r="B51" s="115">
        <f ca="1">B45-'21'!B1351</f>
        <v>0</v>
      </c>
      <c r="C51" s="115">
        <f ca="1">C45-'21'!C1351</f>
        <v>0</v>
      </c>
    </row>
  </sheetData>
  <autoFilter ref="A3:F45">
    <filterColumn colId="5">
      <customFilters>
        <customFilter operator="equal" val="是"/>
      </customFilters>
    </filterColumn>
  </autoFilter>
  <mergeCells count="1">
    <mergeCell ref="A1:D1"/>
  </mergeCells>
  <conditionalFormatting sqref="D4:D45">
    <cfRule type="cellIs" dxfId="45" priority="2" stopIfTrue="1" operator="lessThan">
      <formula>0</formula>
    </cfRule>
  </conditionalFormatting>
  <conditionalFormatting sqref="A4:A34 A36:A44">
    <cfRule type="expression" dxfId="46" priority="3" stopIfTrue="1">
      <formula>"len($A:$A)=3"</formula>
    </cfRule>
  </conditionalFormatting>
  <conditionalFormatting sqref="A4:A30 A32:A44">
    <cfRule type="expression" dxfId="47" priority="1" stopIfTrue="1">
      <formula>"len($A:$A)=3"</formula>
    </cfRule>
  </conditionalFormatting>
  <printOptions horizontalCentered="1"/>
  <pageMargins left="0.588888888888889" right="0.588888888888889" top="0.788888888888889" bottom="0.588888888888889" header="0.388888888888889" footer="0.388888888888889"/>
  <pageSetup paperSize="9" scale="91" fitToHeight="0" orientation="portrait"/>
  <headerFooter alignWithMargins="0">
    <oddFooter>&amp;C第 &amp;P 页，共 &amp;N 页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1">
    <pageSetUpPr fitToPage="1"/>
  </sheetPr>
  <dimension ref="A1:G1351"/>
  <sheetViews>
    <sheetView showZeros="0" workbookViewId="0">
      <pane xSplit="1" ySplit="3" topLeftCell="B1303" activePane="bottomRight" state="frozen"/>
      <selection/>
      <selection pane="topRight"/>
      <selection pane="bottomLeft"/>
      <selection pane="bottomRight" activeCell="A1362" sqref="A1362"/>
    </sheetView>
  </sheetViews>
  <sheetFormatPr defaultColWidth="9" defaultRowHeight="15.6" outlineLevelCol="6"/>
  <cols>
    <col min="1" max="1" width="45.625" style="114" customWidth="1"/>
    <col min="2" max="3" width="15.625" style="114" customWidth="1"/>
    <col min="4" max="4" width="15.625" style="115" customWidth="1"/>
    <col min="5" max="16384" width="9" style="114"/>
  </cols>
  <sheetData>
    <row r="1" ht="42" customHeight="1" spans="1:4">
      <c r="A1" s="167" t="s">
        <v>1621</v>
      </c>
      <c r="B1" s="167"/>
      <c r="C1" s="167"/>
      <c r="D1" s="167"/>
    </row>
    <row r="2" ht="18.75" customHeight="1" spans="1:4">
      <c r="A2" s="113" t="s">
        <v>1622</v>
      </c>
      <c r="C2" s="168"/>
      <c r="D2" s="168" t="s">
        <v>20</v>
      </c>
    </row>
    <row r="3" s="140" customFormat="1" ht="30.75" customHeight="1" spans="1:6">
      <c r="A3" s="164" t="s">
        <v>21</v>
      </c>
      <c r="B3" s="124" t="s">
        <v>1615</v>
      </c>
      <c r="C3" s="124" t="s">
        <v>1616</v>
      </c>
      <c r="D3" s="124" t="s">
        <v>1617</v>
      </c>
      <c r="F3" s="140" t="s">
        <v>83</v>
      </c>
    </row>
    <row r="4" ht="18" customHeight="1" spans="1:7">
      <c r="A4" s="184" t="s">
        <v>27</v>
      </c>
      <c r="B4" s="180">
        <f>B5+B17+B26+B38+B50+B61+B72+B84+B93+B103+B118+B127+B150+B160+B173+B180+B187+B196+B202+B209+B217++B224+B230+B236+B242+B248+B254</f>
        <v>228565</v>
      </c>
      <c r="C4" s="180">
        <f>221485+9370</f>
        <v>230855</v>
      </c>
      <c r="D4" s="83">
        <f>IF(B4&lt;&gt;0,C4/B4,0)</f>
        <v>1.01001903178527</v>
      </c>
      <c r="F4" s="114" t="str">
        <f t="shared" ref="F4:F67" si="0">IF((B4+C4+G4)&lt;&gt;0,"是","否")</f>
        <v>是</v>
      </c>
      <c r="G4" s="114">
        <v>1</v>
      </c>
    </row>
    <row r="5" ht="18" customHeight="1" spans="1:6">
      <c r="A5" s="185" t="s">
        <v>116</v>
      </c>
      <c r="B5" s="176">
        <f>SUM(B6:B16)</f>
        <v>9286</v>
      </c>
      <c r="C5" s="176">
        <v>9974</v>
      </c>
      <c r="D5" s="201">
        <f t="shared" ref="D5:D68" si="1">IF(B5&lt;&gt;0,C5/B5,0)</f>
        <v>1.07409002799914</v>
      </c>
      <c r="F5" s="114" t="str">
        <f t="shared" si="0"/>
        <v>是</v>
      </c>
    </row>
    <row r="6" ht="18" customHeight="1" spans="1:6">
      <c r="A6" s="185" t="s">
        <v>117</v>
      </c>
      <c r="B6" s="176">
        <v>6458</v>
      </c>
      <c r="C6" s="176">
        <v>7263</v>
      </c>
      <c r="D6" s="201">
        <f t="shared" si="1"/>
        <v>1.12465159492103</v>
      </c>
      <c r="F6" s="114" t="str">
        <f t="shared" si="0"/>
        <v>是</v>
      </c>
    </row>
    <row r="7" ht="18" customHeight="1" spans="1:6">
      <c r="A7" s="185" t="s">
        <v>118</v>
      </c>
      <c r="B7" s="176">
        <v>775</v>
      </c>
      <c r="C7" s="176">
        <v>838</v>
      </c>
      <c r="D7" s="201">
        <f t="shared" si="1"/>
        <v>1.08129032258065</v>
      </c>
      <c r="F7" s="114" t="str">
        <f t="shared" si="0"/>
        <v>是</v>
      </c>
    </row>
    <row r="8" ht="17.25" hidden="1" customHeight="1" spans="1:6">
      <c r="A8" s="185" t="s">
        <v>119</v>
      </c>
      <c r="B8" s="176">
        <v>0</v>
      </c>
      <c r="C8" s="176">
        <v>0</v>
      </c>
      <c r="D8" s="201">
        <f t="shared" si="1"/>
        <v>0</v>
      </c>
      <c r="F8" s="114" t="str">
        <f t="shared" si="0"/>
        <v>否</v>
      </c>
    </row>
    <row r="9" ht="18" customHeight="1" spans="1:6">
      <c r="A9" s="185" t="s">
        <v>120</v>
      </c>
      <c r="B9" s="176">
        <v>1101</v>
      </c>
      <c r="C9" s="176">
        <v>975</v>
      </c>
      <c r="D9" s="201">
        <f t="shared" si="1"/>
        <v>0.885558583106267</v>
      </c>
      <c r="F9" s="114" t="str">
        <f t="shared" si="0"/>
        <v>是</v>
      </c>
    </row>
    <row r="10" ht="18" customHeight="1" spans="1:6">
      <c r="A10" s="185" t="s">
        <v>121</v>
      </c>
      <c r="B10" s="176">
        <v>44</v>
      </c>
      <c r="C10" s="176">
        <v>48</v>
      </c>
      <c r="D10" s="201">
        <f t="shared" si="1"/>
        <v>1.09090909090909</v>
      </c>
      <c r="F10" s="114" t="str">
        <f t="shared" si="0"/>
        <v>是</v>
      </c>
    </row>
    <row r="11" ht="18" customHeight="1" spans="1:6">
      <c r="A11" s="185" t="s">
        <v>122</v>
      </c>
      <c r="B11" s="176">
        <v>26</v>
      </c>
      <c r="C11" s="176">
        <v>26</v>
      </c>
      <c r="D11" s="201">
        <f t="shared" si="1"/>
        <v>1</v>
      </c>
      <c r="F11" s="114" t="str">
        <f t="shared" si="0"/>
        <v>是</v>
      </c>
    </row>
    <row r="12" ht="18" customHeight="1" spans="1:6">
      <c r="A12" s="202" t="s">
        <v>123</v>
      </c>
      <c r="B12" s="176">
        <v>211</v>
      </c>
      <c r="C12" s="176">
        <v>212</v>
      </c>
      <c r="D12" s="201">
        <f t="shared" si="1"/>
        <v>1.00473933649289</v>
      </c>
      <c r="F12" s="114" t="str">
        <f t="shared" si="0"/>
        <v>是</v>
      </c>
    </row>
    <row r="13" ht="18" customHeight="1" spans="1:6">
      <c r="A13" s="185" t="s">
        <v>124</v>
      </c>
      <c r="B13" s="176">
        <v>382</v>
      </c>
      <c r="C13" s="176">
        <v>395</v>
      </c>
      <c r="D13" s="201">
        <f t="shared" si="1"/>
        <v>1.03403141361257</v>
      </c>
      <c r="F13" s="114" t="str">
        <f t="shared" si="0"/>
        <v>是</v>
      </c>
    </row>
    <row r="14" ht="17.25" hidden="1" customHeight="1" spans="1:6">
      <c r="A14" s="185" t="s">
        <v>125</v>
      </c>
      <c r="B14" s="176">
        <v>0</v>
      </c>
      <c r="C14" s="176">
        <v>0</v>
      </c>
      <c r="D14" s="201">
        <f t="shared" si="1"/>
        <v>0</v>
      </c>
      <c r="F14" s="114" t="str">
        <f t="shared" si="0"/>
        <v>否</v>
      </c>
    </row>
    <row r="15" ht="17.25" hidden="1" customHeight="1" spans="1:6">
      <c r="A15" s="185" t="s">
        <v>126</v>
      </c>
      <c r="B15" s="176">
        <v>0</v>
      </c>
      <c r="C15" s="176">
        <v>0</v>
      </c>
      <c r="D15" s="201">
        <f t="shared" si="1"/>
        <v>0</v>
      </c>
      <c r="F15" s="114" t="str">
        <f t="shared" si="0"/>
        <v>否</v>
      </c>
    </row>
    <row r="16" ht="18" customHeight="1" spans="1:6">
      <c r="A16" s="185" t="s">
        <v>127</v>
      </c>
      <c r="B16" s="176">
        <v>289</v>
      </c>
      <c r="C16" s="176">
        <v>217</v>
      </c>
      <c r="D16" s="201">
        <f t="shared" si="1"/>
        <v>0.750865051903114</v>
      </c>
      <c r="F16" s="114" t="str">
        <f t="shared" si="0"/>
        <v>是</v>
      </c>
    </row>
    <row r="17" ht="18" customHeight="1" spans="1:6">
      <c r="A17" s="185" t="s">
        <v>128</v>
      </c>
      <c r="B17" s="176">
        <f>SUM(B18:B25)</f>
        <v>6222</v>
      </c>
      <c r="C17" s="176">
        <v>6674</v>
      </c>
      <c r="D17" s="201">
        <f t="shared" si="1"/>
        <v>1.07264545162327</v>
      </c>
      <c r="F17" s="114" t="str">
        <f t="shared" si="0"/>
        <v>是</v>
      </c>
    </row>
    <row r="18" ht="18" customHeight="1" spans="1:6">
      <c r="A18" s="185" t="s">
        <v>117</v>
      </c>
      <c r="B18" s="176">
        <v>4682</v>
      </c>
      <c r="C18" s="176">
        <v>5258</v>
      </c>
      <c r="D18" s="201">
        <f t="shared" si="1"/>
        <v>1.12302434856899</v>
      </c>
      <c r="F18" s="114" t="str">
        <f t="shared" si="0"/>
        <v>是</v>
      </c>
    </row>
    <row r="19" ht="18" customHeight="1" spans="1:6">
      <c r="A19" s="185" t="s">
        <v>118</v>
      </c>
      <c r="B19" s="176">
        <v>454</v>
      </c>
      <c r="C19" s="176">
        <v>520</v>
      </c>
      <c r="D19" s="201">
        <f t="shared" si="1"/>
        <v>1.14537444933921</v>
      </c>
      <c r="F19" s="114" t="str">
        <f t="shared" si="0"/>
        <v>是</v>
      </c>
    </row>
    <row r="20" ht="17.25" hidden="1" customHeight="1" spans="1:6">
      <c r="A20" s="185" t="s">
        <v>119</v>
      </c>
      <c r="B20" s="176">
        <v>0</v>
      </c>
      <c r="C20" s="176">
        <v>0</v>
      </c>
      <c r="D20" s="201">
        <f t="shared" si="1"/>
        <v>0</v>
      </c>
      <c r="F20" s="114" t="str">
        <f t="shared" si="0"/>
        <v>否</v>
      </c>
    </row>
    <row r="21" ht="18" customHeight="1" spans="1:6">
      <c r="A21" s="185" t="s">
        <v>129</v>
      </c>
      <c r="B21" s="176">
        <v>442</v>
      </c>
      <c r="C21" s="176">
        <v>377</v>
      </c>
      <c r="D21" s="201">
        <f t="shared" si="1"/>
        <v>0.852941176470588</v>
      </c>
      <c r="F21" s="114" t="str">
        <f t="shared" si="0"/>
        <v>是</v>
      </c>
    </row>
    <row r="22" ht="18" customHeight="1" spans="1:6">
      <c r="A22" s="185" t="s">
        <v>130</v>
      </c>
      <c r="B22" s="176">
        <v>182</v>
      </c>
      <c r="C22" s="176">
        <v>191</v>
      </c>
      <c r="D22" s="201">
        <f t="shared" si="1"/>
        <v>1.04945054945055</v>
      </c>
      <c r="F22" s="114" t="str">
        <f t="shared" si="0"/>
        <v>是</v>
      </c>
    </row>
    <row r="23" ht="18" customHeight="1" spans="1:6">
      <c r="A23" s="185" t="s">
        <v>131</v>
      </c>
      <c r="B23" s="176">
        <v>53</v>
      </c>
      <c r="C23" s="176">
        <v>55</v>
      </c>
      <c r="D23" s="201">
        <f t="shared" si="1"/>
        <v>1.0377358490566</v>
      </c>
      <c r="F23" s="114" t="str">
        <f t="shared" si="0"/>
        <v>是</v>
      </c>
    </row>
    <row r="24" ht="18" customHeight="1" spans="1:6">
      <c r="A24" s="185" t="s">
        <v>126</v>
      </c>
      <c r="B24" s="176">
        <v>24</v>
      </c>
      <c r="C24" s="176">
        <v>25</v>
      </c>
      <c r="D24" s="201">
        <f t="shared" si="1"/>
        <v>1.04166666666667</v>
      </c>
      <c r="F24" s="114" t="str">
        <f t="shared" si="0"/>
        <v>是</v>
      </c>
    </row>
    <row r="25" ht="18" customHeight="1" spans="1:6">
      <c r="A25" s="185" t="s">
        <v>132</v>
      </c>
      <c r="B25" s="176">
        <v>385</v>
      </c>
      <c r="C25" s="176">
        <v>248</v>
      </c>
      <c r="D25" s="201">
        <f t="shared" si="1"/>
        <v>0.644155844155844</v>
      </c>
      <c r="F25" s="114" t="str">
        <f t="shared" si="0"/>
        <v>是</v>
      </c>
    </row>
    <row r="26" ht="18" customHeight="1" spans="1:6">
      <c r="A26" s="185" t="s">
        <v>133</v>
      </c>
      <c r="B26" s="176">
        <f>SUM(B27:B37)</f>
        <v>66029</v>
      </c>
      <c r="C26" s="176">
        <v>55516</v>
      </c>
      <c r="D26" s="201">
        <f t="shared" si="1"/>
        <v>0.840782080600948</v>
      </c>
      <c r="F26" s="114" t="str">
        <f t="shared" si="0"/>
        <v>是</v>
      </c>
    </row>
    <row r="27" ht="18" customHeight="1" spans="1:6">
      <c r="A27" s="185" t="s">
        <v>117</v>
      </c>
      <c r="B27" s="176">
        <v>45094</v>
      </c>
      <c r="C27" s="176">
        <v>42251</v>
      </c>
      <c r="D27" s="201">
        <f t="shared" si="1"/>
        <v>0.936953918481394</v>
      </c>
      <c r="F27" s="114" t="str">
        <f t="shared" si="0"/>
        <v>是</v>
      </c>
    </row>
    <row r="28" ht="18" customHeight="1" spans="1:6">
      <c r="A28" s="185" t="s">
        <v>118</v>
      </c>
      <c r="B28" s="176">
        <v>4997</v>
      </c>
      <c r="C28" s="176">
        <v>5346</v>
      </c>
      <c r="D28" s="201">
        <f t="shared" si="1"/>
        <v>1.06984190514309</v>
      </c>
      <c r="F28" s="114" t="str">
        <f t="shared" si="0"/>
        <v>是</v>
      </c>
    </row>
    <row r="29" ht="18" customHeight="1" spans="1:6">
      <c r="A29" s="185" t="s">
        <v>119</v>
      </c>
      <c r="B29" s="176">
        <v>439</v>
      </c>
      <c r="C29" s="176">
        <v>482</v>
      </c>
      <c r="D29" s="201">
        <f t="shared" si="1"/>
        <v>1.09794988610478</v>
      </c>
      <c r="F29" s="114" t="str">
        <f t="shared" si="0"/>
        <v>是</v>
      </c>
    </row>
    <row r="30" ht="18" customHeight="1" spans="1:6">
      <c r="A30" s="185" t="s">
        <v>134</v>
      </c>
      <c r="B30" s="176">
        <v>115</v>
      </c>
      <c r="C30" s="176">
        <v>115</v>
      </c>
      <c r="D30" s="201">
        <f t="shared" si="1"/>
        <v>1</v>
      </c>
      <c r="F30" s="114" t="str">
        <f t="shared" si="0"/>
        <v>是</v>
      </c>
    </row>
    <row r="31" ht="18" customHeight="1" spans="1:6">
      <c r="A31" s="185" t="s">
        <v>135</v>
      </c>
      <c r="B31" s="176">
        <v>50</v>
      </c>
      <c r="C31" s="176">
        <v>50</v>
      </c>
      <c r="D31" s="201">
        <f t="shared" si="1"/>
        <v>1</v>
      </c>
      <c r="F31" s="114" t="str">
        <f t="shared" si="0"/>
        <v>是</v>
      </c>
    </row>
    <row r="32" ht="17.25" hidden="1" customHeight="1" spans="1:6">
      <c r="A32" s="185" t="s">
        <v>136</v>
      </c>
      <c r="B32" s="176">
        <v>0</v>
      </c>
      <c r="C32" s="176">
        <v>0</v>
      </c>
      <c r="D32" s="201">
        <f t="shared" si="1"/>
        <v>0</v>
      </c>
      <c r="F32" s="114" t="str">
        <f t="shared" si="0"/>
        <v>否</v>
      </c>
    </row>
    <row r="33" ht="18" customHeight="1" spans="1:6">
      <c r="A33" s="185" t="s">
        <v>137</v>
      </c>
      <c r="B33" s="176">
        <v>170</v>
      </c>
      <c r="C33" s="176">
        <v>134</v>
      </c>
      <c r="D33" s="201">
        <f t="shared" si="1"/>
        <v>0.788235294117647</v>
      </c>
      <c r="F33" s="114" t="str">
        <f t="shared" si="0"/>
        <v>是</v>
      </c>
    </row>
    <row r="34" ht="18" customHeight="1" spans="1:6">
      <c r="A34" s="185" t="s">
        <v>138</v>
      </c>
      <c r="B34" s="176">
        <v>137</v>
      </c>
      <c r="C34" s="176">
        <v>120</v>
      </c>
      <c r="D34" s="201">
        <f t="shared" si="1"/>
        <v>0.875912408759124</v>
      </c>
      <c r="F34" s="114" t="str">
        <f t="shared" si="0"/>
        <v>是</v>
      </c>
    </row>
    <row r="35" ht="17.25" hidden="1" customHeight="1" spans="1:6">
      <c r="A35" s="202" t="s">
        <v>139</v>
      </c>
      <c r="B35" s="176">
        <v>0</v>
      </c>
      <c r="C35" s="176">
        <v>0</v>
      </c>
      <c r="D35" s="201">
        <f t="shared" si="1"/>
        <v>0</v>
      </c>
      <c r="F35" s="114" t="str">
        <f t="shared" si="0"/>
        <v>否</v>
      </c>
    </row>
    <row r="36" ht="18" customHeight="1" spans="1:6">
      <c r="A36" s="202" t="s">
        <v>126</v>
      </c>
      <c r="B36" s="176">
        <v>11208</v>
      </c>
      <c r="C36" s="176">
        <v>12087</v>
      </c>
      <c r="D36" s="201">
        <f t="shared" si="1"/>
        <v>1.078426124197</v>
      </c>
      <c r="F36" s="114" t="str">
        <f t="shared" si="0"/>
        <v>是</v>
      </c>
    </row>
    <row r="37" ht="18" customHeight="1" spans="1:6">
      <c r="A37" s="185" t="s">
        <v>140</v>
      </c>
      <c r="B37" s="176">
        <v>3819</v>
      </c>
      <c r="C37" s="176">
        <v>3931</v>
      </c>
      <c r="D37" s="201">
        <f t="shared" si="1"/>
        <v>1.0293270489657</v>
      </c>
      <c r="F37" s="114" t="str">
        <f t="shared" si="0"/>
        <v>是</v>
      </c>
    </row>
    <row r="38" ht="18" customHeight="1" spans="1:6">
      <c r="A38" s="185" t="s">
        <v>141</v>
      </c>
      <c r="B38" s="176">
        <f>SUM(B39:B49)</f>
        <v>6271</v>
      </c>
      <c r="C38" s="176">
        <v>6436</v>
      </c>
      <c r="D38" s="201">
        <f t="shared" si="1"/>
        <v>1.02631159304736</v>
      </c>
      <c r="F38" s="114" t="str">
        <f t="shared" si="0"/>
        <v>是</v>
      </c>
    </row>
    <row r="39" ht="18" customHeight="1" spans="1:6">
      <c r="A39" s="185" t="s">
        <v>117</v>
      </c>
      <c r="B39" s="176">
        <v>4354</v>
      </c>
      <c r="C39" s="176">
        <v>4789</v>
      </c>
      <c r="D39" s="201">
        <f t="shared" si="1"/>
        <v>1.09990813045475</v>
      </c>
      <c r="F39" s="114" t="str">
        <f t="shared" si="0"/>
        <v>是</v>
      </c>
    </row>
    <row r="40" ht="18" customHeight="1" spans="1:6">
      <c r="A40" s="185" t="s">
        <v>118</v>
      </c>
      <c r="B40" s="176">
        <v>1326</v>
      </c>
      <c r="C40" s="176">
        <v>922</v>
      </c>
      <c r="D40" s="201">
        <f t="shared" si="1"/>
        <v>0.695324283559578</v>
      </c>
      <c r="F40" s="114" t="str">
        <f t="shared" si="0"/>
        <v>是</v>
      </c>
    </row>
    <row r="41" ht="17.25" hidden="1" customHeight="1" spans="1:6">
      <c r="A41" s="185" t="s">
        <v>119</v>
      </c>
      <c r="B41" s="176">
        <v>0</v>
      </c>
      <c r="C41" s="176">
        <v>0</v>
      </c>
      <c r="D41" s="201">
        <f t="shared" si="1"/>
        <v>0</v>
      </c>
      <c r="F41" s="114" t="str">
        <f t="shared" si="0"/>
        <v>否</v>
      </c>
    </row>
    <row r="42" ht="18" customHeight="1" spans="1:6">
      <c r="A42" s="185" t="s">
        <v>142</v>
      </c>
      <c r="B42" s="176">
        <v>10</v>
      </c>
      <c r="C42" s="176">
        <v>10</v>
      </c>
      <c r="D42" s="201">
        <f t="shared" si="1"/>
        <v>1</v>
      </c>
      <c r="F42" s="114" t="str">
        <f t="shared" si="0"/>
        <v>是</v>
      </c>
    </row>
    <row r="43" ht="18" customHeight="1" spans="1:6">
      <c r="A43" s="185" t="s">
        <v>143</v>
      </c>
      <c r="B43" s="176">
        <v>8</v>
      </c>
      <c r="C43" s="176">
        <v>9</v>
      </c>
      <c r="D43" s="201">
        <f t="shared" si="1"/>
        <v>1.125</v>
      </c>
      <c r="F43" s="114" t="str">
        <f t="shared" si="0"/>
        <v>是</v>
      </c>
    </row>
    <row r="44" ht="17.25" hidden="1" customHeight="1" spans="1:6">
      <c r="A44" s="185" t="s">
        <v>144</v>
      </c>
      <c r="B44" s="176">
        <v>0</v>
      </c>
      <c r="C44" s="176">
        <v>0</v>
      </c>
      <c r="D44" s="201">
        <f t="shared" si="1"/>
        <v>0</v>
      </c>
      <c r="F44" s="114" t="str">
        <f t="shared" si="0"/>
        <v>否</v>
      </c>
    </row>
    <row r="45" ht="17.25" hidden="1" customHeight="1" spans="1:6">
      <c r="A45" s="185" t="s">
        <v>145</v>
      </c>
      <c r="B45" s="176">
        <v>0</v>
      </c>
      <c r="C45" s="176">
        <v>0</v>
      </c>
      <c r="D45" s="201">
        <f t="shared" si="1"/>
        <v>0</v>
      </c>
      <c r="F45" s="114" t="str">
        <f t="shared" si="0"/>
        <v>否</v>
      </c>
    </row>
    <row r="46" ht="18" customHeight="1" spans="1:6">
      <c r="A46" s="185" t="s">
        <v>146</v>
      </c>
      <c r="B46" s="176">
        <v>1</v>
      </c>
      <c r="C46" s="176">
        <v>1</v>
      </c>
      <c r="D46" s="201">
        <f t="shared" si="1"/>
        <v>1</v>
      </c>
      <c r="F46" s="114" t="str">
        <f t="shared" si="0"/>
        <v>是</v>
      </c>
    </row>
    <row r="47" ht="18" customHeight="1" spans="1:6">
      <c r="A47" s="185" t="s">
        <v>147</v>
      </c>
      <c r="B47" s="176">
        <v>180</v>
      </c>
      <c r="C47" s="176">
        <v>226</v>
      </c>
      <c r="D47" s="201">
        <f t="shared" si="1"/>
        <v>1.25555555555556</v>
      </c>
      <c r="F47" s="114" t="str">
        <f t="shared" si="0"/>
        <v>是</v>
      </c>
    </row>
    <row r="48" ht="17.85" hidden="1" customHeight="1" spans="1:6">
      <c r="A48" s="185" t="s">
        <v>126</v>
      </c>
      <c r="B48" s="176">
        <v>0</v>
      </c>
      <c r="C48" s="176">
        <v>0</v>
      </c>
      <c r="D48" s="201">
        <f t="shared" si="1"/>
        <v>0</v>
      </c>
      <c r="F48" s="114" t="str">
        <f t="shared" si="0"/>
        <v>否</v>
      </c>
    </row>
    <row r="49" ht="18" customHeight="1" spans="1:6">
      <c r="A49" s="185" t="s">
        <v>148</v>
      </c>
      <c r="B49" s="176">
        <v>392</v>
      </c>
      <c r="C49" s="176">
        <v>479</v>
      </c>
      <c r="D49" s="201">
        <f t="shared" si="1"/>
        <v>1.2219387755102</v>
      </c>
      <c r="F49" s="114" t="str">
        <f t="shared" si="0"/>
        <v>是</v>
      </c>
    </row>
    <row r="50" ht="18" customHeight="1" spans="1:6">
      <c r="A50" s="185" t="s">
        <v>149</v>
      </c>
      <c r="B50" s="176">
        <f>SUM(B51:B60)</f>
        <v>3397</v>
      </c>
      <c r="C50" s="176">
        <v>3531</v>
      </c>
      <c r="D50" s="201">
        <f t="shared" si="1"/>
        <v>1.03944657050339</v>
      </c>
      <c r="F50" s="114" t="str">
        <f t="shared" si="0"/>
        <v>是</v>
      </c>
    </row>
    <row r="51" ht="18" customHeight="1" spans="1:6">
      <c r="A51" s="185" t="s">
        <v>117</v>
      </c>
      <c r="B51" s="176">
        <v>2478</v>
      </c>
      <c r="C51" s="176">
        <v>2834</v>
      </c>
      <c r="D51" s="201">
        <f t="shared" si="1"/>
        <v>1.14366424535916</v>
      </c>
      <c r="F51" s="114" t="str">
        <f t="shared" si="0"/>
        <v>是</v>
      </c>
    </row>
    <row r="52" ht="18" customHeight="1" spans="1:6">
      <c r="A52" s="185" t="s">
        <v>118</v>
      </c>
      <c r="B52" s="176">
        <v>194</v>
      </c>
      <c r="C52" s="176">
        <v>186</v>
      </c>
      <c r="D52" s="201">
        <f t="shared" si="1"/>
        <v>0.958762886597938</v>
      </c>
      <c r="F52" s="114" t="str">
        <f t="shared" si="0"/>
        <v>是</v>
      </c>
    </row>
    <row r="53" ht="17.25" hidden="1" customHeight="1" spans="1:6">
      <c r="A53" s="185" t="s">
        <v>119</v>
      </c>
      <c r="B53" s="176">
        <v>0</v>
      </c>
      <c r="C53" s="176">
        <v>0</v>
      </c>
      <c r="D53" s="201">
        <f t="shared" si="1"/>
        <v>0</v>
      </c>
      <c r="F53" s="114" t="str">
        <f t="shared" si="0"/>
        <v>否</v>
      </c>
    </row>
    <row r="54" ht="17.85" hidden="1" customHeight="1" spans="1:6">
      <c r="A54" s="185" t="s">
        <v>150</v>
      </c>
      <c r="B54" s="176">
        <v>0</v>
      </c>
      <c r="C54" s="176">
        <v>0</v>
      </c>
      <c r="D54" s="201">
        <f t="shared" si="1"/>
        <v>0</v>
      </c>
      <c r="F54" s="114" t="str">
        <f t="shared" si="0"/>
        <v>否</v>
      </c>
    </row>
    <row r="55" ht="18" customHeight="1" spans="1:6">
      <c r="A55" s="185" t="s">
        <v>151</v>
      </c>
      <c r="B55" s="176">
        <v>38</v>
      </c>
      <c r="C55" s="176">
        <v>31</v>
      </c>
      <c r="D55" s="201">
        <f t="shared" si="1"/>
        <v>0.815789473684211</v>
      </c>
      <c r="F55" s="114" t="str">
        <f t="shared" si="0"/>
        <v>是</v>
      </c>
    </row>
    <row r="56" ht="18" customHeight="1" spans="1:6">
      <c r="A56" s="185" t="s">
        <v>152</v>
      </c>
      <c r="B56" s="176">
        <v>2</v>
      </c>
      <c r="C56" s="176">
        <v>2</v>
      </c>
      <c r="D56" s="201">
        <f t="shared" si="1"/>
        <v>1</v>
      </c>
      <c r="F56" s="114" t="str">
        <f t="shared" si="0"/>
        <v>是</v>
      </c>
    </row>
    <row r="57" ht="18" customHeight="1" spans="1:6">
      <c r="A57" s="185" t="s">
        <v>153</v>
      </c>
      <c r="B57" s="176">
        <v>370</v>
      </c>
      <c r="C57" s="176">
        <v>208</v>
      </c>
      <c r="D57" s="201">
        <f t="shared" si="1"/>
        <v>0.562162162162162</v>
      </c>
      <c r="F57" s="114" t="str">
        <f t="shared" si="0"/>
        <v>是</v>
      </c>
    </row>
    <row r="58" ht="18" customHeight="1" spans="1:6">
      <c r="A58" s="185" t="s">
        <v>154</v>
      </c>
      <c r="B58" s="176">
        <v>68</v>
      </c>
      <c r="C58" s="176">
        <v>71</v>
      </c>
      <c r="D58" s="201">
        <f t="shared" si="1"/>
        <v>1.04411764705882</v>
      </c>
      <c r="F58" s="114" t="str">
        <f t="shared" si="0"/>
        <v>是</v>
      </c>
    </row>
    <row r="59" ht="18" customHeight="1" spans="1:6">
      <c r="A59" s="185" t="s">
        <v>126</v>
      </c>
      <c r="B59" s="176">
        <v>145</v>
      </c>
      <c r="C59" s="176">
        <v>156</v>
      </c>
      <c r="D59" s="201">
        <f t="shared" si="1"/>
        <v>1.07586206896552</v>
      </c>
      <c r="F59" s="114" t="str">
        <f t="shared" si="0"/>
        <v>是</v>
      </c>
    </row>
    <row r="60" ht="18" customHeight="1" spans="1:6">
      <c r="A60" s="185" t="s">
        <v>155</v>
      </c>
      <c r="B60" s="176">
        <v>102</v>
      </c>
      <c r="C60" s="176">
        <v>43</v>
      </c>
      <c r="D60" s="201">
        <f t="shared" si="1"/>
        <v>0.42156862745098</v>
      </c>
      <c r="F60" s="114" t="str">
        <f t="shared" si="0"/>
        <v>是</v>
      </c>
    </row>
    <row r="61" ht="18" customHeight="1" spans="1:6">
      <c r="A61" s="185" t="s">
        <v>156</v>
      </c>
      <c r="B61" s="176">
        <f>SUM(B62:B71)</f>
        <v>10828</v>
      </c>
      <c r="C61" s="176">
        <v>11390</v>
      </c>
      <c r="D61" s="201">
        <f t="shared" si="1"/>
        <v>1.05190247506465</v>
      </c>
      <c r="F61" s="114" t="str">
        <f t="shared" si="0"/>
        <v>是</v>
      </c>
    </row>
    <row r="62" ht="18" customHeight="1" spans="1:6">
      <c r="A62" s="185" t="s">
        <v>117</v>
      </c>
      <c r="B62" s="176">
        <v>8420</v>
      </c>
      <c r="C62" s="176">
        <v>9278</v>
      </c>
      <c r="D62" s="201">
        <f t="shared" si="1"/>
        <v>1.10190023752969</v>
      </c>
      <c r="F62" s="114" t="str">
        <f t="shared" si="0"/>
        <v>是</v>
      </c>
    </row>
    <row r="63" ht="18" customHeight="1" spans="1:6">
      <c r="A63" s="185" t="s">
        <v>118</v>
      </c>
      <c r="B63" s="176">
        <v>690</v>
      </c>
      <c r="C63" s="176">
        <v>496</v>
      </c>
      <c r="D63" s="201">
        <f t="shared" si="1"/>
        <v>0.718840579710145</v>
      </c>
      <c r="F63" s="114" t="str">
        <f t="shared" si="0"/>
        <v>是</v>
      </c>
    </row>
    <row r="64" ht="17.85" hidden="1" customHeight="1" spans="1:6">
      <c r="A64" s="185" t="s">
        <v>119</v>
      </c>
      <c r="B64" s="176">
        <v>0</v>
      </c>
      <c r="C64" s="176">
        <v>0</v>
      </c>
      <c r="D64" s="201">
        <f t="shared" si="1"/>
        <v>0</v>
      </c>
      <c r="F64" s="114" t="str">
        <f t="shared" si="0"/>
        <v>否</v>
      </c>
    </row>
    <row r="65" ht="18" customHeight="1" spans="1:6">
      <c r="A65" s="185" t="s">
        <v>157</v>
      </c>
      <c r="B65" s="176">
        <v>31</v>
      </c>
      <c r="C65" s="176">
        <v>32</v>
      </c>
      <c r="D65" s="201">
        <f t="shared" si="1"/>
        <v>1.03225806451613</v>
      </c>
      <c r="F65" s="114" t="str">
        <f t="shared" si="0"/>
        <v>是</v>
      </c>
    </row>
    <row r="66" ht="18" customHeight="1" spans="1:6">
      <c r="A66" s="185" t="s">
        <v>158</v>
      </c>
      <c r="B66" s="176">
        <v>177</v>
      </c>
      <c r="C66" s="176">
        <v>191</v>
      </c>
      <c r="D66" s="201">
        <f t="shared" si="1"/>
        <v>1.07909604519774</v>
      </c>
      <c r="F66" s="114" t="str">
        <f t="shared" si="0"/>
        <v>是</v>
      </c>
    </row>
    <row r="67" ht="18" customHeight="1" spans="1:6">
      <c r="A67" s="185" t="s">
        <v>159</v>
      </c>
      <c r="B67" s="176">
        <v>30</v>
      </c>
      <c r="C67" s="176">
        <v>30</v>
      </c>
      <c r="D67" s="201">
        <f t="shared" si="1"/>
        <v>1</v>
      </c>
      <c r="F67" s="114" t="str">
        <f t="shared" si="0"/>
        <v>是</v>
      </c>
    </row>
    <row r="68" ht="18" customHeight="1" spans="1:6">
      <c r="A68" s="185" t="s">
        <v>160</v>
      </c>
      <c r="B68" s="176">
        <v>51</v>
      </c>
      <c r="C68" s="176">
        <v>51</v>
      </c>
      <c r="D68" s="201">
        <f t="shared" si="1"/>
        <v>1</v>
      </c>
      <c r="F68" s="114" t="str">
        <f t="shared" ref="F68:F131" si="2">IF((B68+C68+G68)&lt;&gt;0,"是","否")</f>
        <v>是</v>
      </c>
    </row>
    <row r="69" ht="17.25" hidden="1" customHeight="1" spans="1:6">
      <c r="A69" s="185" t="s">
        <v>161</v>
      </c>
      <c r="B69" s="176">
        <v>0</v>
      </c>
      <c r="C69" s="176">
        <v>0</v>
      </c>
      <c r="D69" s="201">
        <f t="shared" ref="D69:D132" si="3">IF(B69&lt;&gt;0,C69/B69,0)</f>
        <v>0</v>
      </c>
      <c r="F69" s="114" t="str">
        <f t="shared" si="2"/>
        <v>否</v>
      </c>
    </row>
    <row r="70" ht="18" customHeight="1" spans="1:6">
      <c r="A70" s="185" t="s">
        <v>126</v>
      </c>
      <c r="B70" s="176">
        <v>316</v>
      </c>
      <c r="C70" s="176">
        <v>369</v>
      </c>
      <c r="D70" s="201">
        <f t="shared" si="3"/>
        <v>1.16772151898734</v>
      </c>
      <c r="F70" s="114" t="str">
        <f t="shared" si="2"/>
        <v>是</v>
      </c>
    </row>
    <row r="71" ht="18" customHeight="1" spans="1:6">
      <c r="A71" s="185" t="s">
        <v>162</v>
      </c>
      <c r="B71" s="176">
        <v>1113</v>
      </c>
      <c r="C71" s="176">
        <v>943</v>
      </c>
      <c r="D71" s="201">
        <f t="shared" si="3"/>
        <v>0.847259658580413</v>
      </c>
      <c r="F71" s="114" t="str">
        <f t="shared" si="2"/>
        <v>是</v>
      </c>
    </row>
    <row r="72" ht="18" customHeight="1" spans="1:6">
      <c r="A72" s="185" t="s">
        <v>163</v>
      </c>
      <c r="B72" s="176">
        <f>SUM(B73:B83)</f>
        <v>2000</v>
      </c>
      <c r="C72" s="176">
        <v>1987</v>
      </c>
      <c r="D72" s="201">
        <f t="shared" si="3"/>
        <v>0.9935</v>
      </c>
      <c r="F72" s="114" t="str">
        <f t="shared" si="2"/>
        <v>是</v>
      </c>
    </row>
    <row r="73" ht="18" customHeight="1" spans="1:6">
      <c r="A73" s="185" t="s">
        <v>117</v>
      </c>
      <c r="B73" s="176">
        <v>235</v>
      </c>
      <c r="C73" s="176">
        <v>802</v>
      </c>
      <c r="D73" s="201">
        <f t="shared" si="3"/>
        <v>3.41276595744681</v>
      </c>
      <c r="F73" s="114" t="str">
        <f t="shared" si="2"/>
        <v>是</v>
      </c>
    </row>
    <row r="74" ht="18" customHeight="1" spans="1:6">
      <c r="A74" s="185" t="s">
        <v>118</v>
      </c>
      <c r="B74" s="176">
        <v>30</v>
      </c>
      <c r="C74" s="176">
        <v>30</v>
      </c>
      <c r="D74" s="201">
        <f t="shared" si="3"/>
        <v>1</v>
      </c>
      <c r="F74" s="114" t="str">
        <f t="shared" si="2"/>
        <v>是</v>
      </c>
    </row>
    <row r="75" ht="17.25" hidden="1" customHeight="1" spans="1:6">
      <c r="A75" s="185" t="s">
        <v>119</v>
      </c>
      <c r="B75" s="176">
        <v>0</v>
      </c>
      <c r="C75" s="176">
        <v>0</v>
      </c>
      <c r="D75" s="201">
        <f t="shared" si="3"/>
        <v>0</v>
      </c>
      <c r="F75" s="114" t="str">
        <f t="shared" si="2"/>
        <v>否</v>
      </c>
    </row>
    <row r="76" ht="17.85" hidden="1" customHeight="1" spans="1:6">
      <c r="A76" s="185" t="s">
        <v>164</v>
      </c>
      <c r="B76" s="176">
        <v>0</v>
      </c>
      <c r="C76" s="176">
        <v>0</v>
      </c>
      <c r="D76" s="201">
        <f t="shared" si="3"/>
        <v>0</v>
      </c>
      <c r="F76" s="114" t="str">
        <f t="shared" si="2"/>
        <v>否</v>
      </c>
    </row>
    <row r="77" ht="17.25" hidden="1" customHeight="1" spans="1:6">
      <c r="A77" s="185" t="s">
        <v>165</v>
      </c>
      <c r="B77" s="176">
        <v>0</v>
      </c>
      <c r="C77" s="176">
        <v>0</v>
      </c>
      <c r="D77" s="201">
        <f t="shared" si="3"/>
        <v>0</v>
      </c>
      <c r="F77" s="114" t="str">
        <f t="shared" si="2"/>
        <v>否</v>
      </c>
    </row>
    <row r="78" ht="17.25" hidden="1" customHeight="1" spans="1:6">
      <c r="A78" s="185" t="s">
        <v>166</v>
      </c>
      <c r="B78" s="176">
        <v>0</v>
      </c>
      <c r="C78" s="176">
        <v>0</v>
      </c>
      <c r="D78" s="201">
        <f t="shared" si="3"/>
        <v>0</v>
      </c>
      <c r="F78" s="114" t="str">
        <f t="shared" si="2"/>
        <v>否</v>
      </c>
    </row>
    <row r="79" ht="17.25" hidden="1" customHeight="1" spans="1:6">
      <c r="A79" s="185" t="s">
        <v>167</v>
      </c>
      <c r="B79" s="176">
        <v>0</v>
      </c>
      <c r="C79" s="176">
        <v>0</v>
      </c>
      <c r="D79" s="201">
        <f t="shared" si="3"/>
        <v>0</v>
      </c>
      <c r="F79" s="114" t="str">
        <f t="shared" si="2"/>
        <v>否</v>
      </c>
    </row>
    <row r="80" ht="17.25" hidden="1" customHeight="1" spans="1:6">
      <c r="A80" s="185" t="s">
        <v>168</v>
      </c>
      <c r="B80" s="176">
        <v>0</v>
      </c>
      <c r="C80" s="176">
        <v>0</v>
      </c>
      <c r="D80" s="201">
        <f t="shared" si="3"/>
        <v>0</v>
      </c>
      <c r="F80" s="114" t="str">
        <f t="shared" si="2"/>
        <v>否</v>
      </c>
    </row>
    <row r="81" ht="17.25" hidden="1" customHeight="1" spans="1:6">
      <c r="A81" s="185" t="s">
        <v>160</v>
      </c>
      <c r="B81" s="176">
        <v>0</v>
      </c>
      <c r="C81" s="176">
        <v>0</v>
      </c>
      <c r="D81" s="201">
        <f t="shared" si="3"/>
        <v>0</v>
      </c>
      <c r="F81" s="114" t="str">
        <f t="shared" si="2"/>
        <v>否</v>
      </c>
    </row>
    <row r="82" ht="17.25" hidden="1" customHeight="1" spans="1:6">
      <c r="A82" s="185" t="s">
        <v>126</v>
      </c>
      <c r="B82" s="176">
        <v>0</v>
      </c>
      <c r="C82" s="176">
        <v>0</v>
      </c>
      <c r="D82" s="201">
        <f t="shared" si="3"/>
        <v>0</v>
      </c>
      <c r="F82" s="114" t="str">
        <f t="shared" si="2"/>
        <v>否</v>
      </c>
    </row>
    <row r="83" ht="18" customHeight="1" spans="1:6">
      <c r="A83" s="185" t="s">
        <v>169</v>
      </c>
      <c r="B83" s="176">
        <v>1735</v>
      </c>
      <c r="C83" s="176">
        <v>1155</v>
      </c>
      <c r="D83" s="201">
        <f t="shared" si="3"/>
        <v>0.665706051873199</v>
      </c>
      <c r="F83" s="114" t="str">
        <f t="shared" si="2"/>
        <v>是</v>
      </c>
    </row>
    <row r="84" ht="18" customHeight="1" spans="1:6">
      <c r="A84" s="185" t="s">
        <v>170</v>
      </c>
      <c r="B84" s="176">
        <f>SUM(B85:B92)</f>
        <v>920</v>
      </c>
      <c r="C84" s="176">
        <v>663</v>
      </c>
      <c r="D84" s="201">
        <f t="shared" si="3"/>
        <v>0.720652173913043</v>
      </c>
      <c r="F84" s="114" t="str">
        <f t="shared" si="2"/>
        <v>是</v>
      </c>
    </row>
    <row r="85" ht="18" customHeight="1" spans="1:6">
      <c r="A85" s="185" t="s">
        <v>117</v>
      </c>
      <c r="B85" s="176">
        <v>140</v>
      </c>
      <c r="C85" s="176">
        <v>217</v>
      </c>
      <c r="D85" s="201">
        <f t="shared" si="3"/>
        <v>1.55</v>
      </c>
      <c r="F85" s="114" t="str">
        <f t="shared" si="2"/>
        <v>是</v>
      </c>
    </row>
    <row r="86" ht="18" customHeight="1" spans="1:6">
      <c r="A86" s="185" t="s">
        <v>118</v>
      </c>
      <c r="B86" s="176">
        <v>298</v>
      </c>
      <c r="C86" s="176">
        <v>204</v>
      </c>
      <c r="D86" s="201">
        <f t="shared" si="3"/>
        <v>0.684563758389262</v>
      </c>
      <c r="F86" s="114" t="str">
        <f t="shared" si="2"/>
        <v>是</v>
      </c>
    </row>
    <row r="87" ht="17.25" hidden="1" customHeight="1" spans="1:6">
      <c r="A87" s="185" t="s">
        <v>119</v>
      </c>
      <c r="B87" s="176">
        <v>0</v>
      </c>
      <c r="C87" s="176">
        <v>0</v>
      </c>
      <c r="D87" s="201">
        <f t="shared" si="3"/>
        <v>0</v>
      </c>
      <c r="F87" s="114" t="str">
        <f t="shared" si="2"/>
        <v>否</v>
      </c>
    </row>
    <row r="88" ht="18" customHeight="1" spans="1:6">
      <c r="A88" s="185" t="s">
        <v>171</v>
      </c>
      <c r="B88" s="176">
        <v>65</v>
      </c>
      <c r="C88" s="176">
        <v>39</v>
      </c>
      <c r="D88" s="201">
        <f t="shared" si="3"/>
        <v>0.6</v>
      </c>
      <c r="F88" s="114" t="str">
        <f t="shared" si="2"/>
        <v>是</v>
      </c>
    </row>
    <row r="89" ht="17.85" hidden="1" customHeight="1" spans="1:6">
      <c r="A89" s="185" t="s">
        <v>172</v>
      </c>
      <c r="B89" s="176">
        <v>0</v>
      </c>
      <c r="C89" s="176">
        <v>0</v>
      </c>
      <c r="D89" s="201">
        <f t="shared" si="3"/>
        <v>0</v>
      </c>
      <c r="F89" s="114" t="str">
        <f t="shared" si="2"/>
        <v>否</v>
      </c>
    </row>
    <row r="90" ht="18" customHeight="1" spans="1:6">
      <c r="A90" s="185" t="s">
        <v>160</v>
      </c>
      <c r="B90" s="176">
        <v>5</v>
      </c>
      <c r="C90" s="176">
        <v>0</v>
      </c>
      <c r="D90" s="201">
        <f t="shared" si="3"/>
        <v>0</v>
      </c>
      <c r="F90" s="114" t="str">
        <f t="shared" si="2"/>
        <v>是</v>
      </c>
    </row>
    <row r="91" ht="18" customHeight="1" spans="1:6">
      <c r="A91" s="185" t="s">
        <v>126</v>
      </c>
      <c r="B91" s="176">
        <v>10</v>
      </c>
      <c r="C91" s="176">
        <v>23</v>
      </c>
      <c r="D91" s="201">
        <f t="shared" si="3"/>
        <v>2.3</v>
      </c>
      <c r="F91" s="114" t="str">
        <f t="shared" si="2"/>
        <v>是</v>
      </c>
    </row>
    <row r="92" ht="18" customHeight="1" spans="1:6">
      <c r="A92" s="185" t="s">
        <v>173</v>
      </c>
      <c r="B92" s="176">
        <v>402</v>
      </c>
      <c r="C92" s="176">
        <v>180</v>
      </c>
      <c r="D92" s="201">
        <f t="shared" si="3"/>
        <v>0.447761194029851</v>
      </c>
      <c r="F92" s="114" t="str">
        <f t="shared" si="2"/>
        <v>是</v>
      </c>
    </row>
    <row r="93" ht="18" customHeight="1" spans="1:6">
      <c r="A93" s="185" t="s">
        <v>174</v>
      </c>
      <c r="B93" s="176">
        <f>SUM(B94:B102)</f>
        <v>125</v>
      </c>
      <c r="C93" s="176">
        <v>116</v>
      </c>
      <c r="D93" s="201">
        <f t="shared" si="3"/>
        <v>0.928</v>
      </c>
      <c r="F93" s="114" t="str">
        <f t="shared" si="2"/>
        <v>是</v>
      </c>
    </row>
    <row r="94" ht="18" customHeight="1" spans="1:6">
      <c r="A94" s="185" t="s">
        <v>117</v>
      </c>
      <c r="B94" s="176">
        <v>36</v>
      </c>
      <c r="C94" s="176">
        <v>36</v>
      </c>
      <c r="D94" s="201">
        <f t="shared" si="3"/>
        <v>1</v>
      </c>
      <c r="F94" s="114" t="str">
        <f t="shared" si="2"/>
        <v>是</v>
      </c>
    </row>
    <row r="95" ht="17.25" hidden="1" customHeight="1" spans="1:6">
      <c r="A95" s="185" t="s">
        <v>118</v>
      </c>
      <c r="B95" s="176">
        <v>0</v>
      </c>
      <c r="C95" s="176">
        <v>0</v>
      </c>
      <c r="D95" s="201">
        <f t="shared" si="3"/>
        <v>0</v>
      </c>
      <c r="F95" s="114" t="str">
        <f t="shared" si="2"/>
        <v>否</v>
      </c>
    </row>
    <row r="96" ht="17.25" hidden="1" customHeight="1" spans="1:6">
      <c r="A96" s="185" t="s">
        <v>119</v>
      </c>
      <c r="B96" s="176">
        <v>0</v>
      </c>
      <c r="C96" s="176">
        <v>0</v>
      </c>
      <c r="D96" s="201">
        <f t="shared" si="3"/>
        <v>0</v>
      </c>
      <c r="F96" s="114" t="str">
        <f t="shared" si="2"/>
        <v>否</v>
      </c>
    </row>
    <row r="97" ht="17.25" hidden="1" customHeight="1" spans="1:6">
      <c r="A97" s="185" t="s">
        <v>175</v>
      </c>
      <c r="B97" s="176">
        <v>0</v>
      </c>
      <c r="C97" s="176">
        <v>0</v>
      </c>
      <c r="D97" s="201">
        <f t="shared" si="3"/>
        <v>0</v>
      </c>
      <c r="F97" s="114" t="str">
        <f t="shared" si="2"/>
        <v>否</v>
      </c>
    </row>
    <row r="98" ht="17.25" hidden="1" customHeight="1" spans="1:6">
      <c r="A98" s="185" t="s">
        <v>176</v>
      </c>
      <c r="B98" s="176">
        <v>0</v>
      </c>
      <c r="C98" s="176">
        <v>0</v>
      </c>
      <c r="D98" s="201">
        <f t="shared" si="3"/>
        <v>0</v>
      </c>
      <c r="F98" s="114" t="str">
        <f t="shared" si="2"/>
        <v>否</v>
      </c>
    </row>
    <row r="99" ht="17.25" hidden="1" customHeight="1" spans="1:6">
      <c r="A99" s="185" t="s">
        <v>177</v>
      </c>
      <c r="B99" s="176">
        <v>0</v>
      </c>
      <c r="C99" s="176">
        <v>0</v>
      </c>
      <c r="D99" s="201">
        <f t="shared" si="3"/>
        <v>0</v>
      </c>
      <c r="F99" s="114" t="str">
        <f t="shared" si="2"/>
        <v>否</v>
      </c>
    </row>
    <row r="100" ht="17.25" hidden="1" customHeight="1" spans="1:6">
      <c r="A100" s="185" t="s">
        <v>160</v>
      </c>
      <c r="B100" s="176">
        <v>0</v>
      </c>
      <c r="C100" s="176">
        <v>0</v>
      </c>
      <c r="D100" s="201">
        <f t="shared" si="3"/>
        <v>0</v>
      </c>
      <c r="F100" s="114" t="str">
        <f t="shared" si="2"/>
        <v>否</v>
      </c>
    </row>
    <row r="101" ht="17.25" hidden="1" customHeight="1" spans="1:6">
      <c r="A101" s="185" t="s">
        <v>126</v>
      </c>
      <c r="B101" s="176">
        <v>0</v>
      </c>
      <c r="C101" s="176">
        <v>0</v>
      </c>
      <c r="D101" s="201">
        <f t="shared" si="3"/>
        <v>0</v>
      </c>
      <c r="F101" s="114" t="str">
        <f t="shared" si="2"/>
        <v>否</v>
      </c>
    </row>
    <row r="102" ht="18" customHeight="1" spans="1:6">
      <c r="A102" s="185" t="s">
        <v>178</v>
      </c>
      <c r="B102" s="176">
        <v>89</v>
      </c>
      <c r="C102" s="176">
        <v>80</v>
      </c>
      <c r="D102" s="201">
        <f t="shared" si="3"/>
        <v>0.898876404494382</v>
      </c>
      <c r="F102" s="114" t="str">
        <f t="shared" si="2"/>
        <v>是</v>
      </c>
    </row>
    <row r="103" ht="18" customHeight="1" spans="1:6">
      <c r="A103" s="185" t="s">
        <v>179</v>
      </c>
      <c r="B103" s="176">
        <f>SUM(B104:B117)</f>
        <v>1090</v>
      </c>
      <c r="C103" s="176">
        <v>1178</v>
      </c>
      <c r="D103" s="201">
        <f t="shared" si="3"/>
        <v>1.08073394495413</v>
      </c>
      <c r="F103" s="114" t="str">
        <f t="shared" si="2"/>
        <v>是</v>
      </c>
    </row>
    <row r="104" ht="18" customHeight="1" spans="1:6">
      <c r="A104" s="185" t="s">
        <v>117</v>
      </c>
      <c r="B104" s="176">
        <v>879</v>
      </c>
      <c r="C104" s="176">
        <v>966</v>
      </c>
      <c r="D104" s="201">
        <f t="shared" si="3"/>
        <v>1.09897610921502</v>
      </c>
      <c r="F104" s="114" t="str">
        <f t="shared" si="2"/>
        <v>是</v>
      </c>
    </row>
    <row r="105" ht="18" customHeight="1" spans="1:6">
      <c r="A105" s="185" t="s">
        <v>118</v>
      </c>
      <c r="B105" s="176">
        <v>146</v>
      </c>
      <c r="C105" s="176">
        <v>143</v>
      </c>
      <c r="D105" s="201">
        <f t="shared" si="3"/>
        <v>0.979452054794521</v>
      </c>
      <c r="F105" s="114" t="str">
        <f t="shared" si="2"/>
        <v>是</v>
      </c>
    </row>
    <row r="106" ht="17.25" hidden="1" customHeight="1" spans="1:6">
      <c r="A106" s="185" t="s">
        <v>119</v>
      </c>
      <c r="B106" s="176">
        <v>0</v>
      </c>
      <c r="C106" s="176">
        <v>0</v>
      </c>
      <c r="D106" s="201">
        <f t="shared" si="3"/>
        <v>0</v>
      </c>
      <c r="F106" s="114" t="str">
        <f t="shared" si="2"/>
        <v>否</v>
      </c>
    </row>
    <row r="107" ht="18" customHeight="1" spans="1:6">
      <c r="A107" s="185" t="s">
        <v>180</v>
      </c>
      <c r="B107" s="176">
        <v>20</v>
      </c>
      <c r="C107" s="176">
        <v>20</v>
      </c>
      <c r="D107" s="201">
        <f t="shared" si="3"/>
        <v>1</v>
      </c>
      <c r="F107" s="114" t="str">
        <f t="shared" si="2"/>
        <v>是</v>
      </c>
    </row>
    <row r="108" ht="17.25" hidden="1" customHeight="1" spans="1:6">
      <c r="A108" s="185" t="s">
        <v>181</v>
      </c>
      <c r="B108" s="176">
        <v>0</v>
      </c>
      <c r="C108" s="176">
        <v>0</v>
      </c>
      <c r="D108" s="201">
        <f t="shared" si="3"/>
        <v>0</v>
      </c>
      <c r="F108" s="114" t="str">
        <f t="shared" si="2"/>
        <v>否</v>
      </c>
    </row>
    <row r="109" ht="17.85" hidden="1" customHeight="1" spans="1:6">
      <c r="A109" s="185" t="s">
        <v>182</v>
      </c>
      <c r="B109" s="176">
        <v>0</v>
      </c>
      <c r="C109" s="176">
        <v>0</v>
      </c>
      <c r="D109" s="201">
        <f t="shared" si="3"/>
        <v>0</v>
      </c>
      <c r="F109" s="114" t="str">
        <f t="shared" si="2"/>
        <v>否</v>
      </c>
    </row>
    <row r="110" ht="17.25" hidden="1" customHeight="1" spans="1:6">
      <c r="A110" s="185" t="s">
        <v>183</v>
      </c>
      <c r="B110" s="176">
        <v>0</v>
      </c>
      <c r="C110" s="176">
        <v>0</v>
      </c>
      <c r="D110" s="201">
        <f t="shared" si="3"/>
        <v>0</v>
      </c>
      <c r="F110" s="114" t="str">
        <f t="shared" si="2"/>
        <v>否</v>
      </c>
    </row>
    <row r="111" ht="17.25" hidden="1" customHeight="1" spans="1:6">
      <c r="A111" s="185" t="s">
        <v>184</v>
      </c>
      <c r="B111" s="176">
        <v>0</v>
      </c>
      <c r="C111" s="176">
        <v>0</v>
      </c>
      <c r="D111" s="201">
        <f t="shared" si="3"/>
        <v>0</v>
      </c>
      <c r="F111" s="114" t="str">
        <f t="shared" si="2"/>
        <v>否</v>
      </c>
    </row>
    <row r="112" ht="17.85" hidden="1" customHeight="1" spans="1:6">
      <c r="A112" s="185" t="s">
        <v>185</v>
      </c>
      <c r="B112" s="176">
        <v>0</v>
      </c>
      <c r="C112" s="176">
        <v>0</v>
      </c>
      <c r="D112" s="201">
        <f t="shared" si="3"/>
        <v>0</v>
      </c>
      <c r="F112" s="114" t="str">
        <f t="shared" si="2"/>
        <v>否</v>
      </c>
    </row>
    <row r="113" ht="18" customHeight="1" spans="1:6">
      <c r="A113" s="185" t="s">
        <v>186</v>
      </c>
      <c r="B113" s="176">
        <v>5</v>
      </c>
      <c r="C113" s="176">
        <v>5</v>
      </c>
      <c r="D113" s="201">
        <f t="shared" si="3"/>
        <v>1</v>
      </c>
      <c r="F113" s="114" t="str">
        <f t="shared" si="2"/>
        <v>是</v>
      </c>
    </row>
    <row r="114" ht="17.85" hidden="1" customHeight="1" spans="1:6">
      <c r="A114" s="185" t="s">
        <v>187</v>
      </c>
      <c r="B114" s="176">
        <v>0</v>
      </c>
      <c r="C114" s="176">
        <v>0</v>
      </c>
      <c r="D114" s="201">
        <f t="shared" si="3"/>
        <v>0</v>
      </c>
      <c r="F114" s="114" t="str">
        <f t="shared" si="2"/>
        <v>否</v>
      </c>
    </row>
    <row r="115" ht="17.85" hidden="1" customHeight="1" spans="1:6">
      <c r="A115" s="185" t="s">
        <v>188</v>
      </c>
      <c r="B115" s="176">
        <v>0</v>
      </c>
      <c r="C115" s="176">
        <v>0</v>
      </c>
      <c r="D115" s="201">
        <f t="shared" si="3"/>
        <v>0</v>
      </c>
      <c r="F115" s="114" t="str">
        <f t="shared" si="2"/>
        <v>否</v>
      </c>
    </row>
    <row r="116" ht="17.25" hidden="1" customHeight="1" spans="1:6">
      <c r="A116" s="185" t="s">
        <v>126</v>
      </c>
      <c r="B116" s="176">
        <v>0</v>
      </c>
      <c r="C116" s="176">
        <v>0</v>
      </c>
      <c r="D116" s="201">
        <f t="shared" si="3"/>
        <v>0</v>
      </c>
      <c r="F116" s="114" t="str">
        <f t="shared" si="2"/>
        <v>否</v>
      </c>
    </row>
    <row r="117" ht="18" customHeight="1" spans="1:6">
      <c r="A117" s="185" t="s">
        <v>189</v>
      </c>
      <c r="B117" s="176">
        <v>40</v>
      </c>
      <c r="C117" s="176">
        <v>44</v>
      </c>
      <c r="D117" s="201">
        <f t="shared" si="3"/>
        <v>1.1</v>
      </c>
      <c r="F117" s="114" t="str">
        <f t="shared" si="2"/>
        <v>是</v>
      </c>
    </row>
    <row r="118" ht="18" customHeight="1" spans="1:6">
      <c r="A118" s="185" t="s">
        <v>190</v>
      </c>
      <c r="B118" s="176">
        <f>SUM(B119:B126)</f>
        <v>9220</v>
      </c>
      <c r="C118" s="176">
        <v>10306</v>
      </c>
      <c r="D118" s="201">
        <f t="shared" si="3"/>
        <v>1.1177874186551</v>
      </c>
      <c r="F118" s="114" t="str">
        <f t="shared" si="2"/>
        <v>是</v>
      </c>
    </row>
    <row r="119" ht="18" customHeight="1" spans="1:6">
      <c r="A119" s="185" t="s">
        <v>117</v>
      </c>
      <c r="B119" s="176">
        <v>7833</v>
      </c>
      <c r="C119" s="176">
        <v>8922</v>
      </c>
      <c r="D119" s="201">
        <f t="shared" si="3"/>
        <v>1.1390271926465</v>
      </c>
      <c r="F119" s="114" t="str">
        <f t="shared" si="2"/>
        <v>是</v>
      </c>
    </row>
    <row r="120" ht="18" customHeight="1" spans="1:6">
      <c r="A120" s="185" t="s">
        <v>118</v>
      </c>
      <c r="B120" s="176">
        <v>887</v>
      </c>
      <c r="C120" s="176">
        <v>986</v>
      </c>
      <c r="D120" s="201">
        <f t="shared" si="3"/>
        <v>1.11161217587373</v>
      </c>
      <c r="F120" s="114" t="str">
        <f t="shared" si="2"/>
        <v>是</v>
      </c>
    </row>
    <row r="121" ht="17.25" hidden="1" customHeight="1" spans="1:6">
      <c r="A121" s="185" t="s">
        <v>119</v>
      </c>
      <c r="B121" s="176">
        <v>0</v>
      </c>
      <c r="C121" s="176">
        <v>0</v>
      </c>
      <c r="D121" s="201">
        <f t="shared" si="3"/>
        <v>0</v>
      </c>
      <c r="F121" s="114" t="str">
        <f t="shared" si="2"/>
        <v>否</v>
      </c>
    </row>
    <row r="122" ht="18" customHeight="1" spans="1:6">
      <c r="A122" s="185" t="s">
        <v>191</v>
      </c>
      <c r="B122" s="176">
        <v>5</v>
      </c>
      <c r="C122" s="176">
        <v>5</v>
      </c>
      <c r="D122" s="201">
        <f t="shared" si="3"/>
        <v>1</v>
      </c>
      <c r="F122" s="114" t="str">
        <f t="shared" si="2"/>
        <v>是</v>
      </c>
    </row>
    <row r="123" ht="17.25" hidden="1" customHeight="1" spans="1:6">
      <c r="A123" s="185" t="s">
        <v>192</v>
      </c>
      <c r="B123" s="176">
        <v>0</v>
      </c>
      <c r="C123" s="176">
        <v>0</v>
      </c>
      <c r="D123" s="201">
        <f t="shared" si="3"/>
        <v>0</v>
      </c>
      <c r="F123" s="114" t="str">
        <f t="shared" si="2"/>
        <v>否</v>
      </c>
    </row>
    <row r="124" ht="17.25" hidden="1" customHeight="1" spans="1:6">
      <c r="A124" s="185" t="s">
        <v>193</v>
      </c>
      <c r="B124" s="176">
        <v>0</v>
      </c>
      <c r="C124" s="176">
        <v>0</v>
      </c>
      <c r="D124" s="201">
        <f t="shared" si="3"/>
        <v>0</v>
      </c>
      <c r="F124" s="114" t="str">
        <f t="shared" si="2"/>
        <v>否</v>
      </c>
    </row>
    <row r="125" ht="17.25" hidden="1" customHeight="1" spans="1:6">
      <c r="A125" s="185" t="s">
        <v>126</v>
      </c>
      <c r="B125" s="176">
        <v>0</v>
      </c>
      <c r="C125" s="176">
        <v>0</v>
      </c>
      <c r="D125" s="201">
        <f t="shared" si="3"/>
        <v>0</v>
      </c>
      <c r="F125" s="114" t="str">
        <f t="shared" si="2"/>
        <v>否</v>
      </c>
    </row>
    <row r="126" ht="18" customHeight="1" spans="1:6">
      <c r="A126" s="185" t="s">
        <v>194</v>
      </c>
      <c r="B126" s="176">
        <v>495</v>
      </c>
      <c r="C126" s="176">
        <v>393</v>
      </c>
      <c r="D126" s="201">
        <f t="shared" si="3"/>
        <v>0.793939393939394</v>
      </c>
      <c r="F126" s="114" t="str">
        <f t="shared" si="2"/>
        <v>是</v>
      </c>
    </row>
    <row r="127" ht="18" customHeight="1" spans="1:6">
      <c r="A127" s="185" t="s">
        <v>195</v>
      </c>
      <c r="B127" s="176">
        <f>SUM(B128:B137)</f>
        <v>7569</v>
      </c>
      <c r="C127" s="176">
        <v>8054</v>
      </c>
      <c r="D127" s="201">
        <f t="shared" si="3"/>
        <v>1.06407715682389</v>
      </c>
      <c r="F127" s="114" t="str">
        <f t="shared" si="2"/>
        <v>是</v>
      </c>
    </row>
    <row r="128" ht="18" customHeight="1" spans="1:6">
      <c r="A128" s="185" t="s">
        <v>117</v>
      </c>
      <c r="B128" s="176">
        <v>4228</v>
      </c>
      <c r="C128" s="176">
        <v>4621</v>
      </c>
      <c r="D128" s="201">
        <f t="shared" si="3"/>
        <v>1.09295175023652</v>
      </c>
      <c r="F128" s="114" t="str">
        <f t="shared" si="2"/>
        <v>是</v>
      </c>
    </row>
    <row r="129" ht="18" customHeight="1" spans="1:6">
      <c r="A129" s="185" t="s">
        <v>118</v>
      </c>
      <c r="B129" s="176">
        <v>265</v>
      </c>
      <c r="C129" s="176">
        <v>299</v>
      </c>
      <c r="D129" s="201">
        <f t="shared" si="3"/>
        <v>1.12830188679245</v>
      </c>
      <c r="F129" s="114" t="str">
        <f t="shared" si="2"/>
        <v>是</v>
      </c>
    </row>
    <row r="130" ht="17.25" hidden="1" customHeight="1" spans="1:6">
      <c r="A130" s="185" t="s">
        <v>119</v>
      </c>
      <c r="B130" s="176">
        <v>0</v>
      </c>
      <c r="C130" s="176">
        <v>0</v>
      </c>
      <c r="D130" s="201">
        <f t="shared" si="3"/>
        <v>0</v>
      </c>
      <c r="F130" s="114" t="str">
        <f t="shared" si="2"/>
        <v>否</v>
      </c>
    </row>
    <row r="131" ht="17.85" hidden="1" customHeight="1" spans="1:6">
      <c r="A131" s="185" t="s">
        <v>196</v>
      </c>
      <c r="B131" s="176">
        <v>0</v>
      </c>
      <c r="C131" s="176">
        <v>0</v>
      </c>
      <c r="D131" s="201">
        <f t="shared" si="3"/>
        <v>0</v>
      </c>
      <c r="F131" s="114" t="str">
        <f t="shared" si="2"/>
        <v>否</v>
      </c>
    </row>
    <row r="132" ht="18" customHeight="1" spans="1:6">
      <c r="A132" s="185" t="s">
        <v>197</v>
      </c>
      <c r="B132" s="176">
        <v>50</v>
      </c>
      <c r="C132" s="176">
        <v>50</v>
      </c>
      <c r="D132" s="201">
        <f t="shared" si="3"/>
        <v>1</v>
      </c>
      <c r="F132" s="114" t="str">
        <f t="shared" ref="F132:F195" si="4">IF((B132+C132+G132)&lt;&gt;0,"是","否")</f>
        <v>是</v>
      </c>
    </row>
    <row r="133" ht="17.85" hidden="1" customHeight="1" spans="1:6">
      <c r="A133" s="185" t="s">
        <v>198</v>
      </c>
      <c r="B133" s="176">
        <v>0</v>
      </c>
      <c r="C133" s="176">
        <v>0</v>
      </c>
      <c r="D133" s="201">
        <f t="shared" ref="D133:D196" si="5">IF(B133&lt;&gt;0,C133/B133,0)</f>
        <v>0</v>
      </c>
      <c r="F133" s="114" t="str">
        <f t="shared" si="4"/>
        <v>否</v>
      </c>
    </row>
    <row r="134" ht="17.25" hidden="1" customHeight="1" spans="1:6">
      <c r="A134" s="185" t="s">
        <v>199</v>
      </c>
      <c r="B134" s="176">
        <v>0</v>
      </c>
      <c r="C134" s="176">
        <v>0</v>
      </c>
      <c r="D134" s="201">
        <f t="shared" si="5"/>
        <v>0</v>
      </c>
      <c r="F134" s="114" t="str">
        <f t="shared" si="4"/>
        <v>否</v>
      </c>
    </row>
    <row r="135" ht="18" customHeight="1" spans="1:6">
      <c r="A135" s="185" t="s">
        <v>200</v>
      </c>
      <c r="B135" s="176">
        <v>578</v>
      </c>
      <c r="C135" s="176">
        <v>525</v>
      </c>
      <c r="D135" s="201">
        <f t="shared" si="5"/>
        <v>0.908304498269896</v>
      </c>
      <c r="F135" s="114" t="str">
        <f t="shared" si="4"/>
        <v>是</v>
      </c>
    </row>
    <row r="136" ht="18" customHeight="1" spans="1:6">
      <c r="A136" s="185" t="s">
        <v>126</v>
      </c>
      <c r="B136" s="176">
        <v>423</v>
      </c>
      <c r="C136" s="176">
        <v>432</v>
      </c>
      <c r="D136" s="201">
        <f t="shared" si="5"/>
        <v>1.02127659574468</v>
      </c>
      <c r="F136" s="114" t="str">
        <f t="shared" si="4"/>
        <v>是</v>
      </c>
    </row>
    <row r="137" ht="18" customHeight="1" spans="1:6">
      <c r="A137" s="185" t="s">
        <v>201</v>
      </c>
      <c r="B137" s="176">
        <v>2025</v>
      </c>
      <c r="C137" s="176">
        <v>2127</v>
      </c>
      <c r="D137" s="201">
        <f t="shared" si="5"/>
        <v>1.05037037037037</v>
      </c>
      <c r="F137" s="114" t="str">
        <f t="shared" si="4"/>
        <v>是</v>
      </c>
    </row>
    <row r="138" ht="17.25" hidden="1" customHeight="1" spans="1:6">
      <c r="A138" s="185" t="s">
        <v>202</v>
      </c>
      <c r="B138" s="176">
        <v>0</v>
      </c>
      <c r="C138" s="176">
        <v>0</v>
      </c>
      <c r="D138" s="201">
        <f t="shared" si="5"/>
        <v>0</v>
      </c>
      <c r="F138" s="114" t="str">
        <f t="shared" si="4"/>
        <v>否</v>
      </c>
    </row>
    <row r="139" ht="17.25" hidden="1" customHeight="1" spans="1:6">
      <c r="A139" s="185" t="s">
        <v>117</v>
      </c>
      <c r="B139" s="176">
        <v>0</v>
      </c>
      <c r="C139" s="176">
        <v>0</v>
      </c>
      <c r="D139" s="201">
        <f t="shared" si="5"/>
        <v>0</v>
      </c>
      <c r="F139" s="114" t="str">
        <f t="shared" si="4"/>
        <v>否</v>
      </c>
    </row>
    <row r="140" ht="17.25" hidden="1" customHeight="1" spans="1:6">
      <c r="A140" s="185" t="s">
        <v>118</v>
      </c>
      <c r="B140" s="176">
        <v>0</v>
      </c>
      <c r="C140" s="176">
        <v>0</v>
      </c>
      <c r="D140" s="201">
        <f t="shared" si="5"/>
        <v>0</v>
      </c>
      <c r="F140" s="114" t="str">
        <f t="shared" si="4"/>
        <v>否</v>
      </c>
    </row>
    <row r="141" ht="17.25" hidden="1" customHeight="1" spans="1:6">
      <c r="A141" s="185" t="s">
        <v>119</v>
      </c>
      <c r="B141" s="176">
        <v>0</v>
      </c>
      <c r="C141" s="176">
        <v>0</v>
      </c>
      <c r="D141" s="201">
        <f t="shared" si="5"/>
        <v>0</v>
      </c>
      <c r="F141" s="114" t="str">
        <f t="shared" si="4"/>
        <v>否</v>
      </c>
    </row>
    <row r="142" ht="17.25" hidden="1" customHeight="1" spans="1:6">
      <c r="A142" s="185" t="s">
        <v>203</v>
      </c>
      <c r="B142" s="176">
        <v>0</v>
      </c>
      <c r="C142" s="176">
        <v>0</v>
      </c>
      <c r="D142" s="201">
        <f t="shared" si="5"/>
        <v>0</v>
      </c>
      <c r="F142" s="114" t="str">
        <f t="shared" si="4"/>
        <v>否</v>
      </c>
    </row>
    <row r="143" ht="17.25" hidden="1" customHeight="1" spans="1:6">
      <c r="A143" s="185" t="s">
        <v>204</v>
      </c>
      <c r="B143" s="176">
        <v>0</v>
      </c>
      <c r="C143" s="176">
        <v>0</v>
      </c>
      <c r="D143" s="201">
        <f t="shared" si="5"/>
        <v>0</v>
      </c>
      <c r="F143" s="114" t="str">
        <f t="shared" si="4"/>
        <v>否</v>
      </c>
    </row>
    <row r="144" ht="17.25" hidden="1" customHeight="1" spans="1:6">
      <c r="A144" s="185" t="s">
        <v>205</v>
      </c>
      <c r="B144" s="176">
        <v>0</v>
      </c>
      <c r="C144" s="176">
        <v>0</v>
      </c>
      <c r="D144" s="201">
        <f t="shared" si="5"/>
        <v>0</v>
      </c>
      <c r="F144" s="114" t="str">
        <f t="shared" si="4"/>
        <v>否</v>
      </c>
    </row>
    <row r="145" ht="17.25" hidden="1" customHeight="1" spans="1:6">
      <c r="A145" s="185" t="s">
        <v>206</v>
      </c>
      <c r="B145" s="176">
        <v>0</v>
      </c>
      <c r="C145" s="176">
        <v>0</v>
      </c>
      <c r="D145" s="201">
        <f t="shared" si="5"/>
        <v>0</v>
      </c>
      <c r="F145" s="114" t="str">
        <f t="shared" si="4"/>
        <v>否</v>
      </c>
    </row>
    <row r="146" ht="17.25" hidden="1" customHeight="1" spans="1:6">
      <c r="A146" s="185" t="s">
        <v>207</v>
      </c>
      <c r="B146" s="176">
        <v>0</v>
      </c>
      <c r="C146" s="176">
        <v>0</v>
      </c>
      <c r="D146" s="201">
        <f t="shared" si="5"/>
        <v>0</v>
      </c>
      <c r="F146" s="114" t="str">
        <f t="shared" si="4"/>
        <v>否</v>
      </c>
    </row>
    <row r="147" ht="17.25" hidden="1" customHeight="1" spans="1:6">
      <c r="A147" s="185" t="s">
        <v>208</v>
      </c>
      <c r="B147" s="176">
        <v>0</v>
      </c>
      <c r="C147" s="176">
        <v>0</v>
      </c>
      <c r="D147" s="201">
        <f t="shared" si="5"/>
        <v>0</v>
      </c>
      <c r="F147" s="114" t="str">
        <f t="shared" si="4"/>
        <v>否</v>
      </c>
    </row>
    <row r="148" ht="17.25" hidden="1" customHeight="1" spans="1:6">
      <c r="A148" s="185" t="s">
        <v>126</v>
      </c>
      <c r="B148" s="176">
        <v>0</v>
      </c>
      <c r="C148" s="176">
        <v>0</v>
      </c>
      <c r="D148" s="201">
        <f t="shared" si="5"/>
        <v>0</v>
      </c>
      <c r="F148" s="114" t="str">
        <f t="shared" si="4"/>
        <v>否</v>
      </c>
    </row>
    <row r="149" ht="17.25" hidden="1" customHeight="1" spans="1:6">
      <c r="A149" s="185" t="s">
        <v>209</v>
      </c>
      <c r="B149" s="176">
        <v>0</v>
      </c>
      <c r="C149" s="176">
        <v>0</v>
      </c>
      <c r="D149" s="201">
        <f t="shared" si="5"/>
        <v>0</v>
      </c>
      <c r="F149" s="114" t="str">
        <f t="shared" si="4"/>
        <v>否</v>
      </c>
    </row>
    <row r="150" ht="18" customHeight="1" spans="1:6">
      <c r="A150" s="185" t="s">
        <v>210</v>
      </c>
      <c r="B150" s="176">
        <f>SUM(B151:B159)</f>
        <v>6079</v>
      </c>
      <c r="C150" s="176">
        <v>6597</v>
      </c>
      <c r="D150" s="201">
        <f t="shared" si="5"/>
        <v>1.08521138345123</v>
      </c>
      <c r="F150" s="114" t="str">
        <f t="shared" si="4"/>
        <v>是</v>
      </c>
    </row>
    <row r="151" ht="18" customHeight="1" spans="1:6">
      <c r="A151" s="185" t="s">
        <v>117</v>
      </c>
      <c r="B151" s="176">
        <v>5543</v>
      </c>
      <c r="C151" s="176">
        <v>6102</v>
      </c>
      <c r="D151" s="201">
        <f t="shared" si="5"/>
        <v>1.10084791629082</v>
      </c>
      <c r="F151" s="114" t="str">
        <f t="shared" si="4"/>
        <v>是</v>
      </c>
    </row>
    <row r="152" ht="18" customHeight="1" spans="1:6">
      <c r="A152" s="185" t="s">
        <v>118</v>
      </c>
      <c r="B152" s="176">
        <v>68</v>
      </c>
      <c r="C152" s="176">
        <v>71</v>
      </c>
      <c r="D152" s="201">
        <f t="shared" si="5"/>
        <v>1.04411764705882</v>
      </c>
      <c r="F152" s="114" t="str">
        <f t="shared" si="4"/>
        <v>是</v>
      </c>
    </row>
    <row r="153" ht="17.25" hidden="1" customHeight="1" spans="1:6">
      <c r="A153" s="185" t="s">
        <v>119</v>
      </c>
      <c r="B153" s="176">
        <v>0</v>
      </c>
      <c r="C153" s="176">
        <v>0</v>
      </c>
      <c r="D153" s="201">
        <f t="shared" si="5"/>
        <v>0</v>
      </c>
      <c r="F153" s="114" t="str">
        <f t="shared" si="4"/>
        <v>否</v>
      </c>
    </row>
    <row r="154" ht="18" customHeight="1" spans="1:6">
      <c r="A154" s="185" t="s">
        <v>211</v>
      </c>
      <c r="B154" s="176">
        <v>125</v>
      </c>
      <c r="C154" s="176">
        <v>121</v>
      </c>
      <c r="D154" s="201">
        <f t="shared" si="5"/>
        <v>0.968</v>
      </c>
      <c r="F154" s="114" t="str">
        <f t="shared" si="4"/>
        <v>是</v>
      </c>
    </row>
    <row r="155" ht="18" customHeight="1" spans="1:6">
      <c r="A155" s="185" t="s">
        <v>212</v>
      </c>
      <c r="B155" s="176">
        <v>137</v>
      </c>
      <c r="C155" s="176">
        <v>128</v>
      </c>
      <c r="D155" s="201">
        <f t="shared" si="5"/>
        <v>0.934306569343066</v>
      </c>
      <c r="F155" s="114" t="str">
        <f t="shared" si="4"/>
        <v>是</v>
      </c>
    </row>
    <row r="156" ht="18" customHeight="1" spans="1:6">
      <c r="A156" s="185" t="s">
        <v>213</v>
      </c>
      <c r="B156" s="176">
        <v>19</v>
      </c>
      <c r="C156" s="176">
        <v>16</v>
      </c>
      <c r="D156" s="201">
        <f t="shared" si="5"/>
        <v>0.842105263157895</v>
      </c>
      <c r="F156" s="114" t="str">
        <f t="shared" si="4"/>
        <v>是</v>
      </c>
    </row>
    <row r="157" ht="18" customHeight="1" spans="1:6">
      <c r="A157" s="185" t="s">
        <v>160</v>
      </c>
      <c r="B157" s="176">
        <v>2</v>
      </c>
      <c r="C157" s="176">
        <v>2</v>
      </c>
      <c r="D157" s="201">
        <f t="shared" si="5"/>
        <v>1</v>
      </c>
      <c r="F157" s="114" t="str">
        <f t="shared" si="4"/>
        <v>是</v>
      </c>
    </row>
    <row r="158" ht="18" customHeight="1" spans="1:6">
      <c r="A158" s="185" t="s">
        <v>126</v>
      </c>
      <c r="B158" s="176">
        <v>37</v>
      </c>
      <c r="C158" s="176">
        <v>32</v>
      </c>
      <c r="D158" s="201">
        <f t="shared" si="5"/>
        <v>0.864864864864865</v>
      </c>
      <c r="F158" s="114" t="str">
        <f t="shared" si="4"/>
        <v>是</v>
      </c>
    </row>
    <row r="159" ht="18" customHeight="1" spans="1:6">
      <c r="A159" s="185" t="s">
        <v>214</v>
      </c>
      <c r="B159" s="176">
        <v>148</v>
      </c>
      <c r="C159" s="176">
        <v>125</v>
      </c>
      <c r="D159" s="201">
        <f t="shared" si="5"/>
        <v>0.844594594594595</v>
      </c>
      <c r="F159" s="114" t="str">
        <f t="shared" si="4"/>
        <v>是</v>
      </c>
    </row>
    <row r="160" ht="18" customHeight="1" spans="1:6">
      <c r="A160" s="185" t="s">
        <v>215</v>
      </c>
      <c r="B160" s="176">
        <f>SUM(B161:B172)</f>
        <v>874</v>
      </c>
      <c r="C160" s="176">
        <v>987</v>
      </c>
      <c r="D160" s="201">
        <f t="shared" si="5"/>
        <v>1.12929061784897</v>
      </c>
      <c r="F160" s="114" t="str">
        <f t="shared" si="4"/>
        <v>是</v>
      </c>
    </row>
    <row r="161" ht="18" customHeight="1" spans="1:6">
      <c r="A161" s="185" t="s">
        <v>117</v>
      </c>
      <c r="B161" s="176">
        <v>711</v>
      </c>
      <c r="C161" s="176">
        <v>830</v>
      </c>
      <c r="D161" s="201">
        <f t="shared" si="5"/>
        <v>1.16736990154712</v>
      </c>
      <c r="F161" s="114" t="str">
        <f t="shared" si="4"/>
        <v>是</v>
      </c>
    </row>
    <row r="162" ht="17.85" hidden="1" customHeight="1" spans="1:6">
      <c r="A162" s="185" t="s">
        <v>118</v>
      </c>
      <c r="B162" s="176">
        <v>0</v>
      </c>
      <c r="C162" s="176">
        <v>0</v>
      </c>
      <c r="D162" s="201">
        <f t="shared" si="5"/>
        <v>0</v>
      </c>
      <c r="F162" s="114" t="str">
        <f t="shared" si="4"/>
        <v>否</v>
      </c>
    </row>
    <row r="163" ht="17.25" hidden="1" customHeight="1" spans="1:6">
      <c r="A163" s="185" t="s">
        <v>119</v>
      </c>
      <c r="B163" s="176">
        <v>0</v>
      </c>
      <c r="C163" s="176">
        <v>0</v>
      </c>
      <c r="D163" s="201">
        <f t="shared" si="5"/>
        <v>0</v>
      </c>
      <c r="F163" s="114" t="str">
        <f t="shared" si="4"/>
        <v>否</v>
      </c>
    </row>
    <row r="164" ht="17.85" hidden="1" customHeight="1" spans="1:6">
      <c r="A164" s="185" t="s">
        <v>216</v>
      </c>
      <c r="B164" s="176">
        <v>0</v>
      </c>
      <c r="C164" s="176">
        <v>0</v>
      </c>
      <c r="D164" s="201">
        <f t="shared" si="5"/>
        <v>0</v>
      </c>
      <c r="F164" s="114" t="str">
        <f t="shared" si="4"/>
        <v>否</v>
      </c>
    </row>
    <row r="165" ht="17.25" hidden="1" customHeight="1" spans="1:6">
      <c r="A165" s="185" t="s">
        <v>217</v>
      </c>
      <c r="B165" s="176">
        <v>0</v>
      </c>
      <c r="C165" s="176">
        <v>0</v>
      </c>
      <c r="D165" s="201">
        <f t="shared" si="5"/>
        <v>0</v>
      </c>
      <c r="F165" s="114" t="str">
        <f t="shared" si="4"/>
        <v>否</v>
      </c>
    </row>
    <row r="166" ht="18" customHeight="1" spans="1:6">
      <c r="A166" s="185" t="s">
        <v>218</v>
      </c>
      <c r="B166" s="176">
        <v>148</v>
      </c>
      <c r="C166" s="176">
        <v>136</v>
      </c>
      <c r="D166" s="201">
        <f t="shared" si="5"/>
        <v>0.918918918918919</v>
      </c>
      <c r="F166" s="114" t="str">
        <f t="shared" si="4"/>
        <v>是</v>
      </c>
    </row>
    <row r="167" ht="18" customHeight="1" spans="1:6">
      <c r="A167" s="185" t="s">
        <v>219</v>
      </c>
      <c r="B167" s="176">
        <v>10</v>
      </c>
      <c r="C167" s="176">
        <v>10</v>
      </c>
      <c r="D167" s="201">
        <f t="shared" si="5"/>
        <v>1</v>
      </c>
      <c r="F167" s="114" t="str">
        <f t="shared" si="4"/>
        <v>是</v>
      </c>
    </row>
    <row r="168" ht="17.25" hidden="1" customHeight="1" spans="1:6">
      <c r="A168" s="185" t="s">
        <v>220</v>
      </c>
      <c r="B168" s="176">
        <v>0</v>
      </c>
      <c r="C168" s="176">
        <v>0</v>
      </c>
      <c r="D168" s="201">
        <f t="shared" si="5"/>
        <v>0</v>
      </c>
      <c r="F168" s="114" t="str">
        <f t="shared" si="4"/>
        <v>否</v>
      </c>
    </row>
    <row r="169" ht="17.85" hidden="1" customHeight="1" spans="1:6">
      <c r="A169" s="185" t="s">
        <v>221</v>
      </c>
      <c r="B169" s="176">
        <v>0</v>
      </c>
      <c r="C169" s="176">
        <v>0</v>
      </c>
      <c r="D169" s="201">
        <f t="shared" si="5"/>
        <v>0</v>
      </c>
      <c r="F169" s="114" t="str">
        <f t="shared" si="4"/>
        <v>否</v>
      </c>
    </row>
    <row r="170" ht="17.85" hidden="1" customHeight="1" spans="1:6">
      <c r="A170" s="185" t="s">
        <v>160</v>
      </c>
      <c r="B170" s="176">
        <v>0</v>
      </c>
      <c r="C170" s="176">
        <v>0</v>
      </c>
      <c r="D170" s="201">
        <f t="shared" si="5"/>
        <v>0</v>
      </c>
      <c r="F170" s="114" t="str">
        <f t="shared" si="4"/>
        <v>否</v>
      </c>
    </row>
    <row r="171" ht="17.25" hidden="1" customHeight="1" spans="1:6">
      <c r="A171" s="185" t="s">
        <v>126</v>
      </c>
      <c r="B171" s="176">
        <v>0</v>
      </c>
      <c r="C171" s="176">
        <v>0</v>
      </c>
      <c r="D171" s="201">
        <f t="shared" si="5"/>
        <v>0</v>
      </c>
      <c r="F171" s="114" t="str">
        <f t="shared" si="4"/>
        <v>否</v>
      </c>
    </row>
    <row r="172" ht="18" customHeight="1" spans="1:6">
      <c r="A172" s="185" t="s">
        <v>222</v>
      </c>
      <c r="B172" s="176">
        <v>5</v>
      </c>
      <c r="C172" s="176">
        <v>11</v>
      </c>
      <c r="D172" s="201">
        <f t="shared" si="5"/>
        <v>2.2</v>
      </c>
      <c r="F172" s="114" t="str">
        <f t="shared" si="4"/>
        <v>是</v>
      </c>
    </row>
    <row r="173" ht="18" customHeight="1" spans="1:6">
      <c r="A173" s="185" t="s">
        <v>223</v>
      </c>
      <c r="B173" s="176">
        <f>SUM(B174:B179)</f>
        <v>3057</v>
      </c>
      <c r="C173" s="176">
        <v>3230</v>
      </c>
      <c r="D173" s="201">
        <f t="shared" si="5"/>
        <v>1.05659142950605</v>
      </c>
      <c r="F173" s="114" t="str">
        <f t="shared" si="4"/>
        <v>是</v>
      </c>
    </row>
    <row r="174" ht="18" customHeight="1" spans="1:6">
      <c r="A174" s="185" t="s">
        <v>117</v>
      </c>
      <c r="B174" s="176">
        <v>923</v>
      </c>
      <c r="C174" s="176">
        <v>1031</v>
      </c>
      <c r="D174" s="201">
        <f t="shared" si="5"/>
        <v>1.11700975081257</v>
      </c>
      <c r="F174" s="114" t="str">
        <f t="shared" si="4"/>
        <v>是</v>
      </c>
    </row>
    <row r="175" ht="18" customHeight="1" spans="1:6">
      <c r="A175" s="185" t="s">
        <v>118</v>
      </c>
      <c r="B175" s="176">
        <v>150</v>
      </c>
      <c r="C175" s="176">
        <v>165</v>
      </c>
      <c r="D175" s="201">
        <f t="shared" si="5"/>
        <v>1.1</v>
      </c>
      <c r="F175" s="114" t="str">
        <f t="shared" si="4"/>
        <v>是</v>
      </c>
    </row>
    <row r="176" ht="17.25" hidden="1" customHeight="1" spans="1:6">
      <c r="A176" s="185" t="s">
        <v>119</v>
      </c>
      <c r="B176" s="176">
        <v>0</v>
      </c>
      <c r="C176" s="176">
        <v>0</v>
      </c>
      <c r="D176" s="201">
        <f t="shared" si="5"/>
        <v>0</v>
      </c>
      <c r="F176" s="114" t="str">
        <f t="shared" si="4"/>
        <v>否</v>
      </c>
    </row>
    <row r="177" ht="18" customHeight="1" spans="1:6">
      <c r="A177" s="185" t="s">
        <v>224</v>
      </c>
      <c r="B177" s="176">
        <v>413</v>
      </c>
      <c r="C177" s="176">
        <v>393</v>
      </c>
      <c r="D177" s="201">
        <f t="shared" si="5"/>
        <v>0.951573849878935</v>
      </c>
      <c r="F177" s="114" t="str">
        <f t="shared" si="4"/>
        <v>是</v>
      </c>
    </row>
    <row r="178" ht="18" customHeight="1" spans="1:6">
      <c r="A178" s="185" t="s">
        <v>126</v>
      </c>
      <c r="B178" s="176">
        <v>5</v>
      </c>
      <c r="C178" s="176">
        <v>9</v>
      </c>
      <c r="D178" s="201">
        <f t="shared" si="5"/>
        <v>1.8</v>
      </c>
      <c r="F178" s="114" t="str">
        <f t="shared" si="4"/>
        <v>是</v>
      </c>
    </row>
    <row r="179" ht="18" customHeight="1" spans="1:6">
      <c r="A179" s="185" t="s">
        <v>225</v>
      </c>
      <c r="B179" s="176">
        <v>1566</v>
      </c>
      <c r="C179" s="176">
        <v>1632</v>
      </c>
      <c r="D179" s="201">
        <f t="shared" si="5"/>
        <v>1.04214559386973</v>
      </c>
      <c r="F179" s="114" t="str">
        <f t="shared" si="4"/>
        <v>是</v>
      </c>
    </row>
    <row r="180" ht="18" customHeight="1" spans="1:6">
      <c r="A180" s="185" t="s">
        <v>226</v>
      </c>
      <c r="B180" s="176">
        <f>SUM(B181:B186)</f>
        <v>317</v>
      </c>
      <c r="C180" s="176">
        <v>332</v>
      </c>
      <c r="D180" s="201">
        <f t="shared" si="5"/>
        <v>1.04731861198738</v>
      </c>
      <c r="F180" s="114" t="str">
        <f t="shared" si="4"/>
        <v>是</v>
      </c>
    </row>
    <row r="181" ht="18" customHeight="1" spans="1:6">
      <c r="A181" s="185" t="s">
        <v>117</v>
      </c>
      <c r="B181" s="176">
        <v>136</v>
      </c>
      <c r="C181" s="176">
        <v>145</v>
      </c>
      <c r="D181" s="201">
        <f t="shared" si="5"/>
        <v>1.06617647058824</v>
      </c>
      <c r="F181" s="114" t="str">
        <f t="shared" si="4"/>
        <v>是</v>
      </c>
    </row>
    <row r="182" ht="18" customHeight="1" spans="1:6">
      <c r="A182" s="185" t="s">
        <v>118</v>
      </c>
      <c r="B182" s="176">
        <v>28</v>
      </c>
      <c r="C182" s="176">
        <v>31</v>
      </c>
      <c r="D182" s="201">
        <f t="shared" si="5"/>
        <v>1.10714285714286</v>
      </c>
      <c r="F182" s="114" t="str">
        <f t="shared" si="4"/>
        <v>是</v>
      </c>
    </row>
    <row r="183" ht="17.25" hidden="1" customHeight="1" spans="1:6">
      <c r="A183" s="185" t="s">
        <v>119</v>
      </c>
      <c r="B183" s="176">
        <v>0</v>
      </c>
      <c r="C183" s="176">
        <v>0</v>
      </c>
      <c r="D183" s="201">
        <f t="shared" si="5"/>
        <v>0</v>
      </c>
      <c r="F183" s="114" t="str">
        <f t="shared" si="4"/>
        <v>否</v>
      </c>
    </row>
    <row r="184" ht="18" customHeight="1" spans="1:6">
      <c r="A184" s="185" t="s">
        <v>227</v>
      </c>
      <c r="B184" s="176">
        <v>57</v>
      </c>
      <c r="C184" s="176">
        <v>60</v>
      </c>
      <c r="D184" s="201">
        <f t="shared" si="5"/>
        <v>1.05263157894737</v>
      </c>
      <c r="F184" s="114" t="str">
        <f t="shared" si="4"/>
        <v>是</v>
      </c>
    </row>
    <row r="185" ht="17.25" hidden="1" customHeight="1" spans="1:6">
      <c r="A185" s="185" t="s">
        <v>126</v>
      </c>
      <c r="B185" s="176">
        <v>0</v>
      </c>
      <c r="C185" s="176">
        <v>0</v>
      </c>
      <c r="D185" s="201">
        <f t="shared" si="5"/>
        <v>0</v>
      </c>
      <c r="F185" s="114" t="str">
        <f t="shared" si="4"/>
        <v>否</v>
      </c>
    </row>
    <row r="186" ht="18" customHeight="1" spans="1:6">
      <c r="A186" s="185" t="s">
        <v>228</v>
      </c>
      <c r="B186" s="176">
        <v>96</v>
      </c>
      <c r="C186" s="176">
        <v>96</v>
      </c>
      <c r="D186" s="201">
        <f t="shared" si="5"/>
        <v>1</v>
      </c>
      <c r="F186" s="114" t="str">
        <f t="shared" si="4"/>
        <v>是</v>
      </c>
    </row>
    <row r="187" ht="18" customHeight="1" spans="1:6">
      <c r="A187" s="185" t="s">
        <v>229</v>
      </c>
      <c r="B187" s="176">
        <f>SUM(B188:B195)</f>
        <v>1444</v>
      </c>
      <c r="C187" s="176">
        <v>1598</v>
      </c>
      <c r="D187" s="201">
        <f t="shared" si="5"/>
        <v>1.10664819944598</v>
      </c>
      <c r="F187" s="114" t="str">
        <f t="shared" si="4"/>
        <v>是</v>
      </c>
    </row>
    <row r="188" ht="18" customHeight="1" spans="1:6">
      <c r="A188" s="185" t="s">
        <v>117</v>
      </c>
      <c r="B188" s="176">
        <v>539</v>
      </c>
      <c r="C188" s="176">
        <v>638</v>
      </c>
      <c r="D188" s="201">
        <f t="shared" si="5"/>
        <v>1.18367346938776</v>
      </c>
      <c r="F188" s="114" t="str">
        <f t="shared" si="4"/>
        <v>是</v>
      </c>
    </row>
    <row r="189" ht="18" customHeight="1" spans="1:6">
      <c r="A189" s="185" t="s">
        <v>118</v>
      </c>
      <c r="B189" s="176">
        <v>10</v>
      </c>
      <c r="C189" s="176">
        <v>10</v>
      </c>
      <c r="D189" s="201">
        <f t="shared" si="5"/>
        <v>1</v>
      </c>
      <c r="F189" s="114" t="str">
        <f t="shared" si="4"/>
        <v>是</v>
      </c>
    </row>
    <row r="190" ht="17.25" hidden="1" customHeight="1" spans="1:6">
      <c r="A190" s="185" t="s">
        <v>119</v>
      </c>
      <c r="B190" s="176">
        <v>0</v>
      </c>
      <c r="C190" s="176">
        <v>0</v>
      </c>
      <c r="D190" s="201">
        <f t="shared" si="5"/>
        <v>0</v>
      </c>
      <c r="F190" s="114" t="str">
        <f t="shared" si="4"/>
        <v>否</v>
      </c>
    </row>
    <row r="191" ht="17.25" hidden="1" customHeight="1" spans="1:6">
      <c r="A191" s="185" t="s">
        <v>230</v>
      </c>
      <c r="B191" s="176">
        <v>0</v>
      </c>
      <c r="C191" s="176">
        <v>0</v>
      </c>
      <c r="D191" s="201">
        <f t="shared" si="5"/>
        <v>0</v>
      </c>
      <c r="F191" s="114" t="str">
        <f t="shared" si="4"/>
        <v>否</v>
      </c>
    </row>
    <row r="192" ht="17.25" hidden="1" customHeight="1" spans="1:6">
      <c r="A192" s="185" t="s">
        <v>231</v>
      </c>
      <c r="B192" s="176">
        <v>0</v>
      </c>
      <c r="C192" s="176">
        <v>0</v>
      </c>
      <c r="D192" s="201">
        <f t="shared" si="5"/>
        <v>0</v>
      </c>
      <c r="F192" s="114" t="str">
        <f t="shared" si="4"/>
        <v>否</v>
      </c>
    </row>
    <row r="193" ht="18" customHeight="1" spans="1:6">
      <c r="A193" s="185" t="s">
        <v>232</v>
      </c>
      <c r="B193" s="176">
        <v>507</v>
      </c>
      <c r="C193" s="176">
        <v>545</v>
      </c>
      <c r="D193" s="201">
        <f t="shared" si="5"/>
        <v>1.07495069033531</v>
      </c>
      <c r="F193" s="114" t="str">
        <f t="shared" si="4"/>
        <v>是</v>
      </c>
    </row>
    <row r="194" ht="18" customHeight="1" spans="1:6">
      <c r="A194" s="185" t="s">
        <v>126</v>
      </c>
      <c r="B194" s="176">
        <v>203</v>
      </c>
      <c r="C194" s="176">
        <v>226</v>
      </c>
      <c r="D194" s="201">
        <f t="shared" si="5"/>
        <v>1.11330049261084</v>
      </c>
      <c r="F194" s="114" t="str">
        <f t="shared" si="4"/>
        <v>是</v>
      </c>
    </row>
    <row r="195" ht="18" customHeight="1" spans="1:6">
      <c r="A195" s="185" t="s">
        <v>233</v>
      </c>
      <c r="B195" s="176">
        <v>185</v>
      </c>
      <c r="C195" s="176">
        <v>179</v>
      </c>
      <c r="D195" s="201">
        <f t="shared" si="5"/>
        <v>0.967567567567568</v>
      </c>
      <c r="F195" s="114" t="str">
        <f t="shared" si="4"/>
        <v>是</v>
      </c>
    </row>
    <row r="196" ht="18" customHeight="1" spans="1:6">
      <c r="A196" s="185" t="s">
        <v>234</v>
      </c>
      <c r="B196" s="176">
        <f>SUM(B197:B201)</f>
        <v>3005</v>
      </c>
      <c r="C196" s="176">
        <v>3286</v>
      </c>
      <c r="D196" s="201">
        <f t="shared" si="5"/>
        <v>1.09351081530782</v>
      </c>
      <c r="F196" s="114" t="str">
        <f t="shared" ref="F196:F257" si="6">IF((B196+C196+G196)&lt;&gt;0,"是","否")</f>
        <v>是</v>
      </c>
    </row>
    <row r="197" ht="18" customHeight="1" spans="1:6">
      <c r="A197" s="185" t="s">
        <v>117</v>
      </c>
      <c r="B197" s="176">
        <v>1622</v>
      </c>
      <c r="C197" s="176">
        <v>1848</v>
      </c>
      <c r="D197" s="201">
        <f t="shared" ref="D197:D260" si="7">IF(B197&lt;&gt;0,C197/B197,0)</f>
        <v>1.13933415536375</v>
      </c>
      <c r="F197" s="114" t="str">
        <f t="shared" si="6"/>
        <v>是</v>
      </c>
    </row>
    <row r="198" ht="17.85" hidden="1" customHeight="1" spans="1:6">
      <c r="A198" s="185" t="s">
        <v>118</v>
      </c>
      <c r="B198" s="176">
        <v>0</v>
      </c>
      <c r="C198" s="176">
        <v>0</v>
      </c>
      <c r="D198" s="201">
        <f t="shared" si="7"/>
        <v>0</v>
      </c>
      <c r="F198" s="114" t="str">
        <f t="shared" si="6"/>
        <v>否</v>
      </c>
    </row>
    <row r="199" ht="17.25" hidden="1" customHeight="1" spans="1:6">
      <c r="A199" s="185" t="s">
        <v>119</v>
      </c>
      <c r="B199" s="176">
        <v>0</v>
      </c>
      <c r="C199" s="176">
        <v>0</v>
      </c>
      <c r="D199" s="201">
        <f t="shared" si="7"/>
        <v>0</v>
      </c>
      <c r="F199" s="114" t="str">
        <f t="shared" si="6"/>
        <v>否</v>
      </c>
    </row>
    <row r="200" ht="18" customHeight="1" spans="1:6">
      <c r="A200" s="185" t="s">
        <v>235</v>
      </c>
      <c r="B200" s="176">
        <v>1368</v>
      </c>
      <c r="C200" s="176">
        <v>1423</v>
      </c>
      <c r="D200" s="201">
        <f t="shared" si="7"/>
        <v>1.04020467836257</v>
      </c>
      <c r="F200" s="114" t="str">
        <f t="shared" si="6"/>
        <v>是</v>
      </c>
    </row>
    <row r="201" ht="18" customHeight="1" spans="1:6">
      <c r="A201" s="185" t="s">
        <v>236</v>
      </c>
      <c r="B201" s="176">
        <v>15</v>
      </c>
      <c r="C201" s="176">
        <v>15</v>
      </c>
      <c r="D201" s="201">
        <f t="shared" si="7"/>
        <v>1</v>
      </c>
      <c r="F201" s="114" t="str">
        <f t="shared" si="6"/>
        <v>是</v>
      </c>
    </row>
    <row r="202" ht="18" customHeight="1" spans="1:6">
      <c r="A202" s="185" t="s">
        <v>237</v>
      </c>
      <c r="B202" s="176">
        <f>SUM(B203:B208)</f>
        <v>1012</v>
      </c>
      <c r="C202" s="176">
        <v>1102</v>
      </c>
      <c r="D202" s="201">
        <f t="shared" si="7"/>
        <v>1.08893280632411</v>
      </c>
      <c r="F202" s="114" t="str">
        <f t="shared" si="6"/>
        <v>是</v>
      </c>
    </row>
    <row r="203" ht="18" customHeight="1" spans="1:6">
      <c r="A203" s="185" t="s">
        <v>117</v>
      </c>
      <c r="B203" s="176">
        <v>800</v>
      </c>
      <c r="C203" s="176">
        <v>920</v>
      </c>
      <c r="D203" s="201">
        <f t="shared" si="7"/>
        <v>1.15</v>
      </c>
      <c r="F203" s="114" t="str">
        <f t="shared" si="6"/>
        <v>是</v>
      </c>
    </row>
    <row r="204" ht="18" customHeight="1" spans="1:6">
      <c r="A204" s="185" t="s">
        <v>118</v>
      </c>
      <c r="B204" s="176">
        <v>101</v>
      </c>
      <c r="C204" s="176">
        <v>112</v>
      </c>
      <c r="D204" s="201">
        <f t="shared" si="7"/>
        <v>1.10891089108911</v>
      </c>
      <c r="F204" s="114" t="str">
        <f t="shared" si="6"/>
        <v>是</v>
      </c>
    </row>
    <row r="205" ht="18" customHeight="1" spans="1:6">
      <c r="A205" s="185" t="s">
        <v>119</v>
      </c>
      <c r="B205" s="176">
        <v>13</v>
      </c>
      <c r="C205" s="176">
        <v>13</v>
      </c>
      <c r="D205" s="201">
        <f t="shared" si="7"/>
        <v>1</v>
      </c>
      <c r="F205" s="114" t="str">
        <f t="shared" si="6"/>
        <v>是</v>
      </c>
    </row>
    <row r="206" ht="18" customHeight="1" spans="1:6">
      <c r="A206" s="185" t="s">
        <v>131</v>
      </c>
      <c r="B206" s="176">
        <v>18</v>
      </c>
      <c r="C206" s="176">
        <v>18</v>
      </c>
      <c r="D206" s="201">
        <f t="shared" si="7"/>
        <v>1</v>
      </c>
      <c r="F206" s="114" t="str">
        <f t="shared" si="6"/>
        <v>是</v>
      </c>
    </row>
    <row r="207" ht="17.25" hidden="1" customHeight="1" spans="1:6">
      <c r="A207" s="185" t="s">
        <v>126</v>
      </c>
      <c r="B207" s="176">
        <v>0</v>
      </c>
      <c r="C207" s="176">
        <v>0</v>
      </c>
      <c r="D207" s="201">
        <f t="shared" si="7"/>
        <v>0</v>
      </c>
      <c r="F207" s="114" t="str">
        <f t="shared" si="6"/>
        <v>否</v>
      </c>
    </row>
    <row r="208" ht="18" customHeight="1" spans="1:6">
      <c r="A208" s="185" t="s">
        <v>238</v>
      </c>
      <c r="B208" s="176">
        <v>80</v>
      </c>
      <c r="C208" s="176">
        <v>39</v>
      </c>
      <c r="D208" s="201">
        <f t="shared" si="7"/>
        <v>0.4875</v>
      </c>
      <c r="F208" s="114" t="str">
        <f t="shared" si="6"/>
        <v>是</v>
      </c>
    </row>
    <row r="209" ht="18" customHeight="1" spans="1:6">
      <c r="A209" s="185" t="s">
        <v>239</v>
      </c>
      <c r="B209" s="176">
        <f>SUM(B210:B216)</f>
        <v>5564</v>
      </c>
      <c r="C209" s="176">
        <v>5757</v>
      </c>
      <c r="D209" s="201">
        <f t="shared" si="7"/>
        <v>1.03468727534148</v>
      </c>
      <c r="F209" s="114" t="str">
        <f t="shared" si="6"/>
        <v>是</v>
      </c>
    </row>
    <row r="210" s="112" customFormat="1" ht="18" customHeight="1" spans="1:6">
      <c r="A210" s="185" t="s">
        <v>117</v>
      </c>
      <c r="B210" s="176">
        <v>2996</v>
      </c>
      <c r="C210" s="176">
        <v>3269</v>
      </c>
      <c r="D210" s="201">
        <f t="shared" si="7"/>
        <v>1.0911214953271</v>
      </c>
      <c r="F210" s="114" t="str">
        <f t="shared" si="6"/>
        <v>是</v>
      </c>
    </row>
    <row r="211" ht="18" customHeight="1" spans="1:6">
      <c r="A211" s="185" t="s">
        <v>118</v>
      </c>
      <c r="B211" s="176">
        <v>1048</v>
      </c>
      <c r="C211" s="176">
        <v>1035</v>
      </c>
      <c r="D211" s="201">
        <f t="shared" si="7"/>
        <v>0.987595419847328</v>
      </c>
      <c r="F211" s="114" t="str">
        <f t="shared" si="6"/>
        <v>是</v>
      </c>
    </row>
    <row r="212" ht="17.25" hidden="1" customHeight="1" spans="1:6">
      <c r="A212" s="185" t="s">
        <v>119</v>
      </c>
      <c r="B212" s="176">
        <v>0</v>
      </c>
      <c r="C212" s="176">
        <v>0</v>
      </c>
      <c r="D212" s="201">
        <f t="shared" si="7"/>
        <v>0</v>
      </c>
      <c r="F212" s="114" t="str">
        <f t="shared" si="6"/>
        <v>否</v>
      </c>
    </row>
    <row r="213" ht="17.25" hidden="1" customHeight="1" spans="1:6">
      <c r="A213" s="185" t="s">
        <v>240</v>
      </c>
      <c r="B213" s="176">
        <v>0</v>
      </c>
      <c r="C213" s="176">
        <v>0</v>
      </c>
      <c r="D213" s="201">
        <f t="shared" si="7"/>
        <v>0</v>
      </c>
      <c r="F213" s="114" t="str">
        <f t="shared" si="6"/>
        <v>否</v>
      </c>
    </row>
    <row r="214" ht="17.25" hidden="1" customHeight="1" spans="1:6">
      <c r="A214" s="185" t="s">
        <v>241</v>
      </c>
      <c r="B214" s="176">
        <v>0</v>
      </c>
      <c r="C214" s="176">
        <v>0</v>
      </c>
      <c r="D214" s="201">
        <f t="shared" si="7"/>
        <v>0</v>
      </c>
      <c r="F214" s="114" t="str">
        <f t="shared" si="6"/>
        <v>否</v>
      </c>
    </row>
    <row r="215" ht="18" customHeight="1" spans="1:6">
      <c r="A215" s="185" t="s">
        <v>126</v>
      </c>
      <c r="B215" s="176">
        <v>39</v>
      </c>
      <c r="C215" s="176">
        <v>41</v>
      </c>
      <c r="D215" s="201">
        <f t="shared" si="7"/>
        <v>1.05128205128205</v>
      </c>
      <c r="F215" s="114" t="str">
        <f t="shared" si="6"/>
        <v>是</v>
      </c>
    </row>
    <row r="216" ht="18" customHeight="1" spans="1:6">
      <c r="A216" s="185" t="s">
        <v>242</v>
      </c>
      <c r="B216" s="176">
        <v>1481</v>
      </c>
      <c r="C216" s="176">
        <v>1412</v>
      </c>
      <c r="D216" s="201">
        <f t="shared" si="7"/>
        <v>0.953409858203916</v>
      </c>
      <c r="F216" s="114" t="str">
        <f t="shared" si="6"/>
        <v>是</v>
      </c>
    </row>
    <row r="217" ht="18" customHeight="1" spans="1:6">
      <c r="A217" s="185" t="s">
        <v>243</v>
      </c>
      <c r="B217" s="176">
        <f>SUM(B218:B223)</f>
        <v>15954</v>
      </c>
      <c r="C217" s="176">
        <v>17013</v>
      </c>
      <c r="D217" s="201">
        <f t="shared" si="7"/>
        <v>1.06637833772095</v>
      </c>
      <c r="F217" s="114" t="str">
        <f t="shared" si="6"/>
        <v>是</v>
      </c>
    </row>
    <row r="218" ht="18" customHeight="1" spans="1:6">
      <c r="A218" s="185" t="s">
        <v>117</v>
      </c>
      <c r="B218" s="176">
        <v>13118</v>
      </c>
      <c r="C218" s="176">
        <v>14361</v>
      </c>
      <c r="D218" s="201">
        <f t="shared" si="7"/>
        <v>1.09475529806373</v>
      </c>
      <c r="F218" s="114" t="str">
        <f t="shared" si="6"/>
        <v>是</v>
      </c>
    </row>
    <row r="219" ht="18" customHeight="1" spans="1:6">
      <c r="A219" s="185" t="s">
        <v>118</v>
      </c>
      <c r="B219" s="176">
        <v>2092</v>
      </c>
      <c r="C219" s="176">
        <v>1899</v>
      </c>
      <c r="D219" s="201">
        <f t="shared" si="7"/>
        <v>0.90774378585086</v>
      </c>
      <c r="F219" s="114" t="str">
        <f t="shared" si="6"/>
        <v>是</v>
      </c>
    </row>
    <row r="220" ht="17.25" hidden="1" customHeight="1" spans="1:6">
      <c r="A220" s="185" t="s">
        <v>119</v>
      </c>
      <c r="B220" s="176">
        <v>0</v>
      </c>
      <c r="C220" s="176">
        <v>0</v>
      </c>
      <c r="D220" s="201">
        <f t="shared" si="7"/>
        <v>0</v>
      </c>
      <c r="F220" s="114" t="str">
        <f t="shared" si="6"/>
        <v>否</v>
      </c>
    </row>
    <row r="221" ht="18" customHeight="1" spans="1:6">
      <c r="A221" s="185" t="s">
        <v>244</v>
      </c>
      <c r="B221" s="176">
        <v>52</v>
      </c>
      <c r="C221" s="176">
        <v>59</v>
      </c>
      <c r="D221" s="201">
        <f t="shared" si="7"/>
        <v>1.13461538461538</v>
      </c>
      <c r="F221" s="114" t="str">
        <f t="shared" si="6"/>
        <v>是</v>
      </c>
    </row>
    <row r="222" ht="18" customHeight="1" spans="1:6">
      <c r="A222" s="185" t="s">
        <v>126</v>
      </c>
      <c r="B222" s="176">
        <v>23</v>
      </c>
      <c r="C222" s="176">
        <v>28</v>
      </c>
      <c r="D222" s="201">
        <f t="shared" si="7"/>
        <v>1.21739130434783</v>
      </c>
      <c r="F222" s="114" t="str">
        <f t="shared" si="6"/>
        <v>是</v>
      </c>
    </row>
    <row r="223" s="112" customFormat="1" ht="18" customHeight="1" spans="1:6">
      <c r="A223" s="185" t="s">
        <v>245</v>
      </c>
      <c r="B223" s="176">
        <v>669</v>
      </c>
      <c r="C223" s="176">
        <v>666</v>
      </c>
      <c r="D223" s="201">
        <f t="shared" si="7"/>
        <v>0.995515695067265</v>
      </c>
      <c r="F223" s="114" t="str">
        <f t="shared" si="6"/>
        <v>是</v>
      </c>
    </row>
    <row r="224" ht="18" customHeight="1" spans="1:6">
      <c r="A224" s="185" t="s">
        <v>246</v>
      </c>
      <c r="B224" s="176">
        <f>SUM(B225:B229)</f>
        <v>8931</v>
      </c>
      <c r="C224" s="176">
        <v>7840</v>
      </c>
      <c r="D224" s="201">
        <f t="shared" si="7"/>
        <v>0.877841227186205</v>
      </c>
      <c r="F224" s="114" t="str">
        <f t="shared" si="6"/>
        <v>是</v>
      </c>
    </row>
    <row r="225" ht="18" customHeight="1" spans="1:6">
      <c r="A225" s="185" t="s">
        <v>117</v>
      </c>
      <c r="B225" s="176">
        <v>2602</v>
      </c>
      <c r="C225" s="176">
        <v>2849</v>
      </c>
      <c r="D225" s="201">
        <f t="shared" si="7"/>
        <v>1.09492697924673</v>
      </c>
      <c r="F225" s="114" t="str">
        <f t="shared" si="6"/>
        <v>是</v>
      </c>
    </row>
    <row r="226" ht="18" customHeight="1" spans="1:6">
      <c r="A226" s="185" t="s">
        <v>118</v>
      </c>
      <c r="B226" s="176">
        <v>1293</v>
      </c>
      <c r="C226" s="176">
        <v>1068</v>
      </c>
      <c r="D226" s="201">
        <f t="shared" si="7"/>
        <v>0.825986078886311</v>
      </c>
      <c r="F226" s="114" t="str">
        <f t="shared" si="6"/>
        <v>是</v>
      </c>
    </row>
    <row r="227" ht="17.25" hidden="1" customHeight="1" spans="1:6">
      <c r="A227" s="185" t="s">
        <v>119</v>
      </c>
      <c r="B227" s="176">
        <v>0</v>
      </c>
      <c r="C227" s="176">
        <v>0</v>
      </c>
      <c r="D227" s="85">
        <f t="shared" si="7"/>
        <v>0</v>
      </c>
      <c r="F227" s="114" t="str">
        <f t="shared" si="6"/>
        <v>否</v>
      </c>
    </row>
    <row r="228" ht="18" customHeight="1" spans="1:6">
      <c r="A228" s="185" t="s">
        <v>126</v>
      </c>
      <c r="B228" s="176">
        <v>9</v>
      </c>
      <c r="C228" s="176">
        <v>10</v>
      </c>
      <c r="D228" s="201">
        <f t="shared" si="7"/>
        <v>1.11111111111111</v>
      </c>
      <c r="F228" s="114" t="str">
        <f t="shared" si="6"/>
        <v>是</v>
      </c>
    </row>
    <row r="229" ht="18" customHeight="1" spans="1:6">
      <c r="A229" s="185" t="s">
        <v>247</v>
      </c>
      <c r="B229" s="176">
        <v>5027</v>
      </c>
      <c r="C229" s="176">
        <v>3913</v>
      </c>
      <c r="D229" s="201">
        <f t="shared" si="7"/>
        <v>0.778396658046549</v>
      </c>
      <c r="F229" s="114" t="str">
        <f t="shared" si="6"/>
        <v>是</v>
      </c>
    </row>
    <row r="230" ht="18" customHeight="1" spans="1:6">
      <c r="A230" s="185" t="s">
        <v>248</v>
      </c>
      <c r="B230" s="176">
        <f>SUM(B231:B235)</f>
        <v>4770</v>
      </c>
      <c r="C230" s="176">
        <v>5119</v>
      </c>
      <c r="D230" s="201">
        <f t="shared" si="7"/>
        <v>1.07316561844864</v>
      </c>
      <c r="F230" s="114" t="str">
        <f t="shared" si="6"/>
        <v>是</v>
      </c>
    </row>
    <row r="231" ht="18" customHeight="1" spans="1:6">
      <c r="A231" s="185" t="s">
        <v>117</v>
      </c>
      <c r="B231" s="176">
        <v>2726</v>
      </c>
      <c r="C231" s="176">
        <v>2941</v>
      </c>
      <c r="D231" s="201">
        <f t="shared" si="7"/>
        <v>1.07887013939839</v>
      </c>
      <c r="F231" s="114" t="str">
        <f t="shared" si="6"/>
        <v>是</v>
      </c>
    </row>
    <row r="232" ht="18" customHeight="1" spans="1:6">
      <c r="A232" s="185" t="s">
        <v>118</v>
      </c>
      <c r="B232" s="176">
        <v>1451</v>
      </c>
      <c r="C232" s="176">
        <v>1492</v>
      </c>
      <c r="D232" s="201">
        <f t="shared" si="7"/>
        <v>1.02825637491385</v>
      </c>
      <c r="F232" s="114" t="str">
        <f t="shared" si="6"/>
        <v>是</v>
      </c>
    </row>
    <row r="233" ht="17.25" hidden="1" customHeight="1" spans="1:6">
      <c r="A233" s="185" t="s">
        <v>119</v>
      </c>
      <c r="B233" s="176">
        <v>0</v>
      </c>
      <c r="C233" s="176">
        <v>0</v>
      </c>
      <c r="D233" s="201">
        <f t="shared" si="7"/>
        <v>0</v>
      </c>
      <c r="F233" s="114" t="str">
        <f t="shared" si="6"/>
        <v>否</v>
      </c>
    </row>
    <row r="234" ht="18" customHeight="1" spans="1:6">
      <c r="A234" s="185" t="s">
        <v>126</v>
      </c>
      <c r="B234" s="176">
        <v>209</v>
      </c>
      <c r="C234" s="176">
        <v>240</v>
      </c>
      <c r="D234" s="201">
        <f t="shared" si="7"/>
        <v>1.14832535885167</v>
      </c>
      <c r="F234" s="114" t="str">
        <f t="shared" si="6"/>
        <v>是</v>
      </c>
    </row>
    <row r="235" ht="18" customHeight="1" spans="1:6">
      <c r="A235" s="185" t="s">
        <v>249</v>
      </c>
      <c r="B235" s="176">
        <v>384</v>
      </c>
      <c r="C235" s="176">
        <v>446</v>
      </c>
      <c r="D235" s="201">
        <f t="shared" si="7"/>
        <v>1.16145833333333</v>
      </c>
      <c r="F235" s="114" t="str">
        <f t="shared" si="6"/>
        <v>是</v>
      </c>
    </row>
    <row r="236" ht="18" customHeight="1" spans="1:6">
      <c r="A236" s="185" t="s">
        <v>250</v>
      </c>
      <c r="B236" s="176">
        <f>SUM(B237:B241)</f>
        <v>1476</v>
      </c>
      <c r="C236" s="176">
        <v>1646</v>
      </c>
      <c r="D236" s="201">
        <f t="shared" si="7"/>
        <v>1.11517615176152</v>
      </c>
      <c r="F236" s="114" t="str">
        <f t="shared" si="6"/>
        <v>是</v>
      </c>
    </row>
    <row r="237" ht="18" customHeight="1" spans="1:6">
      <c r="A237" s="185" t="s">
        <v>117</v>
      </c>
      <c r="B237" s="176">
        <v>1124</v>
      </c>
      <c r="C237" s="176">
        <v>1327</v>
      </c>
      <c r="D237" s="201">
        <f t="shared" si="7"/>
        <v>1.18060498220641</v>
      </c>
      <c r="F237" s="114" t="str">
        <f t="shared" si="6"/>
        <v>是</v>
      </c>
    </row>
    <row r="238" ht="18" customHeight="1" spans="1:6">
      <c r="A238" s="185" t="s">
        <v>118</v>
      </c>
      <c r="B238" s="176">
        <v>217</v>
      </c>
      <c r="C238" s="176">
        <v>204</v>
      </c>
      <c r="D238" s="201">
        <f t="shared" si="7"/>
        <v>0.940092165898618</v>
      </c>
      <c r="F238" s="114" t="str">
        <f t="shared" si="6"/>
        <v>是</v>
      </c>
    </row>
    <row r="239" ht="17.25" hidden="1" customHeight="1" spans="1:6">
      <c r="A239" s="185" t="s">
        <v>119</v>
      </c>
      <c r="B239" s="176">
        <v>0</v>
      </c>
      <c r="C239" s="176">
        <v>0</v>
      </c>
      <c r="D239" s="201">
        <f t="shared" si="7"/>
        <v>0</v>
      </c>
      <c r="F239" s="114" t="str">
        <f t="shared" si="6"/>
        <v>否</v>
      </c>
    </row>
    <row r="240" ht="17.25" hidden="1" customHeight="1" spans="1:6">
      <c r="A240" s="185" t="s">
        <v>126</v>
      </c>
      <c r="B240" s="143">
        <v>0</v>
      </c>
      <c r="C240" s="143">
        <v>0</v>
      </c>
      <c r="D240" s="85">
        <f t="shared" si="7"/>
        <v>0</v>
      </c>
      <c r="F240" s="114" t="str">
        <f t="shared" si="6"/>
        <v>否</v>
      </c>
    </row>
    <row r="241" ht="18" customHeight="1" spans="1:6">
      <c r="A241" s="185" t="s">
        <v>251</v>
      </c>
      <c r="B241" s="143">
        <v>135</v>
      </c>
      <c r="C241" s="143">
        <v>115</v>
      </c>
      <c r="D241" s="85">
        <f t="shared" si="7"/>
        <v>0.851851851851852</v>
      </c>
      <c r="F241" s="114" t="str">
        <f t="shared" si="6"/>
        <v>是</v>
      </c>
    </row>
    <row r="242" ht="17.85" hidden="1" customHeight="1" spans="1:6">
      <c r="A242" s="185" t="s">
        <v>252</v>
      </c>
      <c r="B242" s="143">
        <f>SUM(B243:B247)</f>
        <v>0</v>
      </c>
      <c r="C242" s="143">
        <v>0</v>
      </c>
      <c r="D242" s="85">
        <f t="shared" si="7"/>
        <v>0</v>
      </c>
      <c r="F242" s="114" t="str">
        <f t="shared" si="6"/>
        <v>否</v>
      </c>
    </row>
    <row r="243" ht="17.85" hidden="1" customHeight="1" spans="1:6">
      <c r="A243" s="185" t="s">
        <v>117</v>
      </c>
      <c r="B243" s="143">
        <v>0</v>
      </c>
      <c r="C243" s="143">
        <v>0</v>
      </c>
      <c r="D243" s="85">
        <f t="shared" si="7"/>
        <v>0</v>
      </c>
      <c r="F243" s="114" t="str">
        <f t="shared" si="6"/>
        <v>否</v>
      </c>
    </row>
    <row r="244" ht="17.25" hidden="1" customHeight="1" spans="1:6">
      <c r="A244" s="185" t="s">
        <v>118</v>
      </c>
      <c r="B244" s="143">
        <v>0</v>
      </c>
      <c r="C244" s="143">
        <v>0</v>
      </c>
      <c r="D244" s="85">
        <f t="shared" si="7"/>
        <v>0</v>
      </c>
      <c r="F244" s="114" t="str">
        <f t="shared" si="6"/>
        <v>否</v>
      </c>
    </row>
    <row r="245" ht="17.25" hidden="1" customHeight="1" spans="1:6">
      <c r="A245" s="185" t="s">
        <v>119</v>
      </c>
      <c r="B245" s="143">
        <v>0</v>
      </c>
      <c r="C245" s="143">
        <v>0</v>
      </c>
      <c r="D245" s="85">
        <f t="shared" si="7"/>
        <v>0</v>
      </c>
      <c r="F245" s="114" t="str">
        <f t="shared" si="6"/>
        <v>否</v>
      </c>
    </row>
    <row r="246" ht="17.25" hidden="1" customHeight="1" spans="1:6">
      <c r="A246" s="185" t="s">
        <v>126</v>
      </c>
      <c r="B246" s="143">
        <v>0</v>
      </c>
      <c r="C246" s="143">
        <v>0</v>
      </c>
      <c r="D246" s="85">
        <f t="shared" si="7"/>
        <v>0</v>
      </c>
      <c r="F246" s="114" t="str">
        <f t="shared" si="6"/>
        <v>否</v>
      </c>
    </row>
    <row r="247" ht="17.85" hidden="1" customHeight="1" spans="1:6">
      <c r="A247" s="185" t="s">
        <v>253</v>
      </c>
      <c r="B247" s="143">
        <v>0</v>
      </c>
      <c r="C247" s="143">
        <v>0</v>
      </c>
      <c r="D247" s="85">
        <f t="shared" si="7"/>
        <v>0</v>
      </c>
      <c r="F247" s="114" t="str">
        <f t="shared" si="6"/>
        <v>否</v>
      </c>
    </row>
    <row r="248" ht="18" customHeight="1" spans="1:6">
      <c r="A248" s="185" t="s">
        <v>254</v>
      </c>
      <c r="B248" s="143">
        <f>SUM(B249:B253)</f>
        <v>2271</v>
      </c>
      <c r="C248" s="143">
        <v>2157</v>
      </c>
      <c r="D248" s="85">
        <f t="shared" si="7"/>
        <v>0.949801849405548</v>
      </c>
      <c r="F248" s="114" t="str">
        <f t="shared" si="6"/>
        <v>是</v>
      </c>
    </row>
    <row r="249" ht="18" customHeight="1" spans="1:6">
      <c r="A249" s="185" t="s">
        <v>117</v>
      </c>
      <c r="B249" s="143">
        <v>1746</v>
      </c>
      <c r="C249" s="143">
        <v>1636</v>
      </c>
      <c r="D249" s="85">
        <f t="shared" si="7"/>
        <v>0.936998854524628</v>
      </c>
      <c r="F249" s="114" t="str">
        <f t="shared" si="6"/>
        <v>是</v>
      </c>
    </row>
    <row r="250" ht="18" customHeight="1" spans="1:6">
      <c r="A250" s="185" t="s">
        <v>118</v>
      </c>
      <c r="B250" s="143">
        <v>103</v>
      </c>
      <c r="C250" s="143">
        <v>102</v>
      </c>
      <c r="D250" s="85">
        <f t="shared" si="7"/>
        <v>0.990291262135922</v>
      </c>
      <c r="F250" s="114" t="str">
        <f t="shared" si="6"/>
        <v>是</v>
      </c>
    </row>
    <row r="251" ht="17.25" hidden="1" customHeight="1" spans="1:6">
      <c r="A251" s="185" t="s">
        <v>119</v>
      </c>
      <c r="B251" s="143">
        <v>0</v>
      </c>
      <c r="C251" s="143">
        <v>0</v>
      </c>
      <c r="D251" s="85">
        <f t="shared" si="7"/>
        <v>0</v>
      </c>
      <c r="F251" s="114" t="str">
        <f t="shared" si="6"/>
        <v>否</v>
      </c>
    </row>
    <row r="252" ht="18" customHeight="1" spans="1:6">
      <c r="A252" s="185" t="s">
        <v>126</v>
      </c>
      <c r="B252" s="143">
        <v>90</v>
      </c>
      <c r="C252" s="143">
        <v>88</v>
      </c>
      <c r="D252" s="85">
        <f t="shared" si="7"/>
        <v>0.977777777777778</v>
      </c>
      <c r="F252" s="114" t="str">
        <f t="shared" si="6"/>
        <v>是</v>
      </c>
    </row>
    <row r="253" ht="18" customHeight="1" spans="1:6">
      <c r="A253" s="185" t="s">
        <v>255</v>
      </c>
      <c r="B253" s="143">
        <v>332</v>
      </c>
      <c r="C253" s="143">
        <v>331</v>
      </c>
      <c r="D253" s="85">
        <f t="shared" si="7"/>
        <v>0.996987951807229</v>
      </c>
      <c r="F253" s="114" t="str">
        <f t="shared" si="6"/>
        <v>是</v>
      </c>
    </row>
    <row r="254" ht="18" customHeight="1" spans="1:6">
      <c r="A254" s="185" t="s">
        <v>256</v>
      </c>
      <c r="B254" s="143">
        <f>B256</f>
        <v>50854</v>
      </c>
      <c r="C254" s="143">
        <f>39996+9370</f>
        <v>49366</v>
      </c>
      <c r="D254" s="85">
        <f t="shared" si="7"/>
        <v>0.970739764816927</v>
      </c>
      <c r="F254" s="114" t="str">
        <f t="shared" si="6"/>
        <v>是</v>
      </c>
    </row>
    <row r="255" ht="17.25" hidden="1" customHeight="1" spans="1:6">
      <c r="A255" s="185" t="s">
        <v>257</v>
      </c>
      <c r="B255" s="143">
        <v>0</v>
      </c>
      <c r="C255" s="143">
        <v>0</v>
      </c>
      <c r="D255" s="85">
        <f t="shared" si="7"/>
        <v>0</v>
      </c>
      <c r="F255" s="114" t="str">
        <f t="shared" si="6"/>
        <v>否</v>
      </c>
    </row>
    <row r="256" ht="18" customHeight="1" spans="1:6">
      <c r="A256" s="185" t="s">
        <v>258</v>
      </c>
      <c r="B256" s="143">
        <v>50854</v>
      </c>
      <c r="C256" s="143">
        <f>39996+9370</f>
        <v>49366</v>
      </c>
      <c r="D256" s="85">
        <f t="shared" si="7"/>
        <v>0.970739764816927</v>
      </c>
      <c r="F256" s="114" t="str">
        <f t="shared" si="6"/>
        <v>是</v>
      </c>
    </row>
    <row r="257" s="112" customFormat="1" ht="18" customHeight="1" spans="1:7">
      <c r="A257" s="184" t="s">
        <v>29</v>
      </c>
      <c r="B257" s="145"/>
      <c r="C257" s="145"/>
      <c r="D257" s="83">
        <f t="shared" si="7"/>
        <v>0</v>
      </c>
      <c r="F257" s="114" t="str">
        <f t="shared" si="6"/>
        <v>是</v>
      </c>
      <c r="G257" s="112">
        <v>1</v>
      </c>
    </row>
    <row r="258" ht="17.85" hidden="1" customHeight="1" spans="1:6">
      <c r="A258" s="185" t="s">
        <v>259</v>
      </c>
      <c r="B258" s="143"/>
      <c r="C258" s="143">
        <v>0</v>
      </c>
      <c r="D258" s="85">
        <f t="shared" si="7"/>
        <v>0</v>
      </c>
      <c r="F258" s="114" t="str">
        <f t="shared" ref="F258:F321" si="8">IF((B258+C258+G258)&lt;&gt;0,"是","否")</f>
        <v>否</v>
      </c>
    </row>
    <row r="259" ht="17.25" hidden="1" customHeight="1" spans="1:6">
      <c r="A259" s="185" t="s">
        <v>260</v>
      </c>
      <c r="B259" s="143"/>
      <c r="C259" s="143">
        <v>0</v>
      </c>
      <c r="D259" s="85">
        <f t="shared" si="7"/>
        <v>0</v>
      </c>
      <c r="F259" s="114" t="str">
        <f t="shared" si="8"/>
        <v>否</v>
      </c>
    </row>
    <row r="260" s="112" customFormat="1" ht="18" customHeight="1" spans="1:7">
      <c r="A260" s="184" t="s">
        <v>30</v>
      </c>
      <c r="B260" s="145">
        <f>B261+B263+B272</f>
        <v>3426</v>
      </c>
      <c r="C260" s="145">
        <v>3537</v>
      </c>
      <c r="D260" s="83">
        <f t="shared" si="7"/>
        <v>1.03239929947461</v>
      </c>
      <c r="F260" s="114" t="str">
        <f t="shared" si="8"/>
        <v>是</v>
      </c>
      <c r="G260" s="112">
        <v>1</v>
      </c>
    </row>
    <row r="261" ht="17.85" hidden="1" customHeight="1" spans="1:6">
      <c r="A261" s="185" t="s">
        <v>261</v>
      </c>
      <c r="B261" s="143">
        <f>B262</f>
        <v>0</v>
      </c>
      <c r="C261" s="143"/>
      <c r="D261" s="85">
        <f t="shared" ref="D261:D324" si="9">IF(B261&lt;&gt;0,C261/B261,0)</f>
        <v>0</v>
      </c>
      <c r="F261" s="114" t="str">
        <f t="shared" si="8"/>
        <v>否</v>
      </c>
    </row>
    <row r="262" ht="17.85" hidden="1" customHeight="1" spans="1:6">
      <c r="A262" s="185" t="s">
        <v>262</v>
      </c>
      <c r="B262" s="143"/>
      <c r="C262" s="143"/>
      <c r="D262" s="85">
        <f t="shared" si="9"/>
        <v>0</v>
      </c>
      <c r="F262" s="114" t="str">
        <f t="shared" si="8"/>
        <v>否</v>
      </c>
    </row>
    <row r="263" ht="18" customHeight="1" spans="1:6">
      <c r="A263" s="185" t="s">
        <v>263</v>
      </c>
      <c r="B263" s="143">
        <f>B264+B266+B268+B270+B271</f>
        <v>2466</v>
      </c>
      <c r="C263" s="143">
        <v>2541</v>
      </c>
      <c r="D263" s="85">
        <f t="shared" si="9"/>
        <v>1.03041362530414</v>
      </c>
      <c r="F263" s="114" t="str">
        <f t="shared" si="8"/>
        <v>是</v>
      </c>
    </row>
    <row r="264" ht="18" customHeight="1" spans="1:6">
      <c r="A264" s="185" t="s">
        <v>264</v>
      </c>
      <c r="B264" s="143">
        <v>69</v>
      </c>
      <c r="C264" s="143">
        <v>67</v>
      </c>
      <c r="D264" s="85">
        <f t="shared" si="9"/>
        <v>0.971014492753623</v>
      </c>
      <c r="F264" s="114" t="str">
        <f t="shared" si="8"/>
        <v>是</v>
      </c>
    </row>
    <row r="265" ht="17.25" hidden="1" customHeight="1" spans="1:6">
      <c r="A265" s="185" t="s">
        <v>265</v>
      </c>
      <c r="B265" s="143">
        <v>0</v>
      </c>
      <c r="C265" s="143">
        <v>0</v>
      </c>
      <c r="D265" s="85">
        <f t="shared" si="9"/>
        <v>0</v>
      </c>
      <c r="F265" s="114" t="str">
        <f t="shared" si="8"/>
        <v>否</v>
      </c>
    </row>
    <row r="266" ht="18" customHeight="1" spans="1:6">
      <c r="A266" s="185" t="s">
        <v>266</v>
      </c>
      <c r="B266" s="143">
        <v>150</v>
      </c>
      <c r="C266" s="143">
        <v>139</v>
      </c>
      <c r="D266" s="85">
        <f t="shared" si="9"/>
        <v>0.926666666666667</v>
      </c>
      <c r="F266" s="114" t="str">
        <f t="shared" si="8"/>
        <v>是</v>
      </c>
    </row>
    <row r="267" ht="17.85" hidden="1" customHeight="1" spans="1:6">
      <c r="A267" s="185" t="s">
        <v>267</v>
      </c>
      <c r="B267" s="143">
        <v>0</v>
      </c>
      <c r="C267" s="143">
        <v>0</v>
      </c>
      <c r="D267" s="85">
        <f t="shared" si="9"/>
        <v>0</v>
      </c>
      <c r="F267" s="114" t="str">
        <f t="shared" si="8"/>
        <v>否</v>
      </c>
    </row>
    <row r="268" ht="18" customHeight="1" spans="1:6">
      <c r="A268" s="185" t="s">
        <v>268</v>
      </c>
      <c r="B268" s="143">
        <v>5</v>
      </c>
      <c r="C268" s="143">
        <v>0</v>
      </c>
      <c r="D268" s="85">
        <f t="shared" si="9"/>
        <v>0</v>
      </c>
      <c r="F268" s="114" t="str">
        <f t="shared" si="8"/>
        <v>是</v>
      </c>
    </row>
    <row r="269" ht="17.85" hidden="1" customHeight="1" spans="1:6">
      <c r="A269" s="185" t="s">
        <v>269</v>
      </c>
      <c r="B269" s="143">
        <v>0</v>
      </c>
      <c r="C269" s="143">
        <v>0</v>
      </c>
      <c r="D269" s="85">
        <f t="shared" si="9"/>
        <v>0</v>
      </c>
      <c r="F269" s="114" t="str">
        <f t="shared" si="8"/>
        <v>否</v>
      </c>
    </row>
    <row r="270" ht="18" customHeight="1" spans="1:6">
      <c r="A270" s="185" t="s">
        <v>270</v>
      </c>
      <c r="B270" s="143">
        <v>2197</v>
      </c>
      <c r="C270" s="143">
        <v>2288</v>
      </c>
      <c r="D270" s="85">
        <f t="shared" si="9"/>
        <v>1.0414201183432</v>
      </c>
      <c r="F270" s="114" t="str">
        <f t="shared" si="8"/>
        <v>是</v>
      </c>
    </row>
    <row r="271" s="112" customFormat="1" ht="18" customHeight="1" spans="1:6">
      <c r="A271" s="185" t="s">
        <v>271</v>
      </c>
      <c r="B271" s="143">
        <v>45</v>
      </c>
      <c r="C271" s="143">
        <v>47</v>
      </c>
      <c r="D271" s="85">
        <f t="shared" si="9"/>
        <v>1.04444444444444</v>
      </c>
      <c r="F271" s="114" t="str">
        <f t="shared" si="8"/>
        <v>是</v>
      </c>
    </row>
    <row r="272" ht="18" customHeight="1" spans="1:6">
      <c r="A272" s="185" t="s">
        <v>272</v>
      </c>
      <c r="B272" s="143">
        <v>960</v>
      </c>
      <c r="C272" s="143">
        <v>996</v>
      </c>
      <c r="D272" s="85">
        <f t="shared" si="9"/>
        <v>1.0375</v>
      </c>
      <c r="F272" s="114" t="str">
        <f t="shared" si="8"/>
        <v>是</v>
      </c>
    </row>
    <row r="273" ht="18" customHeight="1" spans="1:7">
      <c r="A273" s="184" t="s">
        <v>31</v>
      </c>
      <c r="B273" s="145">
        <f>B274+B285+B307+B314+B326+B335+B382+B348+B357+B366+B374</f>
        <v>102123</v>
      </c>
      <c r="C273" s="145">
        <f>112341-700</f>
        <v>111641</v>
      </c>
      <c r="D273" s="83">
        <f t="shared" si="9"/>
        <v>1.09320133564427</v>
      </c>
      <c r="F273" s="114" t="str">
        <f t="shared" si="8"/>
        <v>是</v>
      </c>
      <c r="G273" s="114">
        <v>1</v>
      </c>
    </row>
    <row r="274" ht="18" customHeight="1" spans="1:6">
      <c r="A274" s="185" t="s">
        <v>273</v>
      </c>
      <c r="B274" s="143">
        <f>SUM(B275:B277)</f>
        <v>5980</v>
      </c>
      <c r="C274" s="143">
        <v>6606</v>
      </c>
      <c r="D274" s="85">
        <f t="shared" si="9"/>
        <v>1.10468227424749</v>
      </c>
      <c r="F274" s="114" t="str">
        <f t="shared" si="8"/>
        <v>是</v>
      </c>
    </row>
    <row r="275" ht="18" customHeight="1" spans="1:6">
      <c r="A275" s="185" t="s">
        <v>274</v>
      </c>
      <c r="B275" s="143">
        <v>575</v>
      </c>
      <c r="C275" s="143">
        <v>600</v>
      </c>
      <c r="D275" s="85">
        <f t="shared" si="9"/>
        <v>1.04347826086957</v>
      </c>
      <c r="F275" s="114" t="str">
        <f t="shared" si="8"/>
        <v>是</v>
      </c>
    </row>
    <row r="276" ht="18" customHeight="1" spans="1:6">
      <c r="A276" s="185" t="s">
        <v>275</v>
      </c>
      <c r="B276" s="143">
        <v>2042</v>
      </c>
      <c r="C276" s="143">
        <v>2257</v>
      </c>
      <c r="D276" s="85">
        <f t="shared" si="9"/>
        <v>1.1052889324192</v>
      </c>
      <c r="F276" s="114" t="str">
        <f t="shared" si="8"/>
        <v>是</v>
      </c>
    </row>
    <row r="277" ht="18" customHeight="1" spans="1:6">
      <c r="A277" s="185" t="s">
        <v>276</v>
      </c>
      <c r="B277" s="143">
        <v>3363</v>
      </c>
      <c r="C277" s="143">
        <v>3749</v>
      </c>
      <c r="D277" s="85">
        <f t="shared" si="9"/>
        <v>1.11477847160274</v>
      </c>
      <c r="F277" s="114" t="str">
        <f t="shared" si="8"/>
        <v>是</v>
      </c>
    </row>
    <row r="278" ht="17.25" hidden="1" customHeight="1" spans="1:6">
      <c r="A278" s="185" t="s">
        <v>277</v>
      </c>
      <c r="B278" s="143">
        <v>0</v>
      </c>
      <c r="C278" s="143"/>
      <c r="D278" s="85">
        <f t="shared" si="9"/>
        <v>0</v>
      </c>
      <c r="F278" s="114" t="str">
        <f t="shared" si="8"/>
        <v>否</v>
      </c>
    </row>
    <row r="279" ht="17.25" hidden="1" customHeight="1" spans="1:6">
      <c r="A279" s="185" t="s">
        <v>278</v>
      </c>
      <c r="B279" s="143">
        <v>0</v>
      </c>
      <c r="C279" s="143"/>
      <c r="D279" s="85">
        <f t="shared" si="9"/>
        <v>0</v>
      </c>
      <c r="F279" s="114" t="str">
        <f t="shared" si="8"/>
        <v>否</v>
      </c>
    </row>
    <row r="280" ht="17.25" hidden="1" customHeight="1" spans="1:6">
      <c r="A280" s="185" t="s">
        <v>279</v>
      </c>
      <c r="B280" s="143">
        <v>0</v>
      </c>
      <c r="C280" s="143"/>
      <c r="D280" s="85">
        <f t="shared" si="9"/>
        <v>0</v>
      </c>
      <c r="F280" s="114" t="str">
        <f t="shared" si="8"/>
        <v>否</v>
      </c>
    </row>
    <row r="281" ht="17.25" hidden="1" customHeight="1" spans="1:6">
      <c r="A281" s="185" t="s">
        <v>280</v>
      </c>
      <c r="B281" s="143">
        <v>0</v>
      </c>
      <c r="C281" s="143">
        <v>0</v>
      </c>
      <c r="D281" s="85">
        <f t="shared" si="9"/>
        <v>0</v>
      </c>
      <c r="F281" s="114" t="str">
        <f t="shared" si="8"/>
        <v>否</v>
      </c>
    </row>
    <row r="282" ht="17.25" hidden="1" customHeight="1" spans="1:6">
      <c r="A282" s="185" t="s">
        <v>281</v>
      </c>
      <c r="B282" s="143">
        <v>0</v>
      </c>
      <c r="C282" s="143">
        <v>0</v>
      </c>
      <c r="D282" s="85">
        <f t="shared" si="9"/>
        <v>0</v>
      </c>
      <c r="F282" s="114" t="str">
        <f t="shared" si="8"/>
        <v>否</v>
      </c>
    </row>
    <row r="283" ht="17.85" hidden="1" customHeight="1" spans="1:6">
      <c r="A283" s="185" t="s">
        <v>282</v>
      </c>
      <c r="B283" s="143">
        <v>0</v>
      </c>
      <c r="C283" s="143">
        <v>0</v>
      </c>
      <c r="D283" s="85">
        <f t="shared" si="9"/>
        <v>0</v>
      </c>
      <c r="F283" s="114" t="str">
        <f t="shared" si="8"/>
        <v>否</v>
      </c>
    </row>
    <row r="284" ht="17.85" hidden="1" customHeight="1" spans="1:6">
      <c r="A284" s="185" t="s">
        <v>283</v>
      </c>
      <c r="B284" s="143">
        <v>0</v>
      </c>
      <c r="C284" s="143"/>
      <c r="D284" s="85">
        <f t="shared" si="9"/>
        <v>0</v>
      </c>
      <c r="F284" s="114" t="str">
        <f t="shared" si="8"/>
        <v>否</v>
      </c>
    </row>
    <row r="285" ht="18" customHeight="1" spans="1:6">
      <c r="A285" s="185" t="s">
        <v>284</v>
      </c>
      <c r="B285" s="143">
        <f>SUM(B286:B306)</f>
        <v>71157</v>
      </c>
      <c r="C285" s="143">
        <v>77606</v>
      </c>
      <c r="D285" s="85">
        <f t="shared" si="9"/>
        <v>1.09063057745549</v>
      </c>
      <c r="F285" s="114" t="str">
        <f t="shared" si="8"/>
        <v>是</v>
      </c>
    </row>
    <row r="286" ht="18" customHeight="1" spans="1:6">
      <c r="A286" s="185" t="s">
        <v>117</v>
      </c>
      <c r="B286" s="143">
        <v>40717</v>
      </c>
      <c r="C286" s="143">
        <v>45657</v>
      </c>
      <c r="D286" s="85">
        <f t="shared" si="9"/>
        <v>1.12132524498367</v>
      </c>
      <c r="F286" s="114" t="str">
        <f t="shared" si="8"/>
        <v>是</v>
      </c>
    </row>
    <row r="287" ht="18" customHeight="1" spans="1:6">
      <c r="A287" s="185" t="s">
        <v>118</v>
      </c>
      <c r="B287" s="143">
        <v>3694</v>
      </c>
      <c r="C287" s="143">
        <v>3639</v>
      </c>
      <c r="D287" s="85">
        <f t="shared" si="9"/>
        <v>0.985110990795885</v>
      </c>
      <c r="F287" s="114" t="str">
        <f t="shared" si="8"/>
        <v>是</v>
      </c>
    </row>
    <row r="288" ht="17.85" hidden="1" customHeight="1" spans="1:6">
      <c r="A288" s="185" t="s">
        <v>119</v>
      </c>
      <c r="B288" s="143">
        <v>0</v>
      </c>
      <c r="C288" s="143">
        <v>0</v>
      </c>
      <c r="D288" s="85">
        <f t="shared" si="9"/>
        <v>0</v>
      </c>
      <c r="F288" s="114" t="str">
        <f t="shared" si="8"/>
        <v>否</v>
      </c>
    </row>
    <row r="289" ht="18" customHeight="1" spans="1:6">
      <c r="A289" s="185" t="s">
        <v>285</v>
      </c>
      <c r="B289" s="143">
        <v>2688</v>
      </c>
      <c r="C289" s="143">
        <v>2729</v>
      </c>
      <c r="D289" s="85">
        <f t="shared" si="9"/>
        <v>1.01525297619048</v>
      </c>
      <c r="F289" s="114" t="str">
        <f t="shared" si="8"/>
        <v>是</v>
      </c>
    </row>
    <row r="290" ht="18" customHeight="1" spans="1:6">
      <c r="A290" s="185" t="s">
        <v>286</v>
      </c>
      <c r="B290" s="143">
        <v>1724</v>
      </c>
      <c r="C290" s="143">
        <v>2099</v>
      </c>
      <c r="D290" s="85">
        <f t="shared" si="9"/>
        <v>1.21751740139211</v>
      </c>
      <c r="F290" s="114" t="str">
        <f t="shared" si="8"/>
        <v>是</v>
      </c>
    </row>
    <row r="291" ht="18" customHeight="1" spans="1:6">
      <c r="A291" s="185" t="s">
        <v>287</v>
      </c>
      <c r="B291" s="143">
        <v>973</v>
      </c>
      <c r="C291" s="143">
        <v>1046</v>
      </c>
      <c r="D291" s="85">
        <f t="shared" si="9"/>
        <v>1.07502569373073</v>
      </c>
      <c r="F291" s="114" t="str">
        <f t="shared" si="8"/>
        <v>是</v>
      </c>
    </row>
    <row r="292" ht="18" customHeight="1" spans="1:6">
      <c r="A292" s="185" t="s">
        <v>288</v>
      </c>
      <c r="B292" s="143">
        <v>147</v>
      </c>
      <c r="C292" s="143">
        <v>156</v>
      </c>
      <c r="D292" s="85">
        <f t="shared" si="9"/>
        <v>1.06122448979592</v>
      </c>
      <c r="F292" s="114" t="str">
        <f t="shared" si="8"/>
        <v>是</v>
      </c>
    </row>
    <row r="293" ht="18" customHeight="1" spans="1:6">
      <c r="A293" s="185" t="s">
        <v>289</v>
      </c>
      <c r="B293" s="143">
        <v>71</v>
      </c>
      <c r="C293" s="143">
        <v>77</v>
      </c>
      <c r="D293" s="85">
        <f t="shared" si="9"/>
        <v>1.08450704225352</v>
      </c>
      <c r="F293" s="114" t="str">
        <f t="shared" si="8"/>
        <v>是</v>
      </c>
    </row>
    <row r="294" ht="18" customHeight="1" spans="1:6">
      <c r="A294" s="185" t="s">
        <v>290</v>
      </c>
      <c r="B294" s="143">
        <v>25</v>
      </c>
      <c r="C294" s="143">
        <v>30</v>
      </c>
      <c r="D294" s="85">
        <f t="shared" si="9"/>
        <v>1.2</v>
      </c>
      <c r="F294" s="114" t="str">
        <f t="shared" si="8"/>
        <v>是</v>
      </c>
    </row>
    <row r="295" ht="18" customHeight="1" spans="1:6">
      <c r="A295" s="185" t="s">
        <v>291</v>
      </c>
      <c r="B295" s="143">
        <v>0</v>
      </c>
      <c r="C295" s="143">
        <v>60</v>
      </c>
      <c r="D295" s="85">
        <f t="shared" si="9"/>
        <v>0</v>
      </c>
      <c r="F295" s="114" t="str">
        <f t="shared" si="8"/>
        <v>是</v>
      </c>
    </row>
    <row r="296" ht="18" customHeight="1" spans="1:6">
      <c r="A296" s="185" t="s">
        <v>292</v>
      </c>
      <c r="B296" s="143">
        <v>3839</v>
      </c>
      <c r="C296" s="143">
        <v>4253</v>
      </c>
      <c r="D296" s="85">
        <f t="shared" si="9"/>
        <v>1.10784058348528</v>
      </c>
      <c r="F296" s="114" t="str">
        <f t="shared" si="8"/>
        <v>是</v>
      </c>
    </row>
    <row r="297" ht="18" customHeight="1" spans="1:6">
      <c r="A297" s="185" t="s">
        <v>293</v>
      </c>
      <c r="B297" s="143">
        <v>4903</v>
      </c>
      <c r="C297" s="143">
        <v>5461</v>
      </c>
      <c r="D297" s="85">
        <f t="shared" si="9"/>
        <v>1.11380787273098</v>
      </c>
      <c r="F297" s="114" t="str">
        <f t="shared" si="8"/>
        <v>是</v>
      </c>
    </row>
    <row r="298" ht="18" customHeight="1" spans="1:6">
      <c r="A298" s="185" t="s">
        <v>294</v>
      </c>
      <c r="B298" s="143">
        <v>60</v>
      </c>
      <c r="C298" s="143">
        <v>67</v>
      </c>
      <c r="D298" s="85">
        <f t="shared" si="9"/>
        <v>1.11666666666667</v>
      </c>
      <c r="F298" s="114" t="str">
        <f t="shared" si="8"/>
        <v>是</v>
      </c>
    </row>
    <row r="299" ht="18" customHeight="1" spans="1:6">
      <c r="A299" s="185" t="s">
        <v>295</v>
      </c>
      <c r="B299" s="143">
        <v>1073</v>
      </c>
      <c r="C299" s="143">
        <v>1200</v>
      </c>
      <c r="D299" s="85">
        <f t="shared" si="9"/>
        <v>1.11835973904939</v>
      </c>
      <c r="F299" s="114" t="str">
        <f t="shared" si="8"/>
        <v>是</v>
      </c>
    </row>
    <row r="300" ht="17.85" hidden="1" customHeight="1" spans="1:6">
      <c r="A300" s="185" t="s">
        <v>296</v>
      </c>
      <c r="B300" s="143">
        <v>0</v>
      </c>
      <c r="C300" s="143">
        <v>0</v>
      </c>
      <c r="D300" s="85">
        <f t="shared" si="9"/>
        <v>0</v>
      </c>
      <c r="F300" s="114" t="str">
        <f t="shared" si="8"/>
        <v>否</v>
      </c>
    </row>
    <row r="301" ht="18" customHeight="1" spans="1:6">
      <c r="A301" s="185" t="s">
        <v>297</v>
      </c>
      <c r="B301" s="143">
        <v>927</v>
      </c>
      <c r="C301" s="143">
        <v>949</v>
      </c>
      <c r="D301" s="85">
        <f t="shared" si="9"/>
        <v>1.02373247033441</v>
      </c>
      <c r="F301" s="114" t="str">
        <f t="shared" si="8"/>
        <v>是</v>
      </c>
    </row>
    <row r="302" ht="18" customHeight="1" spans="1:6">
      <c r="A302" s="185" t="s">
        <v>298</v>
      </c>
      <c r="B302" s="143">
        <v>3933</v>
      </c>
      <c r="C302" s="143">
        <v>4028</v>
      </c>
      <c r="D302" s="85">
        <f t="shared" si="9"/>
        <v>1.02415458937198</v>
      </c>
      <c r="F302" s="114" t="str">
        <f t="shared" si="8"/>
        <v>是</v>
      </c>
    </row>
    <row r="303" ht="18" customHeight="1" spans="1:6">
      <c r="A303" s="185" t="s">
        <v>299</v>
      </c>
      <c r="B303" s="143">
        <v>16</v>
      </c>
      <c r="C303" s="143">
        <v>20</v>
      </c>
      <c r="D303" s="85">
        <f t="shared" si="9"/>
        <v>1.25</v>
      </c>
      <c r="F303" s="114" t="str">
        <f t="shared" si="8"/>
        <v>是</v>
      </c>
    </row>
    <row r="304" ht="18" customHeight="1" spans="1:6">
      <c r="A304" s="185" t="s">
        <v>160</v>
      </c>
      <c r="B304" s="143">
        <v>1044</v>
      </c>
      <c r="C304" s="143">
        <v>1144</v>
      </c>
      <c r="D304" s="85">
        <f t="shared" si="9"/>
        <v>1.09578544061303</v>
      </c>
      <c r="F304" s="114" t="str">
        <f t="shared" si="8"/>
        <v>是</v>
      </c>
    </row>
    <row r="305" ht="17.85" hidden="1" customHeight="1" spans="1:6">
      <c r="A305" s="185" t="s">
        <v>126</v>
      </c>
      <c r="B305" s="143">
        <v>0</v>
      </c>
      <c r="C305" s="143">
        <v>0</v>
      </c>
      <c r="D305" s="85">
        <f t="shared" si="9"/>
        <v>0</v>
      </c>
      <c r="F305" s="114" t="str">
        <f t="shared" si="8"/>
        <v>否</v>
      </c>
    </row>
    <row r="306" ht="18" customHeight="1" spans="1:6">
      <c r="A306" s="185" t="s">
        <v>300</v>
      </c>
      <c r="B306" s="143">
        <v>5323</v>
      </c>
      <c r="C306" s="143">
        <v>4991</v>
      </c>
      <c r="D306" s="85">
        <f t="shared" si="9"/>
        <v>0.937629156490701</v>
      </c>
      <c r="F306" s="114" t="str">
        <f t="shared" si="8"/>
        <v>是</v>
      </c>
    </row>
    <row r="307" ht="18" customHeight="1" spans="1:6">
      <c r="A307" s="185" t="s">
        <v>301</v>
      </c>
      <c r="B307" s="143">
        <f>SUM(B311:B313)</f>
        <v>21</v>
      </c>
      <c r="C307" s="143">
        <v>23</v>
      </c>
      <c r="D307" s="85">
        <f t="shared" si="9"/>
        <v>1.0952380952381</v>
      </c>
      <c r="F307" s="114" t="str">
        <f t="shared" si="8"/>
        <v>是</v>
      </c>
    </row>
    <row r="308" ht="17.25" hidden="1" customHeight="1" spans="1:6">
      <c r="A308" s="185" t="s">
        <v>117</v>
      </c>
      <c r="B308" s="143">
        <v>0</v>
      </c>
      <c r="C308" s="143">
        <v>0</v>
      </c>
      <c r="D308" s="85">
        <f t="shared" si="9"/>
        <v>0</v>
      </c>
      <c r="F308" s="114" t="str">
        <f t="shared" si="8"/>
        <v>否</v>
      </c>
    </row>
    <row r="309" ht="17.85" hidden="1" customHeight="1" spans="1:6">
      <c r="A309" s="185" t="s">
        <v>118</v>
      </c>
      <c r="B309" s="143">
        <v>0</v>
      </c>
      <c r="C309" s="143">
        <v>0</v>
      </c>
      <c r="D309" s="85">
        <f t="shared" si="9"/>
        <v>0</v>
      </c>
      <c r="F309" s="114" t="str">
        <f t="shared" si="8"/>
        <v>否</v>
      </c>
    </row>
    <row r="310" ht="17.25" hidden="1" customHeight="1" spans="1:6">
      <c r="A310" s="185" t="s">
        <v>119</v>
      </c>
      <c r="B310" s="143">
        <v>0</v>
      </c>
      <c r="C310" s="143">
        <v>0</v>
      </c>
      <c r="D310" s="85">
        <f t="shared" si="9"/>
        <v>0</v>
      </c>
      <c r="F310" s="114" t="str">
        <f t="shared" si="8"/>
        <v>否</v>
      </c>
    </row>
    <row r="311" ht="18" customHeight="1" spans="1:6">
      <c r="A311" s="185" t="s">
        <v>302</v>
      </c>
      <c r="B311" s="143">
        <v>18</v>
      </c>
      <c r="C311" s="143">
        <v>18</v>
      </c>
      <c r="D311" s="85">
        <f t="shared" si="9"/>
        <v>1</v>
      </c>
      <c r="F311" s="114" t="str">
        <f t="shared" si="8"/>
        <v>是</v>
      </c>
    </row>
    <row r="312" ht="17.85" hidden="1" customHeight="1" spans="1:6">
      <c r="A312" s="185" t="s">
        <v>126</v>
      </c>
      <c r="B312" s="143">
        <v>0</v>
      </c>
      <c r="C312" s="143">
        <v>0</v>
      </c>
      <c r="D312" s="85">
        <f t="shared" si="9"/>
        <v>0</v>
      </c>
      <c r="F312" s="114" t="str">
        <f t="shared" si="8"/>
        <v>否</v>
      </c>
    </row>
    <row r="313" ht="18" customHeight="1" spans="1:6">
      <c r="A313" s="185" t="s">
        <v>303</v>
      </c>
      <c r="B313" s="143">
        <v>3</v>
      </c>
      <c r="C313" s="143">
        <v>5</v>
      </c>
      <c r="D313" s="85">
        <f t="shared" si="9"/>
        <v>1.66666666666667</v>
      </c>
      <c r="F313" s="114" t="str">
        <f t="shared" si="8"/>
        <v>是</v>
      </c>
    </row>
    <row r="314" ht="18" customHeight="1" spans="1:6">
      <c r="A314" s="185" t="s">
        <v>304</v>
      </c>
      <c r="B314" s="143">
        <f>SUM(B315:B325)</f>
        <v>1001</v>
      </c>
      <c r="C314" s="143">
        <v>771</v>
      </c>
      <c r="D314" s="85">
        <f t="shared" si="9"/>
        <v>0.77022977022977</v>
      </c>
      <c r="F314" s="114" t="str">
        <f t="shared" si="8"/>
        <v>是</v>
      </c>
    </row>
    <row r="315" ht="18" customHeight="1" spans="1:6">
      <c r="A315" s="185" t="s">
        <v>117</v>
      </c>
      <c r="B315" s="143">
        <v>648</v>
      </c>
      <c r="C315" s="143">
        <v>454</v>
      </c>
      <c r="D315" s="85">
        <f t="shared" si="9"/>
        <v>0.700617283950617</v>
      </c>
      <c r="F315" s="114" t="str">
        <f t="shared" si="8"/>
        <v>是</v>
      </c>
    </row>
    <row r="316" ht="18" customHeight="1" spans="1:6">
      <c r="A316" s="185" t="s">
        <v>118</v>
      </c>
      <c r="B316" s="143">
        <v>62</v>
      </c>
      <c r="C316" s="143">
        <v>63</v>
      </c>
      <c r="D316" s="85">
        <f t="shared" si="9"/>
        <v>1.01612903225806</v>
      </c>
      <c r="F316" s="114" t="str">
        <f t="shared" si="8"/>
        <v>是</v>
      </c>
    </row>
    <row r="317" ht="17.85" hidden="1" customHeight="1" spans="1:6">
      <c r="A317" s="185" t="s">
        <v>119</v>
      </c>
      <c r="B317" s="143">
        <v>0</v>
      </c>
      <c r="C317" s="143">
        <v>0</v>
      </c>
      <c r="D317" s="85">
        <f t="shared" si="9"/>
        <v>0</v>
      </c>
      <c r="F317" s="114" t="str">
        <f t="shared" si="8"/>
        <v>否</v>
      </c>
    </row>
    <row r="318" ht="18" customHeight="1" spans="1:6">
      <c r="A318" s="185" t="s">
        <v>305</v>
      </c>
      <c r="B318" s="143">
        <v>13</v>
      </c>
      <c r="C318" s="143">
        <v>13</v>
      </c>
      <c r="D318" s="85">
        <f t="shared" si="9"/>
        <v>1</v>
      </c>
      <c r="F318" s="114" t="str">
        <f t="shared" si="8"/>
        <v>是</v>
      </c>
    </row>
    <row r="319" ht="18" customHeight="1" spans="1:6">
      <c r="A319" s="185" t="s">
        <v>306</v>
      </c>
      <c r="B319" s="143">
        <v>7</v>
      </c>
      <c r="C319" s="143">
        <v>7</v>
      </c>
      <c r="D319" s="85">
        <f t="shared" si="9"/>
        <v>1</v>
      </c>
      <c r="F319" s="114" t="str">
        <f t="shared" si="8"/>
        <v>是</v>
      </c>
    </row>
    <row r="320" ht="17.85" hidden="1" customHeight="1" spans="1:6">
      <c r="A320" s="185" t="s">
        <v>307</v>
      </c>
      <c r="B320" s="143">
        <v>0</v>
      </c>
      <c r="C320" s="143">
        <v>0</v>
      </c>
      <c r="D320" s="85">
        <f t="shared" si="9"/>
        <v>0</v>
      </c>
      <c r="F320" s="114" t="str">
        <f t="shared" si="8"/>
        <v>否</v>
      </c>
    </row>
    <row r="321" ht="18" customHeight="1" spans="1:6">
      <c r="A321" s="185" t="s">
        <v>308</v>
      </c>
      <c r="B321" s="143">
        <v>1</v>
      </c>
      <c r="C321" s="143">
        <v>1</v>
      </c>
      <c r="D321" s="85">
        <f t="shared" si="9"/>
        <v>1</v>
      </c>
      <c r="F321" s="114" t="str">
        <f t="shared" si="8"/>
        <v>是</v>
      </c>
    </row>
    <row r="322" ht="18" customHeight="1" spans="1:6">
      <c r="A322" s="185" t="s">
        <v>309</v>
      </c>
      <c r="B322" s="143">
        <v>11</v>
      </c>
      <c r="C322" s="143">
        <v>13</v>
      </c>
      <c r="D322" s="85">
        <f t="shared" si="9"/>
        <v>1.18181818181818</v>
      </c>
      <c r="F322" s="114" t="str">
        <f t="shared" ref="F322:F388" si="10">IF((B322+C322+G322)&lt;&gt;0,"是","否")</f>
        <v>是</v>
      </c>
    </row>
    <row r="323" ht="18" customHeight="1" spans="1:6">
      <c r="A323" s="185" t="s">
        <v>310</v>
      </c>
      <c r="B323" s="143">
        <v>38</v>
      </c>
      <c r="C323" s="143">
        <v>38</v>
      </c>
      <c r="D323" s="85">
        <f t="shared" si="9"/>
        <v>1</v>
      </c>
      <c r="F323" s="114" t="str">
        <f t="shared" si="10"/>
        <v>是</v>
      </c>
    </row>
    <row r="324" ht="17.85" hidden="1" customHeight="1" spans="1:6">
      <c r="A324" s="185" t="s">
        <v>126</v>
      </c>
      <c r="B324" s="143">
        <v>0</v>
      </c>
      <c r="C324" s="143">
        <v>0</v>
      </c>
      <c r="D324" s="85">
        <f t="shared" si="9"/>
        <v>0</v>
      </c>
      <c r="F324" s="114" t="str">
        <f t="shared" si="10"/>
        <v>否</v>
      </c>
    </row>
    <row r="325" ht="18" customHeight="1" spans="1:6">
      <c r="A325" s="185" t="s">
        <v>311</v>
      </c>
      <c r="B325" s="143">
        <v>221</v>
      </c>
      <c r="C325" s="143">
        <v>182</v>
      </c>
      <c r="D325" s="85">
        <f t="shared" ref="D325:D389" si="11">IF(B325&lt;&gt;0,C325/B325,0)</f>
        <v>0.823529411764706</v>
      </c>
      <c r="F325" s="114" t="str">
        <f t="shared" si="10"/>
        <v>是</v>
      </c>
    </row>
    <row r="326" ht="18" customHeight="1" spans="1:6">
      <c r="A326" s="185" t="s">
        <v>312</v>
      </c>
      <c r="B326" s="143">
        <f>SUM(B327:B334)</f>
        <v>1775</v>
      </c>
      <c r="C326" s="143">
        <v>1438</v>
      </c>
      <c r="D326" s="85">
        <f t="shared" si="11"/>
        <v>0.810140845070422</v>
      </c>
      <c r="F326" s="114" t="str">
        <f t="shared" si="10"/>
        <v>是</v>
      </c>
    </row>
    <row r="327" ht="18" customHeight="1" spans="1:6">
      <c r="A327" s="185" t="s">
        <v>117</v>
      </c>
      <c r="B327" s="143">
        <v>660</v>
      </c>
      <c r="C327" s="143">
        <v>544</v>
      </c>
      <c r="D327" s="85">
        <f t="shared" si="11"/>
        <v>0.824242424242424</v>
      </c>
      <c r="F327" s="114" t="str">
        <f t="shared" si="10"/>
        <v>是</v>
      </c>
    </row>
    <row r="328" ht="18" customHeight="1" spans="1:6">
      <c r="A328" s="185" t="s">
        <v>118</v>
      </c>
      <c r="B328" s="143">
        <v>53</v>
      </c>
      <c r="C328" s="143">
        <v>15</v>
      </c>
      <c r="D328" s="85">
        <f t="shared" si="11"/>
        <v>0.283018867924528</v>
      </c>
      <c r="F328" s="114" t="str">
        <f t="shared" si="10"/>
        <v>是</v>
      </c>
    </row>
    <row r="329" ht="17.85" hidden="1" customHeight="1" spans="1:6">
      <c r="A329" s="185" t="s">
        <v>119</v>
      </c>
      <c r="B329" s="143">
        <v>0</v>
      </c>
      <c r="C329" s="143">
        <v>0</v>
      </c>
      <c r="D329" s="85">
        <f t="shared" si="11"/>
        <v>0</v>
      </c>
      <c r="F329" s="114" t="str">
        <f t="shared" si="10"/>
        <v>否</v>
      </c>
    </row>
    <row r="330" ht="18" customHeight="1" spans="1:6">
      <c r="A330" s="185" t="s">
        <v>313</v>
      </c>
      <c r="B330" s="143">
        <v>141</v>
      </c>
      <c r="C330" s="143">
        <v>145</v>
      </c>
      <c r="D330" s="85">
        <f t="shared" si="11"/>
        <v>1.02836879432624</v>
      </c>
      <c r="F330" s="114" t="str">
        <f t="shared" si="10"/>
        <v>是</v>
      </c>
    </row>
    <row r="331" ht="18" customHeight="1" spans="1:6">
      <c r="A331" s="185" t="s">
        <v>314</v>
      </c>
      <c r="B331" s="143">
        <v>8</v>
      </c>
      <c r="C331" s="143">
        <v>0</v>
      </c>
      <c r="D331" s="85">
        <f t="shared" si="11"/>
        <v>0</v>
      </c>
      <c r="F331" s="114" t="str">
        <f t="shared" si="10"/>
        <v>是</v>
      </c>
    </row>
    <row r="332" ht="18" customHeight="1" spans="1:6">
      <c r="A332" s="185" t="s">
        <v>315</v>
      </c>
      <c r="B332" s="143">
        <v>43</v>
      </c>
      <c r="C332" s="143">
        <v>43</v>
      </c>
      <c r="D332" s="85">
        <f t="shared" si="11"/>
        <v>1</v>
      </c>
      <c r="F332" s="114" t="str">
        <f t="shared" si="10"/>
        <v>是</v>
      </c>
    </row>
    <row r="333" ht="18" customHeight="1" spans="1:6">
      <c r="A333" s="185" t="s">
        <v>126</v>
      </c>
      <c r="B333" s="143">
        <v>13</v>
      </c>
      <c r="C333" s="143">
        <v>13</v>
      </c>
      <c r="D333" s="85">
        <f t="shared" si="11"/>
        <v>1</v>
      </c>
      <c r="F333" s="114" t="str">
        <f t="shared" si="10"/>
        <v>是</v>
      </c>
    </row>
    <row r="334" ht="18" customHeight="1" spans="1:6">
      <c r="A334" s="185" t="s">
        <v>316</v>
      </c>
      <c r="B334" s="143">
        <v>857</v>
      </c>
      <c r="C334" s="143">
        <v>678</v>
      </c>
      <c r="D334" s="85">
        <f t="shared" si="11"/>
        <v>0.791131855309218</v>
      </c>
      <c r="F334" s="114" t="str">
        <f t="shared" si="10"/>
        <v>是</v>
      </c>
    </row>
    <row r="335" ht="18" customHeight="1" spans="1:6">
      <c r="A335" s="185" t="s">
        <v>317</v>
      </c>
      <c r="B335" s="143">
        <f>SUM(B336:B347)</f>
        <v>7516</v>
      </c>
      <c r="C335" s="143">
        <v>8389</v>
      </c>
      <c r="D335" s="85">
        <f t="shared" si="11"/>
        <v>1.11615220862161</v>
      </c>
      <c r="F335" s="114" t="str">
        <f t="shared" si="10"/>
        <v>是</v>
      </c>
    </row>
    <row r="336" ht="18" customHeight="1" spans="1:6">
      <c r="A336" s="185" t="s">
        <v>117</v>
      </c>
      <c r="B336" s="143">
        <v>4934</v>
      </c>
      <c r="C336" s="143">
        <v>5617</v>
      </c>
      <c r="D336" s="85">
        <f t="shared" si="11"/>
        <v>1.13842723956222</v>
      </c>
      <c r="F336" s="114" t="str">
        <f t="shared" si="10"/>
        <v>是</v>
      </c>
    </row>
    <row r="337" ht="18" customHeight="1" spans="1:6">
      <c r="A337" s="185" t="s">
        <v>118</v>
      </c>
      <c r="B337" s="143">
        <v>192</v>
      </c>
      <c r="C337" s="143">
        <v>226</v>
      </c>
      <c r="D337" s="85">
        <f t="shared" si="11"/>
        <v>1.17708333333333</v>
      </c>
      <c r="F337" s="114" t="str">
        <f t="shared" si="10"/>
        <v>是</v>
      </c>
    </row>
    <row r="338" ht="17.85" hidden="1" customHeight="1" spans="1:6">
      <c r="A338" s="185" t="s">
        <v>119</v>
      </c>
      <c r="B338" s="143">
        <v>0</v>
      </c>
      <c r="C338" s="143">
        <v>0</v>
      </c>
      <c r="D338" s="85">
        <f t="shared" si="11"/>
        <v>0</v>
      </c>
      <c r="F338" s="114" t="str">
        <f t="shared" si="10"/>
        <v>否</v>
      </c>
    </row>
    <row r="339" ht="18" customHeight="1" spans="1:6">
      <c r="A339" s="185" t="s">
        <v>318</v>
      </c>
      <c r="B339" s="143">
        <v>540</v>
      </c>
      <c r="C339" s="143">
        <v>479</v>
      </c>
      <c r="D339" s="85">
        <f t="shared" si="11"/>
        <v>0.887037037037037</v>
      </c>
      <c r="F339" s="114" t="str">
        <f t="shared" si="10"/>
        <v>是</v>
      </c>
    </row>
    <row r="340" ht="18" customHeight="1" spans="1:6">
      <c r="A340" s="185" t="s">
        <v>319</v>
      </c>
      <c r="B340" s="143">
        <v>265</v>
      </c>
      <c r="C340" s="143">
        <v>279</v>
      </c>
      <c r="D340" s="85">
        <f t="shared" si="11"/>
        <v>1.05283018867925</v>
      </c>
      <c r="F340" s="114" t="str">
        <f t="shared" si="10"/>
        <v>是</v>
      </c>
    </row>
    <row r="341" ht="18" customHeight="1" spans="1:6">
      <c r="A341" s="185" t="s">
        <v>320</v>
      </c>
      <c r="B341" s="143">
        <v>168</v>
      </c>
      <c r="C341" s="143">
        <v>85</v>
      </c>
      <c r="D341" s="85">
        <f t="shared" si="11"/>
        <v>0.505952380952381</v>
      </c>
      <c r="F341" s="114" t="str">
        <f t="shared" si="10"/>
        <v>是</v>
      </c>
    </row>
    <row r="342" ht="18" customHeight="1" spans="1:6">
      <c r="A342" s="185" t="s">
        <v>321</v>
      </c>
      <c r="B342" s="143">
        <v>216</v>
      </c>
      <c r="C342" s="143">
        <v>188</v>
      </c>
      <c r="D342" s="85">
        <f t="shared" si="11"/>
        <v>0.87037037037037</v>
      </c>
      <c r="F342" s="114" t="str">
        <f t="shared" si="10"/>
        <v>是</v>
      </c>
    </row>
    <row r="343" ht="17.25" hidden="1" customHeight="1" spans="1:6">
      <c r="A343" s="185" t="s">
        <v>322</v>
      </c>
      <c r="B343" s="143">
        <v>0</v>
      </c>
      <c r="C343" s="143">
        <v>0</v>
      </c>
      <c r="D343" s="85">
        <f t="shared" si="11"/>
        <v>0</v>
      </c>
      <c r="F343" s="114" t="str">
        <f t="shared" si="10"/>
        <v>否</v>
      </c>
    </row>
    <row r="344" ht="17.25" hidden="1" customHeight="1" spans="1:6">
      <c r="A344" s="185" t="s">
        <v>323</v>
      </c>
      <c r="B344" s="143">
        <v>0</v>
      </c>
      <c r="C344" s="143">
        <v>0</v>
      </c>
      <c r="D344" s="85">
        <f t="shared" si="11"/>
        <v>0</v>
      </c>
      <c r="F344" s="114" t="str">
        <f t="shared" si="10"/>
        <v>否</v>
      </c>
    </row>
    <row r="345" ht="18" customHeight="1" spans="1:6">
      <c r="A345" s="185" t="s">
        <v>324</v>
      </c>
      <c r="B345" s="143">
        <v>53</v>
      </c>
      <c r="C345" s="143">
        <v>62</v>
      </c>
      <c r="D345" s="85">
        <f t="shared" si="11"/>
        <v>1.16981132075472</v>
      </c>
      <c r="F345" s="114" t="str">
        <f t="shared" si="10"/>
        <v>是</v>
      </c>
    </row>
    <row r="346" ht="18" customHeight="1" spans="1:6">
      <c r="A346" s="185" t="s">
        <v>126</v>
      </c>
      <c r="B346" s="143">
        <v>660</v>
      </c>
      <c r="C346" s="143">
        <v>842</v>
      </c>
      <c r="D346" s="85">
        <f t="shared" si="11"/>
        <v>1.27575757575758</v>
      </c>
      <c r="F346" s="114" t="str">
        <f t="shared" si="10"/>
        <v>是</v>
      </c>
    </row>
    <row r="347" ht="18" customHeight="1" spans="1:6">
      <c r="A347" s="185" t="s">
        <v>325</v>
      </c>
      <c r="B347" s="143">
        <v>488</v>
      </c>
      <c r="C347" s="143">
        <v>611</v>
      </c>
      <c r="D347" s="85">
        <f t="shared" si="11"/>
        <v>1.25204918032787</v>
      </c>
      <c r="F347" s="114" t="str">
        <f t="shared" si="10"/>
        <v>是</v>
      </c>
    </row>
    <row r="348" ht="17.25" hidden="1" customHeight="1" spans="1:6">
      <c r="A348" s="185" t="s">
        <v>326</v>
      </c>
      <c r="B348" s="143">
        <v>0</v>
      </c>
      <c r="C348" s="143"/>
      <c r="D348" s="85">
        <f t="shared" si="11"/>
        <v>0</v>
      </c>
      <c r="F348" s="114" t="str">
        <f t="shared" si="10"/>
        <v>否</v>
      </c>
    </row>
    <row r="349" ht="17.25" hidden="1" customHeight="1" spans="1:6">
      <c r="A349" s="185" t="s">
        <v>117</v>
      </c>
      <c r="B349" s="143"/>
      <c r="C349" s="143"/>
      <c r="D349" s="85">
        <f t="shared" si="11"/>
        <v>0</v>
      </c>
      <c r="F349" s="114" t="str">
        <f t="shared" si="10"/>
        <v>否</v>
      </c>
    </row>
    <row r="350" ht="17.25" hidden="1" customHeight="1" spans="1:6">
      <c r="A350" s="185" t="s">
        <v>118</v>
      </c>
      <c r="B350" s="143"/>
      <c r="C350" s="143"/>
      <c r="D350" s="85">
        <f t="shared" si="11"/>
        <v>0</v>
      </c>
      <c r="F350" s="114" t="str">
        <f t="shared" si="10"/>
        <v>否</v>
      </c>
    </row>
    <row r="351" ht="17.25" hidden="1" customHeight="1" spans="1:6">
      <c r="A351" s="185" t="s">
        <v>119</v>
      </c>
      <c r="B351" s="143"/>
      <c r="C351" s="143"/>
      <c r="D351" s="85">
        <f t="shared" si="11"/>
        <v>0</v>
      </c>
      <c r="F351" s="114" t="str">
        <f t="shared" si="10"/>
        <v>否</v>
      </c>
    </row>
    <row r="352" ht="17.25" hidden="1" customHeight="1" spans="1:6">
      <c r="A352" s="185" t="s">
        <v>327</v>
      </c>
      <c r="B352" s="143"/>
      <c r="C352" s="143"/>
      <c r="D352" s="85">
        <f t="shared" si="11"/>
        <v>0</v>
      </c>
      <c r="F352" s="114" t="str">
        <f t="shared" si="10"/>
        <v>否</v>
      </c>
    </row>
    <row r="353" ht="17.25" hidden="1" customHeight="1" spans="1:6">
      <c r="A353" s="185" t="s">
        <v>328</v>
      </c>
      <c r="B353" s="143"/>
      <c r="C353" s="143"/>
      <c r="D353" s="85">
        <f t="shared" si="11"/>
        <v>0</v>
      </c>
      <c r="F353" s="114" t="str">
        <f t="shared" si="10"/>
        <v>否</v>
      </c>
    </row>
    <row r="354" ht="17.25" hidden="1" customHeight="1" spans="1:6">
      <c r="A354" s="185" t="s">
        <v>329</v>
      </c>
      <c r="B354" s="143"/>
      <c r="C354" s="143"/>
      <c r="D354" s="85">
        <f t="shared" si="11"/>
        <v>0</v>
      </c>
      <c r="F354" s="114" t="str">
        <f t="shared" si="10"/>
        <v>否</v>
      </c>
    </row>
    <row r="355" ht="17.25" hidden="1" customHeight="1" spans="1:6">
      <c r="A355" s="185" t="s">
        <v>126</v>
      </c>
      <c r="B355" s="143"/>
      <c r="C355" s="143"/>
      <c r="D355" s="85">
        <f t="shared" si="11"/>
        <v>0</v>
      </c>
      <c r="F355" s="114" t="str">
        <f t="shared" si="10"/>
        <v>否</v>
      </c>
    </row>
    <row r="356" ht="17.25" hidden="1" customHeight="1" spans="1:6">
      <c r="A356" s="185" t="s">
        <v>330</v>
      </c>
      <c r="B356" s="143"/>
      <c r="C356" s="143"/>
      <c r="D356" s="85">
        <f t="shared" si="11"/>
        <v>0</v>
      </c>
      <c r="F356" s="114" t="str">
        <f t="shared" si="10"/>
        <v>否</v>
      </c>
    </row>
    <row r="357" ht="18" customHeight="1" spans="1:6">
      <c r="A357" s="185" t="s">
        <v>331</v>
      </c>
      <c r="B357" s="143">
        <f>SUM(B359:B365)</f>
        <v>1352</v>
      </c>
      <c r="C357" s="143">
        <v>1620</v>
      </c>
      <c r="D357" s="85">
        <f t="shared" si="11"/>
        <v>1.19822485207101</v>
      </c>
      <c r="F357" s="114" t="str">
        <f t="shared" si="10"/>
        <v>是</v>
      </c>
    </row>
    <row r="358" ht="17.25" hidden="1" customHeight="1" spans="1:6">
      <c r="A358" s="185" t="s">
        <v>117</v>
      </c>
      <c r="B358" s="143">
        <v>0</v>
      </c>
      <c r="C358" s="143">
        <v>0</v>
      </c>
      <c r="D358" s="85">
        <f t="shared" si="11"/>
        <v>0</v>
      </c>
      <c r="F358" s="114" t="str">
        <f t="shared" si="10"/>
        <v>否</v>
      </c>
    </row>
    <row r="359" ht="18" customHeight="1" spans="1:6">
      <c r="A359" s="185" t="s">
        <v>118</v>
      </c>
      <c r="B359" s="143">
        <v>100</v>
      </c>
      <c r="C359" s="143">
        <v>120</v>
      </c>
      <c r="D359" s="85">
        <f t="shared" si="11"/>
        <v>1.2</v>
      </c>
      <c r="F359" s="114" t="str">
        <f t="shared" si="10"/>
        <v>是</v>
      </c>
    </row>
    <row r="360" ht="17.25" hidden="1" customHeight="1" spans="1:6">
      <c r="A360" s="185" t="s">
        <v>119</v>
      </c>
      <c r="B360" s="143">
        <v>0</v>
      </c>
      <c r="C360" s="143">
        <v>0</v>
      </c>
      <c r="D360" s="85">
        <f t="shared" si="11"/>
        <v>0</v>
      </c>
      <c r="F360" s="114" t="str">
        <f t="shared" si="10"/>
        <v>否</v>
      </c>
    </row>
    <row r="361" ht="17.25" hidden="1" customHeight="1" spans="1:6">
      <c r="A361" s="185" t="s">
        <v>332</v>
      </c>
      <c r="B361" s="143">
        <v>0</v>
      </c>
      <c r="C361" s="143">
        <v>0</v>
      </c>
      <c r="D361" s="85">
        <f t="shared" si="11"/>
        <v>0</v>
      </c>
      <c r="F361" s="114" t="str">
        <f t="shared" si="10"/>
        <v>否</v>
      </c>
    </row>
    <row r="362" ht="17.25" hidden="1" customHeight="1" spans="1:6">
      <c r="A362" s="185" t="s">
        <v>333</v>
      </c>
      <c r="B362" s="143">
        <v>0</v>
      </c>
      <c r="C362" s="143">
        <v>0</v>
      </c>
      <c r="D362" s="85">
        <f t="shared" si="11"/>
        <v>0</v>
      </c>
      <c r="F362" s="114" t="str">
        <f t="shared" si="10"/>
        <v>否</v>
      </c>
    </row>
    <row r="363" ht="18" customHeight="1" spans="1:6">
      <c r="A363" s="185" t="s">
        <v>334</v>
      </c>
      <c r="B363" s="143">
        <v>1252</v>
      </c>
      <c r="C363" s="143">
        <v>1500</v>
      </c>
      <c r="D363" s="85">
        <f t="shared" si="11"/>
        <v>1.19808306709265</v>
      </c>
      <c r="F363" s="114" t="str">
        <f t="shared" si="10"/>
        <v>是</v>
      </c>
    </row>
    <row r="364" ht="17.25" hidden="1" customHeight="1" spans="1:6">
      <c r="A364" s="185" t="s">
        <v>126</v>
      </c>
      <c r="B364" s="143">
        <v>0</v>
      </c>
      <c r="C364" s="143"/>
      <c r="D364" s="85">
        <f t="shared" si="11"/>
        <v>0</v>
      </c>
      <c r="F364" s="114" t="str">
        <f t="shared" si="10"/>
        <v>否</v>
      </c>
    </row>
    <row r="365" ht="17.25" hidden="1" customHeight="1" spans="1:6">
      <c r="A365" s="185" t="s">
        <v>335</v>
      </c>
      <c r="B365" s="143">
        <v>0</v>
      </c>
      <c r="C365" s="143"/>
      <c r="D365" s="85">
        <f t="shared" si="11"/>
        <v>0</v>
      </c>
      <c r="F365" s="114" t="str">
        <f t="shared" si="10"/>
        <v>否</v>
      </c>
    </row>
    <row r="366" ht="17.25" hidden="1" customHeight="1" spans="1:6">
      <c r="A366" s="185" t="s">
        <v>336</v>
      </c>
      <c r="B366" s="143"/>
      <c r="C366" s="143"/>
      <c r="D366" s="85">
        <f t="shared" si="11"/>
        <v>0</v>
      </c>
      <c r="F366" s="114" t="str">
        <f t="shared" si="10"/>
        <v>否</v>
      </c>
    </row>
    <row r="367" ht="17.25" hidden="1" customHeight="1" spans="1:6">
      <c r="A367" s="185" t="s">
        <v>117</v>
      </c>
      <c r="B367" s="143"/>
      <c r="C367" s="143"/>
      <c r="D367" s="85">
        <f t="shared" si="11"/>
        <v>0</v>
      </c>
      <c r="F367" s="114" t="str">
        <f t="shared" si="10"/>
        <v>否</v>
      </c>
    </row>
    <row r="368" ht="17.25" hidden="1" customHeight="1" spans="1:6">
      <c r="A368" s="185" t="s">
        <v>118</v>
      </c>
      <c r="B368" s="143"/>
      <c r="C368" s="143"/>
      <c r="D368" s="85">
        <f t="shared" si="11"/>
        <v>0</v>
      </c>
      <c r="F368" s="114" t="str">
        <f t="shared" si="10"/>
        <v>否</v>
      </c>
    </row>
    <row r="369" ht="17.25" hidden="1" customHeight="1" spans="1:6">
      <c r="A369" s="185" t="s">
        <v>119</v>
      </c>
      <c r="B369" s="143"/>
      <c r="C369" s="143"/>
      <c r="D369" s="85">
        <f t="shared" si="11"/>
        <v>0</v>
      </c>
      <c r="F369" s="114" t="str">
        <f t="shared" si="10"/>
        <v>否</v>
      </c>
    </row>
    <row r="370" ht="17.25" hidden="1" customHeight="1" spans="1:6">
      <c r="A370" s="185" t="s">
        <v>337</v>
      </c>
      <c r="B370" s="143"/>
      <c r="C370" s="143"/>
      <c r="D370" s="85">
        <f t="shared" si="11"/>
        <v>0</v>
      </c>
      <c r="F370" s="114" t="str">
        <f t="shared" si="10"/>
        <v>否</v>
      </c>
    </row>
    <row r="371" ht="17.25" hidden="1" customHeight="1" spans="1:6">
      <c r="A371" s="185" t="s">
        <v>338</v>
      </c>
      <c r="B371" s="143"/>
      <c r="C371" s="143"/>
      <c r="D371" s="85">
        <f t="shared" si="11"/>
        <v>0</v>
      </c>
      <c r="F371" s="114" t="str">
        <f t="shared" si="10"/>
        <v>否</v>
      </c>
    </row>
    <row r="372" ht="17.25" hidden="1" customHeight="1" spans="1:6">
      <c r="A372" s="185" t="s">
        <v>126</v>
      </c>
      <c r="B372" s="143"/>
      <c r="C372" s="143"/>
      <c r="D372" s="85">
        <f t="shared" si="11"/>
        <v>0</v>
      </c>
      <c r="F372" s="114" t="str">
        <f t="shared" si="10"/>
        <v>否</v>
      </c>
    </row>
    <row r="373" ht="17.25" hidden="1" customHeight="1" spans="1:6">
      <c r="A373" s="185" t="s">
        <v>339</v>
      </c>
      <c r="B373" s="143"/>
      <c r="C373" s="143"/>
      <c r="D373" s="85">
        <f t="shared" si="11"/>
        <v>0</v>
      </c>
      <c r="F373" s="114" t="str">
        <f t="shared" si="10"/>
        <v>否</v>
      </c>
    </row>
    <row r="374" ht="17.25" hidden="1" customHeight="1" spans="1:6">
      <c r="A374" s="185" t="s">
        <v>340</v>
      </c>
      <c r="B374" s="143"/>
      <c r="C374" s="143"/>
      <c r="D374" s="85">
        <f t="shared" si="11"/>
        <v>0</v>
      </c>
      <c r="F374" s="114" t="str">
        <f t="shared" si="10"/>
        <v>否</v>
      </c>
    </row>
    <row r="375" ht="17.25" hidden="1" customHeight="1" spans="1:6">
      <c r="A375" s="185" t="s">
        <v>117</v>
      </c>
      <c r="B375" s="143"/>
      <c r="C375" s="143"/>
      <c r="D375" s="85">
        <f t="shared" si="11"/>
        <v>0</v>
      </c>
      <c r="F375" s="114" t="str">
        <f t="shared" si="10"/>
        <v>否</v>
      </c>
    </row>
    <row r="376" ht="17.25" hidden="1" customHeight="1" spans="1:6">
      <c r="A376" s="185" t="s">
        <v>118</v>
      </c>
      <c r="B376" s="143"/>
      <c r="C376" s="143"/>
      <c r="D376" s="85">
        <f t="shared" si="11"/>
        <v>0</v>
      </c>
      <c r="F376" s="114" t="str">
        <f t="shared" si="10"/>
        <v>否</v>
      </c>
    </row>
    <row r="377" ht="17.25" hidden="1" customHeight="1" spans="1:6">
      <c r="A377" s="185" t="s">
        <v>341</v>
      </c>
      <c r="B377" s="143"/>
      <c r="C377" s="143"/>
      <c r="D377" s="85">
        <f t="shared" si="11"/>
        <v>0</v>
      </c>
      <c r="F377" s="114" t="str">
        <f t="shared" si="10"/>
        <v>否</v>
      </c>
    </row>
    <row r="378" ht="17.25" hidden="1" customHeight="1" spans="1:6">
      <c r="A378" s="185" t="s">
        <v>342</v>
      </c>
      <c r="B378" s="143"/>
      <c r="C378" s="143"/>
      <c r="D378" s="85">
        <f t="shared" si="11"/>
        <v>0</v>
      </c>
      <c r="F378" s="114" t="str">
        <f t="shared" si="10"/>
        <v>否</v>
      </c>
    </row>
    <row r="379" ht="17.25" hidden="1" customHeight="1" spans="1:6">
      <c r="A379" s="185" t="s">
        <v>343</v>
      </c>
      <c r="B379" s="143"/>
      <c r="C379" s="143"/>
      <c r="D379" s="85">
        <f t="shared" si="11"/>
        <v>0</v>
      </c>
      <c r="F379" s="114" t="str">
        <f t="shared" si="10"/>
        <v>否</v>
      </c>
    </row>
    <row r="380" ht="17.25" hidden="1" customHeight="1" spans="1:6">
      <c r="A380" s="185" t="s">
        <v>297</v>
      </c>
      <c r="B380" s="143"/>
      <c r="C380" s="143"/>
      <c r="D380" s="85">
        <f t="shared" si="11"/>
        <v>0</v>
      </c>
      <c r="F380" s="114" t="str">
        <f t="shared" si="10"/>
        <v>否</v>
      </c>
    </row>
    <row r="381" ht="17.25" hidden="1" customHeight="1" spans="1:6">
      <c r="A381" s="185" t="s">
        <v>344</v>
      </c>
      <c r="B381" s="143"/>
      <c r="C381" s="143"/>
      <c r="D381" s="85">
        <f t="shared" si="11"/>
        <v>0</v>
      </c>
      <c r="F381" s="114" t="str">
        <f t="shared" si="10"/>
        <v>否</v>
      </c>
    </row>
    <row r="382" ht="18" customHeight="1" spans="1:6">
      <c r="A382" s="185" t="s">
        <v>345</v>
      </c>
      <c r="B382" s="143">
        <v>13321</v>
      </c>
      <c r="C382" s="143">
        <v>15188</v>
      </c>
      <c r="D382" s="85">
        <f t="shared" si="11"/>
        <v>1.14015464304482</v>
      </c>
      <c r="F382" s="114" t="str">
        <f t="shared" si="10"/>
        <v>是</v>
      </c>
    </row>
    <row r="383" s="112" customFormat="1" ht="18" customHeight="1" spans="1:7">
      <c r="A383" s="184" t="s">
        <v>32</v>
      </c>
      <c r="B383" s="145">
        <f>B384+B389+B398+B405+B411+B419+B423+B429+B436</f>
        <v>432609</v>
      </c>
      <c r="C383" s="145">
        <f>478445-450</f>
        <v>477995</v>
      </c>
      <c r="D383" s="83">
        <f t="shared" si="11"/>
        <v>1.10491228800141</v>
      </c>
      <c r="F383" s="114" t="str">
        <f t="shared" si="10"/>
        <v>是</v>
      </c>
      <c r="G383" s="112">
        <v>1</v>
      </c>
    </row>
    <row r="384" ht="18" customHeight="1" spans="1:6">
      <c r="A384" s="185" t="s">
        <v>346</v>
      </c>
      <c r="B384" s="143">
        <f>SUM(B385:B388)</f>
        <v>7203</v>
      </c>
      <c r="C384" s="143">
        <v>7984</v>
      </c>
      <c r="D384" s="85">
        <f t="shared" si="11"/>
        <v>1.1084270442871</v>
      </c>
      <c r="F384" s="114" t="str">
        <f t="shared" si="10"/>
        <v>是</v>
      </c>
    </row>
    <row r="385" ht="18" customHeight="1" spans="1:6">
      <c r="A385" s="185" t="s">
        <v>117</v>
      </c>
      <c r="B385" s="143">
        <v>4839</v>
      </c>
      <c r="C385" s="143">
        <v>5395</v>
      </c>
      <c r="D385" s="85">
        <f t="shared" si="11"/>
        <v>1.11489977268031</v>
      </c>
      <c r="F385" s="114" t="str">
        <f t="shared" si="10"/>
        <v>是</v>
      </c>
    </row>
    <row r="386" ht="18" customHeight="1" spans="1:6">
      <c r="A386" s="185" t="s">
        <v>118</v>
      </c>
      <c r="B386" s="143">
        <v>159</v>
      </c>
      <c r="C386" s="143">
        <v>130</v>
      </c>
      <c r="D386" s="85">
        <f t="shared" si="11"/>
        <v>0.817610062893082</v>
      </c>
      <c r="F386" s="114" t="str">
        <f t="shared" si="10"/>
        <v>是</v>
      </c>
    </row>
    <row r="387" ht="17.25" hidden="1" customHeight="1" spans="1:6">
      <c r="A387" s="185" t="s">
        <v>119</v>
      </c>
      <c r="B387" s="143">
        <v>0</v>
      </c>
      <c r="C387" s="143">
        <v>0</v>
      </c>
      <c r="D387" s="85">
        <f t="shared" si="11"/>
        <v>0</v>
      </c>
      <c r="F387" s="114" t="str">
        <f t="shared" si="10"/>
        <v>否</v>
      </c>
    </row>
    <row r="388" ht="18" customHeight="1" spans="1:6">
      <c r="A388" s="185" t="s">
        <v>347</v>
      </c>
      <c r="B388" s="143">
        <v>2205</v>
      </c>
      <c r="C388" s="143">
        <v>2459</v>
      </c>
      <c r="D388" s="85">
        <f t="shared" si="11"/>
        <v>1.11519274376417</v>
      </c>
      <c r="F388" s="114" t="str">
        <f t="shared" si="10"/>
        <v>是</v>
      </c>
    </row>
    <row r="389" ht="18" customHeight="1" spans="1:6">
      <c r="A389" s="185" t="s">
        <v>348</v>
      </c>
      <c r="B389" s="143">
        <f>SUM(B390:B397)</f>
        <v>388155</v>
      </c>
      <c r="C389" s="143">
        <v>429407</v>
      </c>
      <c r="D389" s="85">
        <f t="shared" si="11"/>
        <v>1.10627713155827</v>
      </c>
      <c r="F389" s="114" t="str">
        <f t="shared" ref="F389:F452" si="12">IF((B389+C389+G389)&lt;&gt;0,"是","否")</f>
        <v>是</v>
      </c>
    </row>
    <row r="390" ht="18" customHeight="1" spans="1:6">
      <c r="A390" s="185" t="s">
        <v>349</v>
      </c>
      <c r="B390" s="143">
        <v>12541</v>
      </c>
      <c r="C390" s="143">
        <v>14303</v>
      </c>
      <c r="D390" s="85">
        <f t="shared" ref="D390:D453" si="13">IF(B390&lt;&gt;0,C390/B390,0)</f>
        <v>1.14049916274619</v>
      </c>
      <c r="F390" s="114" t="str">
        <f t="shared" si="12"/>
        <v>是</v>
      </c>
    </row>
    <row r="391" ht="18" customHeight="1" spans="1:6">
      <c r="A391" s="185" t="s">
        <v>350</v>
      </c>
      <c r="B391" s="143">
        <v>218510</v>
      </c>
      <c r="C391" s="143">
        <v>240471</v>
      </c>
      <c r="D391" s="85">
        <f t="shared" si="13"/>
        <v>1.10050340945494</v>
      </c>
      <c r="F391" s="114" t="str">
        <f t="shared" si="12"/>
        <v>是</v>
      </c>
    </row>
    <row r="392" ht="18" customHeight="1" spans="1:6">
      <c r="A392" s="185" t="s">
        <v>351</v>
      </c>
      <c r="B392" s="143">
        <v>102948</v>
      </c>
      <c r="C392" s="143">
        <v>114855</v>
      </c>
      <c r="D392" s="85">
        <f t="shared" si="13"/>
        <v>1.11566033337219</v>
      </c>
      <c r="F392" s="114" t="str">
        <f t="shared" si="12"/>
        <v>是</v>
      </c>
    </row>
    <row r="393" ht="18" customHeight="1" spans="1:6">
      <c r="A393" s="185" t="s">
        <v>352</v>
      </c>
      <c r="B393" s="143">
        <v>43058</v>
      </c>
      <c r="C393" s="143">
        <v>48018</v>
      </c>
      <c r="D393" s="85">
        <f t="shared" si="13"/>
        <v>1.11519345998421</v>
      </c>
      <c r="F393" s="114" t="str">
        <f t="shared" si="12"/>
        <v>是</v>
      </c>
    </row>
    <row r="394" ht="18" customHeight="1" spans="1:6">
      <c r="A394" s="185" t="s">
        <v>353</v>
      </c>
      <c r="B394" s="143">
        <v>304</v>
      </c>
      <c r="C394" s="143">
        <v>328</v>
      </c>
      <c r="D394" s="85">
        <f t="shared" si="13"/>
        <v>1.07894736842105</v>
      </c>
      <c r="F394" s="114" t="str">
        <f t="shared" si="12"/>
        <v>是</v>
      </c>
    </row>
    <row r="395" ht="17.85" hidden="1" customHeight="1" spans="1:6">
      <c r="A395" s="185" t="s">
        <v>354</v>
      </c>
      <c r="B395" s="143">
        <v>0</v>
      </c>
      <c r="C395" s="143">
        <v>0</v>
      </c>
      <c r="D395" s="85">
        <f t="shared" si="13"/>
        <v>0</v>
      </c>
      <c r="F395" s="114" t="str">
        <f t="shared" si="12"/>
        <v>否</v>
      </c>
    </row>
    <row r="396" ht="17.85" hidden="1" customHeight="1" spans="1:6">
      <c r="A396" s="185" t="s">
        <v>355</v>
      </c>
      <c r="B396" s="143">
        <v>0</v>
      </c>
      <c r="C396" s="143">
        <v>0</v>
      </c>
      <c r="D396" s="85">
        <f t="shared" si="13"/>
        <v>0</v>
      </c>
      <c r="F396" s="114" t="str">
        <f t="shared" si="12"/>
        <v>否</v>
      </c>
    </row>
    <row r="397" ht="18" customHeight="1" spans="1:6">
      <c r="A397" s="185" t="s">
        <v>356</v>
      </c>
      <c r="B397" s="143">
        <v>10794</v>
      </c>
      <c r="C397" s="143">
        <v>11432</v>
      </c>
      <c r="D397" s="85">
        <f t="shared" si="13"/>
        <v>1.05910691124699</v>
      </c>
      <c r="F397" s="114" t="str">
        <f t="shared" si="12"/>
        <v>是</v>
      </c>
    </row>
    <row r="398" ht="18" customHeight="1" spans="1:6">
      <c r="A398" s="185" t="s">
        <v>357</v>
      </c>
      <c r="B398" s="143">
        <f>SUM(B399:B404)</f>
        <v>17941</v>
      </c>
      <c r="C398" s="143">
        <f>20652-450</f>
        <v>20202</v>
      </c>
      <c r="D398" s="85">
        <f t="shared" si="13"/>
        <v>1.12602419040187</v>
      </c>
      <c r="F398" s="114" t="str">
        <f t="shared" si="12"/>
        <v>是</v>
      </c>
    </row>
    <row r="399" ht="17.85" hidden="1" customHeight="1" spans="1:6">
      <c r="A399" s="185" t="s">
        <v>358</v>
      </c>
      <c r="B399" s="143">
        <v>0</v>
      </c>
      <c r="C399" s="143"/>
      <c r="D399" s="85">
        <f t="shared" si="13"/>
        <v>0</v>
      </c>
      <c r="F399" s="114" t="str">
        <f t="shared" si="12"/>
        <v>否</v>
      </c>
    </row>
    <row r="400" ht="18" customHeight="1" spans="1:6">
      <c r="A400" s="185" t="s">
        <v>359</v>
      </c>
      <c r="B400" s="143">
        <v>8682</v>
      </c>
      <c r="C400" s="143">
        <v>9608</v>
      </c>
      <c r="D400" s="85">
        <f t="shared" si="13"/>
        <v>1.10665745219995</v>
      </c>
      <c r="F400" s="114" t="str">
        <f t="shared" si="12"/>
        <v>是</v>
      </c>
    </row>
    <row r="401" ht="18" customHeight="1" spans="1:6">
      <c r="A401" s="185" t="s">
        <v>360</v>
      </c>
      <c r="B401" s="143">
        <v>2366</v>
      </c>
      <c r="C401" s="143">
        <v>2850</v>
      </c>
      <c r="D401" s="85">
        <f t="shared" si="13"/>
        <v>1.20456466610313</v>
      </c>
      <c r="F401" s="114" t="str">
        <f t="shared" si="12"/>
        <v>是</v>
      </c>
    </row>
    <row r="402" ht="18" customHeight="1" spans="1:6">
      <c r="A402" s="185" t="s">
        <v>361</v>
      </c>
      <c r="B402" s="143">
        <v>6893</v>
      </c>
      <c r="C402" s="143">
        <v>7744</v>
      </c>
      <c r="D402" s="85">
        <f t="shared" si="13"/>
        <v>1.1234585811693</v>
      </c>
      <c r="F402" s="114" t="str">
        <f t="shared" si="12"/>
        <v>是</v>
      </c>
    </row>
    <row r="403" ht="17.85" hidden="1" customHeight="1" spans="1:6">
      <c r="A403" s="185" t="s">
        <v>362</v>
      </c>
      <c r="B403" s="143">
        <v>0</v>
      </c>
      <c r="C403" s="143"/>
      <c r="D403" s="85">
        <f t="shared" si="13"/>
        <v>0</v>
      </c>
      <c r="F403" s="114" t="str">
        <f t="shared" si="12"/>
        <v>否</v>
      </c>
    </row>
    <row r="404" ht="17.85" hidden="1" customHeight="1" spans="1:6">
      <c r="A404" s="185" t="s">
        <v>363</v>
      </c>
      <c r="B404" s="143">
        <v>0</v>
      </c>
      <c r="C404" s="143"/>
      <c r="D404" s="85">
        <f t="shared" si="13"/>
        <v>0</v>
      </c>
      <c r="F404" s="114" t="str">
        <f t="shared" si="12"/>
        <v>否</v>
      </c>
    </row>
    <row r="405" ht="18" customHeight="1" spans="1:6">
      <c r="A405" s="185" t="s">
        <v>364</v>
      </c>
      <c r="B405" s="143">
        <f>SUM(B406:B411)</f>
        <v>5</v>
      </c>
      <c r="C405" s="143">
        <v>5</v>
      </c>
      <c r="D405" s="85">
        <f t="shared" si="13"/>
        <v>1</v>
      </c>
      <c r="F405" s="114" t="str">
        <f t="shared" si="12"/>
        <v>是</v>
      </c>
    </row>
    <row r="406" ht="17.25" hidden="1" customHeight="1" spans="1:6">
      <c r="A406" s="185" t="s">
        <v>365</v>
      </c>
      <c r="B406" s="143">
        <v>0</v>
      </c>
      <c r="C406" s="143">
        <v>0</v>
      </c>
      <c r="D406" s="85">
        <f t="shared" si="13"/>
        <v>0</v>
      </c>
      <c r="F406" s="114" t="str">
        <f t="shared" si="12"/>
        <v>否</v>
      </c>
    </row>
    <row r="407" ht="17.25" hidden="1" customHeight="1" spans="1:6">
      <c r="A407" s="185" t="s">
        <v>366</v>
      </c>
      <c r="B407" s="143">
        <v>0</v>
      </c>
      <c r="C407" s="143">
        <v>0</v>
      </c>
      <c r="D407" s="85">
        <f t="shared" si="13"/>
        <v>0</v>
      </c>
      <c r="F407" s="114" t="str">
        <f t="shared" si="12"/>
        <v>否</v>
      </c>
    </row>
    <row r="408" ht="17.25" hidden="1" customHeight="1" spans="1:6">
      <c r="A408" s="185" t="s">
        <v>367</v>
      </c>
      <c r="B408" s="143">
        <v>0</v>
      </c>
      <c r="C408" s="143">
        <v>0</v>
      </c>
      <c r="D408" s="85">
        <f t="shared" si="13"/>
        <v>0</v>
      </c>
      <c r="F408" s="114" t="str">
        <f t="shared" si="12"/>
        <v>否</v>
      </c>
    </row>
    <row r="409" ht="18" customHeight="1" spans="1:6">
      <c r="A409" s="185" t="s">
        <v>368</v>
      </c>
      <c r="B409" s="143">
        <v>5</v>
      </c>
      <c r="C409" s="143">
        <v>5</v>
      </c>
      <c r="D409" s="85">
        <f t="shared" si="13"/>
        <v>1</v>
      </c>
      <c r="F409" s="114" t="str">
        <f t="shared" si="12"/>
        <v>是</v>
      </c>
    </row>
    <row r="410" ht="17.85" hidden="1" customHeight="1" spans="1:6">
      <c r="A410" s="185" t="s">
        <v>369</v>
      </c>
      <c r="B410" s="143"/>
      <c r="C410" s="143"/>
      <c r="D410" s="85">
        <f t="shared" si="13"/>
        <v>0</v>
      </c>
      <c r="F410" s="114" t="str">
        <f t="shared" si="12"/>
        <v>否</v>
      </c>
    </row>
    <row r="411" ht="17.85" hidden="1" customHeight="1" spans="1:6">
      <c r="A411" s="185" t="s">
        <v>370</v>
      </c>
      <c r="B411" s="143">
        <f>B412</f>
        <v>0</v>
      </c>
      <c r="C411" s="143"/>
      <c r="D411" s="85">
        <f t="shared" si="13"/>
        <v>0</v>
      </c>
      <c r="F411" s="114" t="str">
        <f t="shared" si="12"/>
        <v>否</v>
      </c>
    </row>
    <row r="412" ht="17.85" hidden="1" customHeight="1" spans="1:6">
      <c r="A412" s="185" t="s">
        <v>371</v>
      </c>
      <c r="B412" s="143"/>
      <c r="C412" s="143"/>
      <c r="D412" s="85">
        <f t="shared" si="13"/>
        <v>0</v>
      </c>
      <c r="F412" s="114" t="str">
        <f t="shared" si="12"/>
        <v>否</v>
      </c>
    </row>
    <row r="413" ht="17.25" hidden="1" customHeight="1" spans="1:6">
      <c r="A413" s="185" t="s">
        <v>372</v>
      </c>
      <c r="B413" s="143">
        <v>0</v>
      </c>
      <c r="C413" s="143"/>
      <c r="D413" s="85">
        <f t="shared" si="13"/>
        <v>0</v>
      </c>
      <c r="F413" s="114" t="str">
        <f t="shared" si="12"/>
        <v>否</v>
      </c>
    </row>
    <row r="414" ht="17.25" hidden="1" customHeight="1" spans="1:6">
      <c r="A414" s="185" t="s">
        <v>373</v>
      </c>
      <c r="B414" s="143">
        <v>0</v>
      </c>
      <c r="C414" s="143">
        <v>0</v>
      </c>
      <c r="D414" s="85">
        <f t="shared" si="13"/>
        <v>0</v>
      </c>
      <c r="F414" s="114" t="str">
        <f t="shared" si="12"/>
        <v>否</v>
      </c>
    </row>
    <row r="415" ht="17.25" hidden="1" customHeight="1" spans="1:6">
      <c r="A415" s="185" t="s">
        <v>374</v>
      </c>
      <c r="B415" s="143">
        <v>0</v>
      </c>
      <c r="C415" s="143">
        <v>0</v>
      </c>
      <c r="D415" s="85">
        <f t="shared" si="13"/>
        <v>0</v>
      </c>
      <c r="F415" s="114" t="str">
        <f t="shared" si="12"/>
        <v>否</v>
      </c>
    </row>
    <row r="416" ht="17.25" hidden="1" customHeight="1" spans="1:6">
      <c r="A416" s="185" t="s">
        <v>375</v>
      </c>
      <c r="B416" s="143">
        <v>0</v>
      </c>
      <c r="C416" s="143">
        <v>0</v>
      </c>
      <c r="D416" s="85">
        <f t="shared" si="13"/>
        <v>0</v>
      </c>
      <c r="F416" s="114" t="str">
        <f t="shared" si="12"/>
        <v>否</v>
      </c>
    </row>
    <row r="417" ht="17.25" hidden="1" customHeight="1" spans="1:6">
      <c r="A417" s="185" t="s">
        <v>376</v>
      </c>
      <c r="B417" s="143">
        <v>0</v>
      </c>
      <c r="C417" s="143">
        <v>0</v>
      </c>
      <c r="D417" s="85">
        <f t="shared" si="13"/>
        <v>0</v>
      </c>
      <c r="F417" s="114" t="str">
        <f t="shared" si="12"/>
        <v>否</v>
      </c>
    </row>
    <row r="418" ht="17.25" hidden="1" customHeight="1" spans="1:6">
      <c r="A418" s="185" t="s">
        <v>377</v>
      </c>
      <c r="B418" s="143">
        <v>0</v>
      </c>
      <c r="C418" s="143">
        <v>0</v>
      </c>
      <c r="D418" s="85">
        <f t="shared" si="13"/>
        <v>0</v>
      </c>
      <c r="F418" s="114" t="str">
        <f t="shared" si="12"/>
        <v>否</v>
      </c>
    </row>
    <row r="419" ht="18" customHeight="1" spans="1:6">
      <c r="A419" s="185" t="s">
        <v>378</v>
      </c>
      <c r="B419" s="143">
        <f>B420</f>
        <v>2548</v>
      </c>
      <c r="C419" s="143">
        <v>3038</v>
      </c>
      <c r="D419" s="85">
        <f t="shared" si="13"/>
        <v>1.19230769230769</v>
      </c>
      <c r="F419" s="114" t="str">
        <f t="shared" si="12"/>
        <v>是</v>
      </c>
    </row>
    <row r="420" ht="18" customHeight="1" spans="1:6">
      <c r="A420" s="185" t="s">
        <v>379</v>
      </c>
      <c r="B420" s="143">
        <v>2548</v>
      </c>
      <c r="C420" s="143">
        <v>3038</v>
      </c>
      <c r="D420" s="85">
        <f t="shared" si="13"/>
        <v>1.19230769230769</v>
      </c>
      <c r="F420" s="114" t="str">
        <f t="shared" si="12"/>
        <v>是</v>
      </c>
    </row>
    <row r="421" ht="17.25" hidden="1" customHeight="1" spans="1:6">
      <c r="A421" s="185" t="s">
        <v>380</v>
      </c>
      <c r="B421" s="143">
        <v>0</v>
      </c>
      <c r="C421" s="143">
        <v>0</v>
      </c>
      <c r="D421" s="85">
        <f t="shared" si="13"/>
        <v>0</v>
      </c>
      <c r="F421" s="114" t="str">
        <f t="shared" si="12"/>
        <v>否</v>
      </c>
    </row>
    <row r="422" ht="17.25" hidden="1" customHeight="1" spans="1:6">
      <c r="A422" s="185" t="s">
        <v>381</v>
      </c>
      <c r="B422" s="143">
        <v>0</v>
      </c>
      <c r="C422" s="143">
        <v>0</v>
      </c>
      <c r="D422" s="85">
        <f t="shared" si="13"/>
        <v>0</v>
      </c>
      <c r="F422" s="114" t="str">
        <f t="shared" si="12"/>
        <v>否</v>
      </c>
    </row>
    <row r="423" ht="18" customHeight="1" spans="1:6">
      <c r="A423" s="185" t="s">
        <v>382</v>
      </c>
      <c r="B423" s="143">
        <f>SUM(B424:B428)</f>
        <v>5786</v>
      </c>
      <c r="C423" s="143">
        <v>6248</v>
      </c>
      <c r="D423" s="85">
        <f t="shared" si="13"/>
        <v>1.07984790874525</v>
      </c>
      <c r="F423" s="114" t="str">
        <f t="shared" si="12"/>
        <v>是</v>
      </c>
    </row>
    <row r="424" ht="18" customHeight="1" spans="1:6">
      <c r="A424" s="185" t="s">
        <v>383</v>
      </c>
      <c r="B424" s="143">
        <v>1454</v>
      </c>
      <c r="C424" s="143">
        <v>1603</v>
      </c>
      <c r="D424" s="85">
        <f t="shared" si="13"/>
        <v>1.10247592847318</v>
      </c>
      <c r="F424" s="114" t="str">
        <f t="shared" si="12"/>
        <v>是</v>
      </c>
    </row>
    <row r="425" ht="18" customHeight="1" spans="1:6">
      <c r="A425" s="185" t="s">
        <v>384</v>
      </c>
      <c r="B425" s="143">
        <v>3268</v>
      </c>
      <c r="C425" s="143">
        <v>3574</v>
      </c>
      <c r="D425" s="85">
        <f t="shared" si="13"/>
        <v>1.09363525091799</v>
      </c>
      <c r="F425" s="114" t="str">
        <f t="shared" si="12"/>
        <v>是</v>
      </c>
    </row>
    <row r="426" ht="18" customHeight="1" spans="1:6">
      <c r="A426" s="185" t="s">
        <v>385</v>
      </c>
      <c r="B426" s="143">
        <v>247</v>
      </c>
      <c r="C426" s="143">
        <v>253</v>
      </c>
      <c r="D426" s="85">
        <f t="shared" si="13"/>
        <v>1.02429149797571</v>
      </c>
      <c r="F426" s="114" t="str">
        <f t="shared" si="12"/>
        <v>是</v>
      </c>
    </row>
    <row r="427" ht="17.25" hidden="1" customHeight="1" spans="1:6">
      <c r="A427" s="185" t="s">
        <v>386</v>
      </c>
      <c r="B427" s="143">
        <v>0</v>
      </c>
      <c r="C427" s="143">
        <v>0</v>
      </c>
      <c r="D427" s="85">
        <f t="shared" si="13"/>
        <v>0</v>
      </c>
      <c r="F427" s="114" t="str">
        <f t="shared" si="12"/>
        <v>否</v>
      </c>
    </row>
    <row r="428" ht="18" customHeight="1" spans="1:6">
      <c r="A428" s="185" t="s">
        <v>387</v>
      </c>
      <c r="B428" s="143">
        <v>817</v>
      </c>
      <c r="C428" s="143">
        <v>818</v>
      </c>
      <c r="D428" s="85">
        <f t="shared" si="13"/>
        <v>1.00122399020808</v>
      </c>
      <c r="F428" s="114" t="str">
        <f t="shared" si="12"/>
        <v>是</v>
      </c>
    </row>
    <row r="429" ht="18" customHeight="1" spans="1:6">
      <c r="A429" s="185" t="s">
        <v>388</v>
      </c>
      <c r="B429" s="143">
        <f>SUM(B430:B435)</f>
        <v>8131</v>
      </c>
      <c r="C429" s="143">
        <v>8655</v>
      </c>
      <c r="D429" s="85">
        <f t="shared" si="13"/>
        <v>1.06444471774689</v>
      </c>
      <c r="F429" s="114" t="str">
        <f t="shared" si="12"/>
        <v>是</v>
      </c>
    </row>
    <row r="430" ht="18" customHeight="1" spans="1:6">
      <c r="A430" s="185" t="s">
        <v>389</v>
      </c>
      <c r="B430" s="143">
        <v>1476</v>
      </c>
      <c r="C430" s="143">
        <v>1673</v>
      </c>
      <c r="D430" s="85">
        <f t="shared" si="13"/>
        <v>1.13346883468835</v>
      </c>
      <c r="F430" s="114" t="str">
        <f t="shared" si="12"/>
        <v>是</v>
      </c>
    </row>
    <row r="431" ht="18" customHeight="1" spans="1:6">
      <c r="A431" s="185" t="s">
        <v>390</v>
      </c>
      <c r="B431" s="143">
        <v>100</v>
      </c>
      <c r="C431" s="143">
        <v>100</v>
      </c>
      <c r="D431" s="85">
        <f t="shared" si="13"/>
        <v>1</v>
      </c>
      <c r="F431" s="114" t="str">
        <f t="shared" si="12"/>
        <v>是</v>
      </c>
    </row>
    <row r="432" ht="18" customHeight="1" spans="1:6">
      <c r="A432" s="185" t="s">
        <v>391</v>
      </c>
      <c r="B432" s="143">
        <v>300</v>
      </c>
      <c r="C432" s="143">
        <v>500</v>
      </c>
      <c r="D432" s="85">
        <f t="shared" si="13"/>
        <v>1.66666666666667</v>
      </c>
      <c r="F432" s="114" t="str">
        <f t="shared" si="12"/>
        <v>是</v>
      </c>
    </row>
    <row r="433" ht="17.85" hidden="1" customHeight="1" spans="1:6">
      <c r="A433" s="185" t="s">
        <v>392</v>
      </c>
      <c r="B433" s="143">
        <v>0</v>
      </c>
      <c r="C433" s="143">
        <v>0</v>
      </c>
      <c r="D433" s="85">
        <f t="shared" si="13"/>
        <v>0</v>
      </c>
      <c r="F433" s="114" t="str">
        <f t="shared" si="12"/>
        <v>否</v>
      </c>
    </row>
    <row r="434" ht="18" customHeight="1" spans="1:6">
      <c r="A434" s="185" t="s">
        <v>393</v>
      </c>
      <c r="B434" s="143">
        <v>221</v>
      </c>
      <c r="C434" s="143">
        <v>70</v>
      </c>
      <c r="D434" s="85">
        <f t="shared" si="13"/>
        <v>0.316742081447964</v>
      </c>
      <c r="F434" s="114" t="str">
        <f t="shared" si="12"/>
        <v>是</v>
      </c>
    </row>
    <row r="435" ht="18" customHeight="1" spans="1:6">
      <c r="A435" s="185" t="s">
        <v>394</v>
      </c>
      <c r="B435" s="143">
        <v>6034</v>
      </c>
      <c r="C435" s="143">
        <v>6312</v>
      </c>
      <c r="D435" s="85">
        <f t="shared" si="13"/>
        <v>1.04607225720915</v>
      </c>
      <c r="F435" s="114" t="str">
        <f t="shared" si="12"/>
        <v>是</v>
      </c>
    </row>
    <row r="436" ht="18" customHeight="1" spans="1:6">
      <c r="A436" s="185" t="s">
        <v>395</v>
      </c>
      <c r="B436" s="143">
        <v>2840</v>
      </c>
      <c r="C436" s="143">
        <v>2456</v>
      </c>
      <c r="D436" s="85">
        <f t="shared" si="13"/>
        <v>0.864788732394366</v>
      </c>
      <c r="F436" s="114" t="str">
        <f t="shared" si="12"/>
        <v>是</v>
      </c>
    </row>
    <row r="437" s="112" customFormat="1" ht="18" customHeight="1" spans="1:7">
      <c r="A437" s="184" t="s">
        <v>33</v>
      </c>
      <c r="B437" s="145">
        <f>B438+B443+B452+B458+B464+B469+B474+B485+B486</f>
        <v>6170</v>
      </c>
      <c r="C437" s="145">
        <f>6837-320</f>
        <v>6517</v>
      </c>
      <c r="D437" s="83">
        <f t="shared" si="13"/>
        <v>1.05623987034036</v>
      </c>
      <c r="F437" s="114" t="str">
        <f t="shared" si="12"/>
        <v>是</v>
      </c>
      <c r="G437" s="112">
        <v>1</v>
      </c>
    </row>
    <row r="438" ht="18" customHeight="1" spans="1:6">
      <c r="A438" s="185" t="s">
        <v>396</v>
      </c>
      <c r="B438" s="143">
        <f>SUM(B439:B442)</f>
        <v>1230</v>
      </c>
      <c r="C438" s="143">
        <v>1430</v>
      </c>
      <c r="D438" s="85">
        <f t="shared" si="13"/>
        <v>1.16260162601626</v>
      </c>
      <c r="F438" s="114" t="str">
        <f t="shared" si="12"/>
        <v>是</v>
      </c>
    </row>
    <row r="439" ht="18" customHeight="1" spans="1:6">
      <c r="A439" s="185" t="s">
        <v>117</v>
      </c>
      <c r="B439" s="143">
        <v>1111</v>
      </c>
      <c r="C439" s="143">
        <v>1274</v>
      </c>
      <c r="D439" s="85">
        <f t="shared" si="13"/>
        <v>1.14671467146715</v>
      </c>
      <c r="F439" s="114" t="str">
        <f t="shared" si="12"/>
        <v>是</v>
      </c>
    </row>
    <row r="440" ht="18" customHeight="1" spans="1:6">
      <c r="A440" s="185" t="s">
        <v>118</v>
      </c>
      <c r="B440" s="143">
        <v>19</v>
      </c>
      <c r="C440" s="143">
        <v>21</v>
      </c>
      <c r="D440" s="85">
        <f t="shared" si="13"/>
        <v>1.10526315789474</v>
      </c>
      <c r="F440" s="114" t="str">
        <f t="shared" si="12"/>
        <v>是</v>
      </c>
    </row>
    <row r="441" ht="17.25" hidden="1" customHeight="1" spans="1:6">
      <c r="A441" s="185" t="s">
        <v>119</v>
      </c>
      <c r="B441" s="143">
        <v>0</v>
      </c>
      <c r="C441" s="143">
        <v>0</v>
      </c>
      <c r="D441" s="85">
        <f t="shared" si="13"/>
        <v>0</v>
      </c>
      <c r="F441" s="114" t="str">
        <f t="shared" si="12"/>
        <v>否</v>
      </c>
    </row>
    <row r="442" ht="18" customHeight="1" spans="1:6">
      <c r="A442" s="185" t="s">
        <v>397</v>
      </c>
      <c r="B442" s="143">
        <v>100</v>
      </c>
      <c r="C442" s="143">
        <v>135</v>
      </c>
      <c r="D442" s="85">
        <f t="shared" si="13"/>
        <v>1.35</v>
      </c>
      <c r="F442" s="114" t="str">
        <f t="shared" si="12"/>
        <v>是</v>
      </c>
    </row>
    <row r="443" ht="18" customHeight="1" spans="1:6">
      <c r="A443" s="185" t="s">
        <v>398</v>
      </c>
      <c r="B443" s="143">
        <f>SUM(B444:B446)</f>
        <v>15</v>
      </c>
      <c r="C443" s="143">
        <v>15</v>
      </c>
      <c r="D443" s="85">
        <f t="shared" si="13"/>
        <v>1</v>
      </c>
      <c r="F443" s="114" t="str">
        <f t="shared" si="12"/>
        <v>是</v>
      </c>
    </row>
    <row r="444" ht="17.25" hidden="1" customHeight="1" spans="1:6">
      <c r="A444" s="185" t="s">
        <v>399</v>
      </c>
      <c r="B444" s="143"/>
      <c r="C444" s="143">
        <v>0</v>
      </c>
      <c r="D444" s="85">
        <f t="shared" si="13"/>
        <v>0</v>
      </c>
      <c r="F444" s="114" t="str">
        <f t="shared" si="12"/>
        <v>否</v>
      </c>
    </row>
    <row r="445" ht="17.25" hidden="1" customHeight="1" spans="1:6">
      <c r="A445" s="185" t="s">
        <v>400</v>
      </c>
      <c r="B445" s="143">
        <v>0</v>
      </c>
      <c r="C445" s="143">
        <v>0</v>
      </c>
      <c r="D445" s="85">
        <f t="shared" si="13"/>
        <v>0</v>
      </c>
      <c r="F445" s="114" t="str">
        <f t="shared" si="12"/>
        <v>否</v>
      </c>
    </row>
    <row r="446" ht="18" customHeight="1" spans="1:6">
      <c r="A446" s="185" t="s">
        <v>401</v>
      </c>
      <c r="B446" s="143">
        <v>15</v>
      </c>
      <c r="C446" s="143">
        <v>15</v>
      </c>
      <c r="D446" s="85">
        <f t="shared" si="13"/>
        <v>1</v>
      </c>
      <c r="F446" s="114" t="str">
        <f t="shared" si="12"/>
        <v>是</v>
      </c>
    </row>
    <row r="447" ht="17.25" hidden="1" customHeight="1" spans="1:6">
      <c r="A447" s="185" t="s">
        <v>402</v>
      </c>
      <c r="B447" s="143">
        <v>0</v>
      </c>
      <c r="C447" s="143">
        <v>0</v>
      </c>
      <c r="D447" s="85">
        <f t="shared" si="13"/>
        <v>0</v>
      </c>
      <c r="F447" s="114" t="str">
        <f t="shared" si="12"/>
        <v>否</v>
      </c>
    </row>
    <row r="448" ht="17.25" hidden="1" customHeight="1" spans="1:6">
      <c r="A448" s="185" t="s">
        <v>403</v>
      </c>
      <c r="B448" s="143">
        <v>0</v>
      </c>
      <c r="C448" s="143">
        <v>0</v>
      </c>
      <c r="D448" s="85">
        <f t="shared" si="13"/>
        <v>0</v>
      </c>
      <c r="F448" s="114" t="str">
        <f t="shared" si="12"/>
        <v>否</v>
      </c>
    </row>
    <row r="449" ht="17.25" hidden="1" customHeight="1" spans="1:6">
      <c r="A449" s="185" t="s">
        <v>404</v>
      </c>
      <c r="B449" s="143">
        <v>0</v>
      </c>
      <c r="C449" s="143">
        <v>0</v>
      </c>
      <c r="D449" s="85">
        <f t="shared" si="13"/>
        <v>0</v>
      </c>
      <c r="F449" s="114" t="str">
        <f t="shared" si="12"/>
        <v>否</v>
      </c>
    </row>
    <row r="450" ht="17.25" hidden="1" customHeight="1" spans="1:6">
      <c r="A450" s="185" t="s">
        <v>405</v>
      </c>
      <c r="B450" s="143">
        <v>0</v>
      </c>
      <c r="C450" s="143">
        <v>0</v>
      </c>
      <c r="D450" s="85">
        <f t="shared" si="13"/>
        <v>0</v>
      </c>
      <c r="F450" s="114" t="str">
        <f t="shared" si="12"/>
        <v>否</v>
      </c>
    </row>
    <row r="451" ht="17.25" hidden="1" customHeight="1" spans="1:6">
      <c r="A451" s="185" t="s">
        <v>406</v>
      </c>
      <c r="B451" s="143">
        <v>0</v>
      </c>
      <c r="C451" s="143">
        <v>0</v>
      </c>
      <c r="D451" s="85">
        <f t="shared" si="13"/>
        <v>0</v>
      </c>
      <c r="F451" s="114" t="str">
        <f t="shared" si="12"/>
        <v>否</v>
      </c>
    </row>
    <row r="452" ht="18" customHeight="1" spans="1:6">
      <c r="A452" s="185" t="s">
        <v>407</v>
      </c>
      <c r="B452" s="143">
        <f>SUM(B453:B454)</f>
        <v>424</v>
      </c>
      <c r="C452" s="143">
        <v>509</v>
      </c>
      <c r="D452" s="85">
        <f t="shared" si="13"/>
        <v>1.20047169811321</v>
      </c>
      <c r="F452" s="114" t="str">
        <f t="shared" si="12"/>
        <v>是</v>
      </c>
    </row>
    <row r="453" ht="18" customHeight="1" spans="1:6">
      <c r="A453" s="185" t="s">
        <v>399</v>
      </c>
      <c r="B453" s="143">
        <v>424</v>
      </c>
      <c r="C453" s="143">
        <v>509</v>
      </c>
      <c r="D453" s="85">
        <f t="shared" si="13"/>
        <v>1.20047169811321</v>
      </c>
      <c r="F453" s="114" t="str">
        <f t="shared" ref="F453:F518" si="14">IF((B453+C453+G453)&lt;&gt;0,"是","否")</f>
        <v>是</v>
      </c>
    </row>
    <row r="454" ht="17.85" hidden="1" customHeight="1" spans="1:6">
      <c r="A454" s="185" t="s">
        <v>408</v>
      </c>
      <c r="B454" s="143"/>
      <c r="C454" s="143">
        <v>0</v>
      </c>
      <c r="D454" s="85">
        <f t="shared" ref="D454:D517" si="15">IF(B454&lt;&gt;0,C454/B454,0)</f>
        <v>0</v>
      </c>
      <c r="F454" s="114" t="str">
        <f t="shared" si="14"/>
        <v>否</v>
      </c>
    </row>
    <row r="455" ht="17.25" hidden="1" customHeight="1" spans="1:6">
      <c r="A455" s="185" t="s">
        <v>409</v>
      </c>
      <c r="B455" s="143">
        <v>0</v>
      </c>
      <c r="C455" s="143">
        <v>0</v>
      </c>
      <c r="D455" s="85">
        <f t="shared" si="15"/>
        <v>0</v>
      </c>
      <c r="F455" s="114" t="str">
        <f t="shared" si="14"/>
        <v>否</v>
      </c>
    </row>
    <row r="456" ht="17.25" hidden="1" customHeight="1" spans="1:6">
      <c r="A456" s="185" t="s">
        <v>410</v>
      </c>
      <c r="B456" s="143">
        <v>0</v>
      </c>
      <c r="C456" s="143">
        <v>0</v>
      </c>
      <c r="D456" s="85">
        <f t="shared" si="15"/>
        <v>0</v>
      </c>
      <c r="F456" s="114" t="str">
        <f t="shared" si="14"/>
        <v>否</v>
      </c>
    </row>
    <row r="457" ht="17.25" hidden="1" customHeight="1" spans="1:6">
      <c r="A457" s="185" t="s">
        <v>411</v>
      </c>
      <c r="B457" s="143">
        <v>0</v>
      </c>
      <c r="C457" s="143">
        <v>0</v>
      </c>
      <c r="D457" s="85">
        <f t="shared" si="15"/>
        <v>0</v>
      </c>
      <c r="F457" s="114" t="str">
        <f t="shared" si="14"/>
        <v>否</v>
      </c>
    </row>
    <row r="458" ht="18" customHeight="1" spans="1:6">
      <c r="A458" s="185" t="s">
        <v>412</v>
      </c>
      <c r="B458" s="143">
        <f>SUM(B460:B463)</f>
        <v>1921</v>
      </c>
      <c r="C458" s="143">
        <f>2111-320</f>
        <v>1791</v>
      </c>
      <c r="D458" s="85">
        <f t="shared" si="15"/>
        <v>0.932326913066111</v>
      </c>
      <c r="F458" s="114" t="str">
        <f t="shared" si="14"/>
        <v>是</v>
      </c>
    </row>
    <row r="459" ht="17.25" hidden="1" customHeight="1" spans="1:6">
      <c r="A459" s="185" t="s">
        <v>399</v>
      </c>
      <c r="B459" s="143">
        <v>0</v>
      </c>
      <c r="C459" s="143"/>
      <c r="D459" s="85">
        <f t="shared" si="15"/>
        <v>0</v>
      </c>
      <c r="F459" s="114" t="str">
        <f t="shared" si="14"/>
        <v>否</v>
      </c>
    </row>
    <row r="460" ht="18" customHeight="1" spans="1:6">
      <c r="A460" s="185" t="s">
        <v>413</v>
      </c>
      <c r="B460" s="143">
        <v>1786</v>
      </c>
      <c r="C460" s="143">
        <v>1619</v>
      </c>
      <c r="D460" s="85">
        <f t="shared" si="15"/>
        <v>0.906494960806271</v>
      </c>
      <c r="F460" s="114" t="str">
        <f t="shared" si="14"/>
        <v>是</v>
      </c>
    </row>
    <row r="461" ht="18" customHeight="1" spans="1:6">
      <c r="A461" s="185" t="s">
        <v>414</v>
      </c>
      <c r="B461" s="143">
        <v>125</v>
      </c>
      <c r="C461" s="143">
        <v>162</v>
      </c>
      <c r="D461" s="85">
        <f t="shared" si="15"/>
        <v>1.296</v>
      </c>
      <c r="F461" s="114" t="str">
        <f t="shared" si="14"/>
        <v>是</v>
      </c>
    </row>
    <row r="462" ht="17.85" hidden="1" customHeight="1" spans="1:6">
      <c r="A462" s="185" t="s">
        <v>415</v>
      </c>
      <c r="B462" s="143">
        <v>0</v>
      </c>
      <c r="C462" s="143">
        <v>0</v>
      </c>
      <c r="D462" s="85">
        <f t="shared" si="15"/>
        <v>0</v>
      </c>
      <c r="F462" s="114" t="str">
        <f t="shared" si="14"/>
        <v>否</v>
      </c>
    </row>
    <row r="463" ht="18" customHeight="1" spans="1:6">
      <c r="A463" s="185" t="s">
        <v>416</v>
      </c>
      <c r="B463" s="143">
        <v>10</v>
      </c>
      <c r="C463" s="143">
        <v>10</v>
      </c>
      <c r="D463" s="85">
        <f t="shared" si="15"/>
        <v>1</v>
      </c>
      <c r="F463" s="114" t="str">
        <f t="shared" si="14"/>
        <v>是</v>
      </c>
    </row>
    <row r="464" ht="17.85" hidden="1" customHeight="1" spans="1:6">
      <c r="A464" s="185" t="s">
        <v>417</v>
      </c>
      <c r="B464" s="143">
        <f>SUM(B466:B468)</f>
        <v>0</v>
      </c>
      <c r="C464" s="143"/>
      <c r="D464" s="85">
        <f t="shared" si="15"/>
        <v>0</v>
      </c>
      <c r="F464" s="114" t="str">
        <f t="shared" si="14"/>
        <v>否</v>
      </c>
    </row>
    <row r="465" ht="17.25" hidden="1" customHeight="1" spans="1:6">
      <c r="A465" s="185" t="s">
        <v>399</v>
      </c>
      <c r="B465" s="143">
        <v>0</v>
      </c>
      <c r="C465" s="143">
        <v>0</v>
      </c>
      <c r="D465" s="85">
        <f t="shared" si="15"/>
        <v>0</v>
      </c>
      <c r="F465" s="114" t="str">
        <f t="shared" si="14"/>
        <v>否</v>
      </c>
    </row>
    <row r="466" ht="17.85" hidden="1" customHeight="1" spans="1:6">
      <c r="A466" s="185" t="s">
        <v>418</v>
      </c>
      <c r="B466" s="143"/>
      <c r="C466" s="143"/>
      <c r="D466" s="85">
        <f t="shared" si="15"/>
        <v>0</v>
      </c>
      <c r="F466" s="114" t="str">
        <f t="shared" si="14"/>
        <v>否</v>
      </c>
    </row>
    <row r="467" ht="17.25" hidden="1" customHeight="1" spans="1:6">
      <c r="A467" s="185" t="s">
        <v>419</v>
      </c>
      <c r="B467" s="143">
        <v>0</v>
      </c>
      <c r="C467" s="143">
        <v>0</v>
      </c>
      <c r="D467" s="85">
        <f t="shared" si="15"/>
        <v>0</v>
      </c>
      <c r="F467" s="114" t="str">
        <f t="shared" si="14"/>
        <v>否</v>
      </c>
    </row>
    <row r="468" ht="17.85" hidden="1" customHeight="1" spans="1:6">
      <c r="A468" s="185" t="s">
        <v>420</v>
      </c>
      <c r="B468" s="143"/>
      <c r="C468" s="143"/>
      <c r="D468" s="85">
        <f t="shared" si="15"/>
        <v>0</v>
      </c>
      <c r="F468" s="114" t="str">
        <f t="shared" si="14"/>
        <v>否</v>
      </c>
    </row>
    <row r="469" ht="18" customHeight="1" spans="1:6">
      <c r="A469" s="185" t="s">
        <v>421</v>
      </c>
      <c r="B469" s="143">
        <f>B473</f>
        <v>8</v>
      </c>
      <c r="C469" s="143">
        <v>2</v>
      </c>
      <c r="D469" s="85">
        <f t="shared" si="15"/>
        <v>0.25</v>
      </c>
      <c r="F469" s="114" t="str">
        <f t="shared" si="14"/>
        <v>是</v>
      </c>
    </row>
    <row r="470" ht="17.25" hidden="1" customHeight="1" spans="1:6">
      <c r="A470" s="185" t="s">
        <v>422</v>
      </c>
      <c r="B470" s="143">
        <v>0</v>
      </c>
      <c r="C470" s="143">
        <v>0</v>
      </c>
      <c r="D470" s="85">
        <f t="shared" si="15"/>
        <v>0</v>
      </c>
      <c r="F470" s="114" t="str">
        <f t="shared" si="14"/>
        <v>否</v>
      </c>
    </row>
    <row r="471" ht="17.25" hidden="1" customHeight="1" spans="1:6">
      <c r="A471" s="185" t="s">
        <v>423</v>
      </c>
      <c r="B471" s="143">
        <v>0</v>
      </c>
      <c r="C471" s="143">
        <v>0</v>
      </c>
      <c r="D471" s="85">
        <f t="shared" si="15"/>
        <v>0</v>
      </c>
      <c r="F471" s="114" t="str">
        <f t="shared" si="14"/>
        <v>否</v>
      </c>
    </row>
    <row r="472" ht="17.25" hidden="1" customHeight="1" spans="1:6">
      <c r="A472" s="185" t="s">
        <v>424</v>
      </c>
      <c r="B472" s="143">
        <v>0</v>
      </c>
      <c r="C472" s="143">
        <v>0</v>
      </c>
      <c r="D472" s="85">
        <f t="shared" si="15"/>
        <v>0</v>
      </c>
      <c r="F472" s="114" t="str">
        <f t="shared" si="14"/>
        <v>否</v>
      </c>
    </row>
    <row r="473" ht="18" customHeight="1" spans="1:6">
      <c r="A473" s="185" t="s">
        <v>425</v>
      </c>
      <c r="B473" s="143">
        <v>8</v>
      </c>
      <c r="C473" s="143">
        <v>2</v>
      </c>
      <c r="D473" s="85">
        <f t="shared" si="15"/>
        <v>0.25</v>
      </c>
      <c r="F473" s="114" t="str">
        <f t="shared" si="14"/>
        <v>是</v>
      </c>
    </row>
    <row r="474" ht="18" customHeight="1" spans="1:6">
      <c r="A474" s="185" t="s">
        <v>426</v>
      </c>
      <c r="B474" s="143">
        <f>SUM(B475:B480)</f>
        <v>2175</v>
      </c>
      <c r="C474" s="143">
        <v>2400</v>
      </c>
      <c r="D474" s="85">
        <f t="shared" si="15"/>
        <v>1.10344827586207</v>
      </c>
      <c r="F474" s="114" t="str">
        <f t="shared" si="14"/>
        <v>是</v>
      </c>
    </row>
    <row r="475" ht="18" customHeight="1" spans="1:6">
      <c r="A475" s="185" t="s">
        <v>399</v>
      </c>
      <c r="B475" s="143">
        <v>844</v>
      </c>
      <c r="C475" s="143">
        <v>959</v>
      </c>
      <c r="D475" s="85">
        <f t="shared" si="15"/>
        <v>1.13625592417062</v>
      </c>
      <c r="F475" s="114" t="str">
        <f t="shared" si="14"/>
        <v>是</v>
      </c>
    </row>
    <row r="476" ht="18" customHeight="1" spans="1:6">
      <c r="A476" s="185" t="s">
        <v>427</v>
      </c>
      <c r="B476" s="143">
        <v>804</v>
      </c>
      <c r="C476" s="143">
        <v>850</v>
      </c>
      <c r="D476" s="85">
        <f t="shared" si="15"/>
        <v>1.05721393034826</v>
      </c>
      <c r="F476" s="114" t="str">
        <f t="shared" si="14"/>
        <v>是</v>
      </c>
    </row>
    <row r="477" ht="18" customHeight="1" spans="1:6">
      <c r="A477" s="185" t="s">
        <v>428</v>
      </c>
      <c r="B477" s="143">
        <v>7</v>
      </c>
      <c r="C477" s="143">
        <v>7</v>
      </c>
      <c r="D477" s="85">
        <f t="shared" si="15"/>
        <v>1</v>
      </c>
      <c r="F477" s="114" t="str">
        <f t="shared" si="14"/>
        <v>是</v>
      </c>
    </row>
    <row r="478" ht="17.25" hidden="1" customHeight="1" spans="1:6">
      <c r="A478" s="185" t="s">
        <v>429</v>
      </c>
      <c r="B478" s="143">
        <v>0</v>
      </c>
      <c r="C478" s="143">
        <v>0</v>
      </c>
      <c r="D478" s="85">
        <f t="shared" si="15"/>
        <v>0</v>
      </c>
      <c r="F478" s="114" t="str">
        <f t="shared" si="14"/>
        <v>否</v>
      </c>
    </row>
    <row r="479" ht="18" customHeight="1" spans="1:6">
      <c r="A479" s="185" t="s">
        <v>430</v>
      </c>
      <c r="B479" s="143">
        <v>300</v>
      </c>
      <c r="C479" s="143">
        <v>353</v>
      </c>
      <c r="D479" s="85">
        <f t="shared" si="15"/>
        <v>1.17666666666667</v>
      </c>
      <c r="F479" s="114" t="str">
        <f t="shared" si="14"/>
        <v>是</v>
      </c>
    </row>
    <row r="480" ht="18" customHeight="1" spans="1:6">
      <c r="A480" s="185" t="s">
        <v>431</v>
      </c>
      <c r="B480" s="143">
        <v>220</v>
      </c>
      <c r="C480" s="143">
        <v>231</v>
      </c>
      <c r="D480" s="85">
        <f t="shared" si="15"/>
        <v>1.05</v>
      </c>
      <c r="F480" s="114" t="str">
        <f t="shared" si="14"/>
        <v>是</v>
      </c>
    </row>
    <row r="481" ht="17.25" hidden="1" customHeight="1" spans="1:6">
      <c r="A481" s="185" t="s">
        <v>432</v>
      </c>
      <c r="B481" s="143">
        <v>0</v>
      </c>
      <c r="C481" s="143">
        <v>0</v>
      </c>
      <c r="D481" s="85">
        <f t="shared" si="15"/>
        <v>0</v>
      </c>
      <c r="F481" s="114" t="str">
        <f t="shared" si="14"/>
        <v>否</v>
      </c>
    </row>
    <row r="482" ht="17.25" hidden="1" customHeight="1" spans="1:6">
      <c r="A482" s="185" t="s">
        <v>433</v>
      </c>
      <c r="B482" s="143">
        <v>0</v>
      </c>
      <c r="C482" s="143">
        <v>0</v>
      </c>
      <c r="D482" s="85">
        <f t="shared" si="15"/>
        <v>0</v>
      </c>
      <c r="F482" s="114" t="str">
        <f t="shared" si="14"/>
        <v>否</v>
      </c>
    </row>
    <row r="483" ht="17.25" hidden="1" customHeight="1" spans="1:6">
      <c r="A483" s="185" t="s">
        <v>434</v>
      </c>
      <c r="B483" s="143">
        <v>0</v>
      </c>
      <c r="C483" s="143">
        <v>0</v>
      </c>
      <c r="D483" s="85">
        <f t="shared" si="15"/>
        <v>0</v>
      </c>
      <c r="F483" s="114" t="str">
        <f t="shared" si="14"/>
        <v>否</v>
      </c>
    </row>
    <row r="484" ht="17.25" hidden="1" customHeight="1" spans="1:6">
      <c r="A484" s="185" t="s">
        <v>435</v>
      </c>
      <c r="B484" s="143">
        <v>0</v>
      </c>
      <c r="C484" s="143">
        <v>0</v>
      </c>
      <c r="D484" s="85">
        <f t="shared" si="15"/>
        <v>0</v>
      </c>
      <c r="F484" s="114" t="str">
        <f t="shared" si="14"/>
        <v>否</v>
      </c>
    </row>
    <row r="485" ht="18" customHeight="1" spans="1:6">
      <c r="A485" s="185" t="s">
        <v>436</v>
      </c>
      <c r="B485" s="143">
        <v>50</v>
      </c>
      <c r="C485" s="143">
        <v>50</v>
      </c>
      <c r="D485" s="85">
        <f t="shared" si="15"/>
        <v>1</v>
      </c>
      <c r="F485" s="114" t="str">
        <f t="shared" si="14"/>
        <v>是</v>
      </c>
    </row>
    <row r="486" ht="18" customHeight="1" spans="1:6">
      <c r="A486" s="185" t="s">
        <v>437</v>
      </c>
      <c r="B486" s="143">
        <f>SUM(B487:B490)</f>
        <v>347</v>
      </c>
      <c r="C486" s="143">
        <v>320</v>
      </c>
      <c r="D486" s="85">
        <f t="shared" si="15"/>
        <v>0.922190201729107</v>
      </c>
      <c r="F486" s="114" t="str">
        <f t="shared" si="14"/>
        <v>是</v>
      </c>
    </row>
    <row r="487" ht="18" customHeight="1" spans="1:6">
      <c r="A487" s="185" t="s">
        <v>438</v>
      </c>
      <c r="B487" s="143">
        <v>119</v>
      </c>
      <c r="C487" s="143">
        <v>120</v>
      </c>
      <c r="D487" s="85">
        <f t="shared" si="15"/>
        <v>1.00840336134454</v>
      </c>
      <c r="F487" s="114" t="str">
        <f t="shared" si="14"/>
        <v>是</v>
      </c>
    </row>
    <row r="488" ht="17.85" hidden="1" customHeight="1" spans="1:6">
      <c r="A488" s="185" t="s">
        <v>439</v>
      </c>
      <c r="B488" s="143">
        <v>0</v>
      </c>
      <c r="C488" s="143">
        <v>0</v>
      </c>
      <c r="D488" s="85">
        <f t="shared" si="15"/>
        <v>0</v>
      </c>
      <c r="F488" s="114" t="str">
        <f t="shared" si="14"/>
        <v>否</v>
      </c>
    </row>
    <row r="489" ht="17.85" hidden="1" customHeight="1" spans="1:6">
      <c r="A489" s="185" t="s">
        <v>440</v>
      </c>
      <c r="B489" s="143">
        <v>0</v>
      </c>
      <c r="C489" s="143">
        <v>0</v>
      </c>
      <c r="D489" s="85">
        <f t="shared" si="15"/>
        <v>0</v>
      </c>
      <c r="F489" s="114" t="str">
        <f t="shared" si="14"/>
        <v>否</v>
      </c>
    </row>
    <row r="490" ht="18" customHeight="1" spans="1:6">
      <c r="A490" s="185" t="s">
        <v>441</v>
      </c>
      <c r="B490" s="143">
        <v>228</v>
      </c>
      <c r="C490" s="143">
        <v>200</v>
      </c>
      <c r="D490" s="85">
        <f t="shared" si="15"/>
        <v>0.87719298245614</v>
      </c>
      <c r="F490" s="114" t="str">
        <f t="shared" si="14"/>
        <v>是</v>
      </c>
    </row>
    <row r="491" ht="18" customHeight="1" spans="1:7">
      <c r="A491" s="184" t="s">
        <v>34</v>
      </c>
      <c r="B491" s="145">
        <f>B492+B506+B514+B525+B536</f>
        <v>29274</v>
      </c>
      <c r="C491" s="145">
        <f>39464-6500</f>
        <v>32964</v>
      </c>
      <c r="D491" s="83">
        <f t="shared" si="15"/>
        <v>1.12605042016807</v>
      </c>
      <c r="F491" s="114" t="str">
        <f t="shared" si="14"/>
        <v>是</v>
      </c>
      <c r="G491" s="114">
        <v>1</v>
      </c>
    </row>
    <row r="492" ht="18" customHeight="1" spans="1:6">
      <c r="A492" s="185" t="s">
        <v>442</v>
      </c>
      <c r="B492" s="143">
        <f>SUM(B493:B505)</f>
        <v>12365</v>
      </c>
      <c r="C492" s="143">
        <f>20417-6500</f>
        <v>13917</v>
      </c>
      <c r="D492" s="85">
        <f t="shared" si="15"/>
        <v>1.12551556813587</v>
      </c>
      <c r="F492" s="114" t="str">
        <f t="shared" si="14"/>
        <v>是</v>
      </c>
    </row>
    <row r="493" s="112" customFormat="1" ht="18" customHeight="1" spans="1:6">
      <c r="A493" s="185" t="s">
        <v>117</v>
      </c>
      <c r="B493" s="143">
        <v>2860</v>
      </c>
      <c r="C493" s="143">
        <v>3289</v>
      </c>
      <c r="D493" s="85">
        <f t="shared" si="15"/>
        <v>1.15</v>
      </c>
      <c r="F493" s="114" t="str">
        <f t="shared" si="14"/>
        <v>是</v>
      </c>
    </row>
    <row r="494" ht="18" customHeight="1" spans="1:6">
      <c r="A494" s="185" t="s">
        <v>118</v>
      </c>
      <c r="B494" s="143">
        <v>5</v>
      </c>
      <c r="C494" s="143">
        <v>7</v>
      </c>
      <c r="D494" s="85">
        <f t="shared" si="15"/>
        <v>1.4</v>
      </c>
      <c r="F494" s="114" t="str">
        <f t="shared" si="14"/>
        <v>是</v>
      </c>
    </row>
    <row r="495" ht="17.85" hidden="1" customHeight="1" spans="1:6">
      <c r="A495" s="185" t="s">
        <v>119</v>
      </c>
      <c r="B495" s="143">
        <v>0</v>
      </c>
      <c r="C495" s="143">
        <v>0</v>
      </c>
      <c r="D495" s="85">
        <f t="shared" si="15"/>
        <v>0</v>
      </c>
      <c r="F495" s="114" t="str">
        <f t="shared" si="14"/>
        <v>否</v>
      </c>
    </row>
    <row r="496" ht="18" customHeight="1" spans="1:6">
      <c r="A496" s="185" t="s">
        <v>443</v>
      </c>
      <c r="B496" s="143">
        <v>467</v>
      </c>
      <c r="C496" s="143">
        <v>572</v>
      </c>
      <c r="D496" s="85">
        <f t="shared" si="15"/>
        <v>1.22483940042827</v>
      </c>
      <c r="F496" s="114" t="str">
        <f t="shared" si="14"/>
        <v>是</v>
      </c>
    </row>
    <row r="497" ht="18" customHeight="1" spans="1:6">
      <c r="A497" s="185" t="s">
        <v>444</v>
      </c>
      <c r="B497" s="143">
        <v>1000</v>
      </c>
      <c r="C497" s="143">
        <v>1200</v>
      </c>
      <c r="D497" s="85">
        <f t="shared" si="15"/>
        <v>1.2</v>
      </c>
      <c r="F497" s="114" t="str">
        <f t="shared" si="14"/>
        <v>是</v>
      </c>
    </row>
    <row r="498" ht="17.85" hidden="1" customHeight="1" spans="1:6">
      <c r="A498" s="185" t="s">
        <v>445</v>
      </c>
      <c r="B498" s="143">
        <v>0</v>
      </c>
      <c r="C498" s="143">
        <v>0</v>
      </c>
      <c r="D498" s="85">
        <f t="shared" si="15"/>
        <v>0</v>
      </c>
      <c r="F498" s="114" t="str">
        <f t="shared" si="14"/>
        <v>否</v>
      </c>
    </row>
    <row r="499" ht="18" customHeight="1" spans="1:6">
      <c r="A499" s="185" t="s">
        <v>446</v>
      </c>
      <c r="B499" s="143">
        <v>708</v>
      </c>
      <c r="C499" s="143">
        <v>839</v>
      </c>
      <c r="D499" s="85">
        <f t="shared" si="15"/>
        <v>1.18502824858757</v>
      </c>
      <c r="F499" s="114" t="str">
        <f t="shared" si="14"/>
        <v>是</v>
      </c>
    </row>
    <row r="500" ht="18" customHeight="1" spans="1:6">
      <c r="A500" s="185" t="s">
        <v>447</v>
      </c>
      <c r="B500" s="143">
        <v>103</v>
      </c>
      <c r="C500" s="143">
        <v>100</v>
      </c>
      <c r="D500" s="85">
        <f t="shared" si="15"/>
        <v>0.970873786407767</v>
      </c>
      <c r="F500" s="114" t="str">
        <f t="shared" si="14"/>
        <v>是</v>
      </c>
    </row>
    <row r="501" ht="18" customHeight="1" spans="1:6">
      <c r="A501" s="185" t="s">
        <v>448</v>
      </c>
      <c r="B501" s="143">
        <v>3005</v>
      </c>
      <c r="C501" s="143">
        <v>3414</v>
      </c>
      <c r="D501" s="85">
        <f t="shared" si="15"/>
        <v>1.13610648918469</v>
      </c>
      <c r="F501" s="114" t="str">
        <f t="shared" si="14"/>
        <v>是</v>
      </c>
    </row>
    <row r="502" ht="17.85" hidden="1" customHeight="1" spans="1:6">
      <c r="A502" s="185" t="s">
        <v>449</v>
      </c>
      <c r="B502" s="143">
        <v>0</v>
      </c>
      <c r="C502" s="143">
        <v>0</v>
      </c>
      <c r="D502" s="85">
        <f t="shared" si="15"/>
        <v>0</v>
      </c>
      <c r="F502" s="114" t="str">
        <f t="shared" si="14"/>
        <v>否</v>
      </c>
    </row>
    <row r="503" ht="18" customHeight="1" spans="1:6">
      <c r="A503" s="185" t="s">
        <v>450</v>
      </c>
      <c r="B503" s="143">
        <v>1004</v>
      </c>
      <c r="C503" s="143">
        <v>1103</v>
      </c>
      <c r="D503" s="85">
        <f t="shared" si="15"/>
        <v>1.09860557768924</v>
      </c>
      <c r="F503" s="114" t="str">
        <f t="shared" si="14"/>
        <v>是</v>
      </c>
    </row>
    <row r="504" ht="18" customHeight="1" spans="1:6">
      <c r="A504" s="185" t="s">
        <v>451</v>
      </c>
      <c r="B504" s="143">
        <v>19</v>
      </c>
      <c r="C504" s="143">
        <v>19</v>
      </c>
      <c r="D504" s="85">
        <f t="shared" si="15"/>
        <v>1</v>
      </c>
      <c r="F504" s="114" t="str">
        <f t="shared" si="14"/>
        <v>是</v>
      </c>
    </row>
    <row r="505" ht="18" customHeight="1" spans="1:6">
      <c r="A505" s="185" t="s">
        <v>452</v>
      </c>
      <c r="B505" s="143">
        <v>3194</v>
      </c>
      <c r="C505" s="143">
        <f>9874-6500</f>
        <v>3374</v>
      </c>
      <c r="D505" s="85">
        <f t="shared" si="15"/>
        <v>1.05635566687539</v>
      </c>
      <c r="F505" s="114" t="str">
        <f t="shared" si="14"/>
        <v>是</v>
      </c>
    </row>
    <row r="506" ht="18" customHeight="1" spans="1:6">
      <c r="A506" s="185" t="s">
        <v>453</v>
      </c>
      <c r="B506" s="143">
        <f>SUM(B507:B513)</f>
        <v>3031</v>
      </c>
      <c r="C506" s="143">
        <v>3251</v>
      </c>
      <c r="D506" s="85">
        <f t="shared" si="15"/>
        <v>1.07258330583966</v>
      </c>
      <c r="F506" s="114" t="str">
        <f t="shared" si="14"/>
        <v>是</v>
      </c>
    </row>
    <row r="507" ht="18" customHeight="1" spans="1:6">
      <c r="A507" s="185" t="s">
        <v>117</v>
      </c>
      <c r="B507" s="143">
        <v>166</v>
      </c>
      <c r="C507" s="143">
        <v>195</v>
      </c>
      <c r="D507" s="85">
        <f t="shared" si="15"/>
        <v>1.17469879518072</v>
      </c>
      <c r="F507" s="114" t="str">
        <f t="shared" si="14"/>
        <v>是</v>
      </c>
    </row>
    <row r="508" ht="17.85" hidden="1" customHeight="1" spans="1:6">
      <c r="A508" s="185" t="s">
        <v>118</v>
      </c>
      <c r="B508" s="143">
        <v>0</v>
      </c>
      <c r="C508" s="143">
        <v>0</v>
      </c>
      <c r="D508" s="85">
        <f t="shared" si="15"/>
        <v>0</v>
      </c>
      <c r="F508" s="114" t="str">
        <f t="shared" si="14"/>
        <v>否</v>
      </c>
    </row>
    <row r="509" ht="17.85" hidden="1" customHeight="1" spans="1:6">
      <c r="A509" s="185" t="s">
        <v>119</v>
      </c>
      <c r="B509" s="143">
        <v>0</v>
      </c>
      <c r="C509" s="143">
        <v>0</v>
      </c>
      <c r="D509" s="85">
        <f t="shared" si="15"/>
        <v>0</v>
      </c>
      <c r="F509" s="114" t="str">
        <f t="shared" si="14"/>
        <v>否</v>
      </c>
    </row>
    <row r="510" ht="18" customHeight="1" spans="1:6">
      <c r="A510" s="185" t="s">
        <v>454</v>
      </c>
      <c r="B510" s="143">
        <v>1489</v>
      </c>
      <c r="C510" s="143">
        <v>1506</v>
      </c>
      <c r="D510" s="85">
        <f t="shared" si="15"/>
        <v>1.01141705842848</v>
      </c>
      <c r="F510" s="114" t="str">
        <f t="shared" si="14"/>
        <v>是</v>
      </c>
    </row>
    <row r="511" ht="18" customHeight="1" spans="1:6">
      <c r="A511" s="185" t="s">
        <v>455</v>
      </c>
      <c r="B511" s="143">
        <v>1200</v>
      </c>
      <c r="C511" s="143">
        <v>1400</v>
      </c>
      <c r="D511" s="85">
        <f t="shared" si="15"/>
        <v>1.16666666666667</v>
      </c>
      <c r="F511" s="114" t="str">
        <f t="shared" si="14"/>
        <v>是</v>
      </c>
    </row>
    <row r="512" ht="17.85" hidden="1" customHeight="1" spans="1:6">
      <c r="A512" s="185" t="s">
        <v>456</v>
      </c>
      <c r="B512" s="143">
        <v>0</v>
      </c>
      <c r="C512" s="143">
        <v>0</v>
      </c>
      <c r="D512" s="85">
        <f t="shared" si="15"/>
        <v>0</v>
      </c>
      <c r="F512" s="114" t="str">
        <f t="shared" si="14"/>
        <v>否</v>
      </c>
    </row>
    <row r="513" ht="18" customHeight="1" spans="1:6">
      <c r="A513" s="185" t="s">
        <v>457</v>
      </c>
      <c r="B513" s="143">
        <v>176</v>
      </c>
      <c r="C513" s="143">
        <v>150</v>
      </c>
      <c r="D513" s="85">
        <f t="shared" si="15"/>
        <v>0.852272727272727</v>
      </c>
      <c r="F513" s="114" t="str">
        <f t="shared" si="14"/>
        <v>是</v>
      </c>
    </row>
    <row r="514" ht="18" customHeight="1" spans="1:6">
      <c r="A514" s="185" t="s">
        <v>458</v>
      </c>
      <c r="B514" s="143">
        <f>SUM(B515:B524)</f>
        <v>942</v>
      </c>
      <c r="C514" s="143">
        <v>2009</v>
      </c>
      <c r="D514" s="85">
        <f t="shared" si="15"/>
        <v>2.13269639065817</v>
      </c>
      <c r="F514" s="114" t="str">
        <f t="shared" si="14"/>
        <v>是</v>
      </c>
    </row>
    <row r="515" ht="18" customHeight="1" spans="1:6">
      <c r="A515" s="185" t="s">
        <v>117</v>
      </c>
      <c r="B515" s="143">
        <v>26</v>
      </c>
      <c r="C515" s="143">
        <v>93</v>
      </c>
      <c r="D515" s="85">
        <f t="shared" si="15"/>
        <v>3.57692307692308</v>
      </c>
      <c r="F515" s="114" t="str">
        <f t="shared" si="14"/>
        <v>是</v>
      </c>
    </row>
    <row r="516" ht="17.85" hidden="1" customHeight="1" spans="1:6">
      <c r="A516" s="185" t="s">
        <v>118</v>
      </c>
      <c r="B516" s="143">
        <v>0</v>
      </c>
      <c r="C516" s="143">
        <v>0</v>
      </c>
      <c r="D516" s="85">
        <f t="shared" si="15"/>
        <v>0</v>
      </c>
      <c r="F516" s="114" t="str">
        <f t="shared" si="14"/>
        <v>否</v>
      </c>
    </row>
    <row r="517" ht="17.85" hidden="1" customHeight="1" spans="1:6">
      <c r="A517" s="185" t="s">
        <v>119</v>
      </c>
      <c r="B517" s="143">
        <v>0</v>
      </c>
      <c r="C517" s="143">
        <v>0</v>
      </c>
      <c r="D517" s="85">
        <f t="shared" si="15"/>
        <v>0</v>
      </c>
      <c r="F517" s="114" t="str">
        <f t="shared" si="14"/>
        <v>否</v>
      </c>
    </row>
    <row r="518" ht="18" customHeight="1" spans="1:6">
      <c r="A518" s="185" t="s">
        <v>459</v>
      </c>
      <c r="B518" s="143">
        <v>6</v>
      </c>
      <c r="C518" s="143">
        <v>52</v>
      </c>
      <c r="D518" s="85">
        <f t="shared" ref="D518:D586" si="16">IF(B518&lt;&gt;0,C518/B518,0)</f>
        <v>8.66666666666667</v>
      </c>
      <c r="F518" s="114" t="str">
        <f t="shared" si="14"/>
        <v>是</v>
      </c>
    </row>
    <row r="519" ht="18" customHeight="1" spans="1:6">
      <c r="A519" s="185" t="s">
        <v>460</v>
      </c>
      <c r="B519" s="143">
        <v>25</v>
      </c>
      <c r="C519" s="143">
        <v>25</v>
      </c>
      <c r="D519" s="85">
        <f t="shared" si="16"/>
        <v>1</v>
      </c>
      <c r="F519" s="114" t="str">
        <f t="shared" ref="F519:F578" si="17">IF((B519+C519+G519)&lt;&gt;0,"是","否")</f>
        <v>是</v>
      </c>
    </row>
    <row r="520" ht="18" customHeight="1" spans="1:6">
      <c r="A520" s="185" t="s">
        <v>461</v>
      </c>
      <c r="B520" s="143">
        <v>4</v>
      </c>
      <c r="C520" s="143">
        <v>0</v>
      </c>
      <c r="D520" s="85">
        <f t="shared" si="16"/>
        <v>0</v>
      </c>
      <c r="F520" s="114" t="str">
        <f t="shared" si="17"/>
        <v>是</v>
      </c>
    </row>
    <row r="521" ht="18" customHeight="1" spans="1:6">
      <c r="A521" s="185" t="s">
        <v>462</v>
      </c>
      <c r="B521" s="143">
        <v>704</v>
      </c>
      <c r="C521" s="143">
        <v>667</v>
      </c>
      <c r="D521" s="85">
        <f t="shared" si="16"/>
        <v>0.947443181818182</v>
      </c>
      <c r="F521" s="114" t="str">
        <f t="shared" si="17"/>
        <v>是</v>
      </c>
    </row>
    <row r="522" ht="18" customHeight="1" spans="1:6">
      <c r="A522" s="185" t="s">
        <v>463</v>
      </c>
      <c r="B522" s="143">
        <v>177</v>
      </c>
      <c r="C522" s="143">
        <v>172</v>
      </c>
      <c r="D522" s="85">
        <f t="shared" si="16"/>
        <v>0.971751412429379</v>
      </c>
      <c r="F522" s="114" t="str">
        <f t="shared" si="17"/>
        <v>是</v>
      </c>
    </row>
    <row r="523" ht="17.85" hidden="1" customHeight="1" spans="1:6">
      <c r="A523" s="185" t="s">
        <v>464</v>
      </c>
      <c r="B523" s="143">
        <v>0</v>
      </c>
      <c r="C523" s="143">
        <v>0</v>
      </c>
      <c r="D523" s="85">
        <f t="shared" si="16"/>
        <v>0</v>
      </c>
      <c r="F523" s="114" t="str">
        <f t="shared" si="17"/>
        <v>否</v>
      </c>
    </row>
    <row r="524" ht="18" customHeight="1" spans="1:6">
      <c r="A524" s="185" t="s">
        <v>465</v>
      </c>
      <c r="B524" s="143">
        <v>0</v>
      </c>
      <c r="C524" s="143">
        <v>1000</v>
      </c>
      <c r="D524" s="85">
        <f t="shared" si="16"/>
        <v>0</v>
      </c>
      <c r="F524" s="114" t="str">
        <f t="shared" si="17"/>
        <v>是</v>
      </c>
    </row>
    <row r="525" ht="18" customHeight="1" spans="1:6">
      <c r="A525" s="185" t="s">
        <v>466</v>
      </c>
      <c r="B525" s="143">
        <f>SUM(B526:B535)</f>
        <v>5603</v>
      </c>
      <c r="C525" s="143">
        <v>7319</v>
      </c>
      <c r="D525" s="85">
        <f t="shared" si="16"/>
        <v>1.30626450116009</v>
      </c>
      <c r="F525" s="114" t="str">
        <f t="shared" si="17"/>
        <v>是</v>
      </c>
    </row>
    <row r="526" ht="18" customHeight="1" spans="1:6">
      <c r="A526" s="185" t="s">
        <v>117</v>
      </c>
      <c r="B526" s="143">
        <v>2119</v>
      </c>
      <c r="C526" s="143">
        <v>2518</v>
      </c>
      <c r="D526" s="85">
        <f t="shared" si="16"/>
        <v>1.18829636621048</v>
      </c>
      <c r="F526" s="114" t="str">
        <f t="shared" si="17"/>
        <v>是</v>
      </c>
    </row>
    <row r="527" ht="17.85" hidden="1" customHeight="1" spans="1:6">
      <c r="A527" s="185" t="s">
        <v>118</v>
      </c>
      <c r="B527" s="143">
        <v>0</v>
      </c>
      <c r="C527" s="143">
        <v>0</v>
      </c>
      <c r="D527" s="85">
        <f t="shared" si="16"/>
        <v>0</v>
      </c>
      <c r="F527" s="114" t="str">
        <f t="shared" si="17"/>
        <v>否</v>
      </c>
    </row>
    <row r="528" ht="17.85" hidden="1" customHeight="1" spans="1:6">
      <c r="A528" s="185" t="s">
        <v>119</v>
      </c>
      <c r="B528" s="143">
        <v>0</v>
      </c>
      <c r="C528" s="143">
        <v>0</v>
      </c>
      <c r="D528" s="85">
        <f t="shared" si="16"/>
        <v>0</v>
      </c>
      <c r="F528" s="114" t="str">
        <f t="shared" si="17"/>
        <v>否</v>
      </c>
    </row>
    <row r="529" ht="18" customHeight="1" spans="1:6">
      <c r="A529" s="185" t="s">
        <v>467</v>
      </c>
      <c r="B529" s="143">
        <v>532</v>
      </c>
      <c r="C529" s="143">
        <v>566</v>
      </c>
      <c r="D529" s="85">
        <f t="shared" si="16"/>
        <v>1.06390977443609</v>
      </c>
      <c r="F529" s="114" t="str">
        <f t="shared" si="17"/>
        <v>是</v>
      </c>
    </row>
    <row r="530" ht="18" customHeight="1" spans="1:6">
      <c r="A530" s="185" t="s">
        <v>468</v>
      </c>
      <c r="B530" s="143">
        <v>534</v>
      </c>
      <c r="C530" s="143">
        <v>1007</v>
      </c>
      <c r="D530" s="85">
        <f t="shared" si="16"/>
        <v>1.88576779026217</v>
      </c>
      <c r="F530" s="114" t="str">
        <f t="shared" si="17"/>
        <v>是</v>
      </c>
    </row>
    <row r="531" ht="18" customHeight="1" spans="1:6">
      <c r="A531" s="185" t="s">
        <v>469</v>
      </c>
      <c r="B531" s="143">
        <v>251</v>
      </c>
      <c r="C531" s="143">
        <v>287</v>
      </c>
      <c r="D531" s="85">
        <f t="shared" si="16"/>
        <v>1.14342629482072</v>
      </c>
      <c r="F531" s="114" t="str">
        <f t="shared" si="17"/>
        <v>是</v>
      </c>
    </row>
    <row r="532" ht="17.85" hidden="1" customHeight="1" spans="1:6">
      <c r="A532" s="185" t="s">
        <v>470</v>
      </c>
      <c r="B532" s="143">
        <v>0</v>
      </c>
      <c r="C532" s="143">
        <v>0</v>
      </c>
      <c r="D532" s="85"/>
      <c r="F532" s="114" t="str">
        <f t="shared" si="17"/>
        <v>否</v>
      </c>
    </row>
    <row r="533" ht="18" customHeight="1" spans="1:6">
      <c r="A533" s="185" t="s">
        <v>471</v>
      </c>
      <c r="B533" s="143">
        <v>596</v>
      </c>
      <c r="C533" s="143">
        <v>680</v>
      </c>
      <c r="D533" s="85"/>
      <c r="F533" s="114" t="str">
        <f t="shared" si="17"/>
        <v>是</v>
      </c>
    </row>
    <row r="534" ht="17.25" hidden="1" customHeight="1" spans="1:6">
      <c r="A534" s="185" t="s">
        <v>472</v>
      </c>
      <c r="B534" s="143">
        <v>0</v>
      </c>
      <c r="C534" s="143">
        <v>0</v>
      </c>
      <c r="D534" s="85"/>
      <c r="F534" s="114" t="str">
        <f t="shared" si="17"/>
        <v>否</v>
      </c>
    </row>
    <row r="535" ht="18" customHeight="1" spans="1:6">
      <c r="A535" s="185" t="s">
        <v>473</v>
      </c>
      <c r="B535" s="143">
        <v>1571</v>
      </c>
      <c r="C535" s="143">
        <v>2261</v>
      </c>
      <c r="D535" s="85">
        <f t="shared" si="16"/>
        <v>1.43921069382559</v>
      </c>
      <c r="F535" s="114" t="str">
        <f t="shared" si="17"/>
        <v>是</v>
      </c>
    </row>
    <row r="536" ht="18" customHeight="1" spans="1:6">
      <c r="A536" s="185" t="s">
        <v>474</v>
      </c>
      <c r="B536" s="143">
        <f>SUM(B537:B539)</f>
        <v>7333</v>
      </c>
      <c r="C536" s="143">
        <v>6468</v>
      </c>
      <c r="D536" s="85">
        <f t="shared" si="16"/>
        <v>0.882040092731488</v>
      </c>
      <c r="F536" s="114" t="str">
        <f t="shared" si="17"/>
        <v>是</v>
      </c>
    </row>
    <row r="537" ht="18" customHeight="1" spans="1:6">
      <c r="A537" s="185" t="s">
        <v>475</v>
      </c>
      <c r="B537" s="143">
        <v>226</v>
      </c>
      <c r="C537" s="143">
        <v>253</v>
      </c>
      <c r="D537" s="85">
        <f t="shared" si="16"/>
        <v>1.11946902654867</v>
      </c>
      <c r="F537" s="114" t="str">
        <f t="shared" si="17"/>
        <v>是</v>
      </c>
    </row>
    <row r="538" ht="18" customHeight="1" spans="1:6">
      <c r="A538" s="185" t="s">
        <v>476</v>
      </c>
      <c r="B538" s="143">
        <v>164</v>
      </c>
      <c r="C538" s="143">
        <v>1092</v>
      </c>
      <c r="D538" s="85">
        <f t="shared" si="16"/>
        <v>6.65853658536585</v>
      </c>
      <c r="F538" s="114" t="str">
        <f t="shared" si="17"/>
        <v>是</v>
      </c>
    </row>
    <row r="539" ht="18" customHeight="1" spans="1:6">
      <c r="A539" s="185" t="s">
        <v>477</v>
      </c>
      <c r="B539" s="143">
        <v>6943</v>
      </c>
      <c r="C539" s="143">
        <v>5123</v>
      </c>
      <c r="D539" s="85">
        <f t="shared" si="16"/>
        <v>0.737865476019012</v>
      </c>
      <c r="F539" s="114" t="str">
        <f t="shared" si="17"/>
        <v>是</v>
      </c>
    </row>
    <row r="540" ht="18" customHeight="1" spans="1:7">
      <c r="A540" s="184" t="s">
        <v>35</v>
      </c>
      <c r="B540" s="145">
        <f>B541+B555+B566+B577+B586+B590+B604+B612+B618+B625+B634+B639+B644+B647+B650+B656+B659+B567+B571</f>
        <v>322607</v>
      </c>
      <c r="C540" s="145">
        <v>358395</v>
      </c>
      <c r="D540" s="83">
        <f t="shared" si="16"/>
        <v>1.11093373671371</v>
      </c>
      <c r="F540" s="114" t="str">
        <f t="shared" si="17"/>
        <v>是</v>
      </c>
      <c r="G540" s="114">
        <v>1</v>
      </c>
    </row>
    <row r="541" ht="18" customHeight="1" spans="1:6">
      <c r="A541" s="185" t="s">
        <v>478</v>
      </c>
      <c r="B541" s="143">
        <f>SUM(B542:B554)</f>
        <v>13533</v>
      </c>
      <c r="C541" s="143">
        <v>15179</v>
      </c>
      <c r="D541" s="85">
        <f t="shared" si="16"/>
        <v>1.12162861154216</v>
      </c>
      <c r="F541" s="114" t="str">
        <f t="shared" si="17"/>
        <v>是</v>
      </c>
    </row>
    <row r="542" s="112" customFormat="1" ht="18" customHeight="1" spans="1:6">
      <c r="A542" s="185" t="s">
        <v>117</v>
      </c>
      <c r="B542" s="143">
        <v>7596</v>
      </c>
      <c r="C542" s="143">
        <v>8581</v>
      </c>
      <c r="D542" s="85">
        <f t="shared" si="16"/>
        <v>1.12967351237493</v>
      </c>
      <c r="F542" s="114" t="str">
        <f t="shared" si="17"/>
        <v>是</v>
      </c>
    </row>
    <row r="543" ht="18" customHeight="1" spans="1:6">
      <c r="A543" s="185" t="s">
        <v>118</v>
      </c>
      <c r="B543" s="143">
        <v>149</v>
      </c>
      <c r="C543" s="143">
        <v>149</v>
      </c>
      <c r="D543" s="85">
        <f t="shared" si="16"/>
        <v>1</v>
      </c>
      <c r="F543" s="114" t="str">
        <f t="shared" si="17"/>
        <v>是</v>
      </c>
    </row>
    <row r="544" ht="17.85" hidden="1" customHeight="1" spans="1:6">
      <c r="A544" s="185" t="s">
        <v>119</v>
      </c>
      <c r="B544" s="143">
        <v>0</v>
      </c>
      <c r="C544" s="143">
        <v>0</v>
      </c>
      <c r="D544" s="85">
        <f t="shared" si="16"/>
        <v>0</v>
      </c>
      <c r="F544" s="114" t="str">
        <f t="shared" si="17"/>
        <v>否</v>
      </c>
    </row>
    <row r="545" ht="17.85" hidden="1" customHeight="1" spans="1:6">
      <c r="A545" s="185" t="s">
        <v>479</v>
      </c>
      <c r="B545" s="143">
        <v>0</v>
      </c>
      <c r="C545" s="143">
        <v>0</v>
      </c>
      <c r="D545" s="85">
        <f t="shared" si="16"/>
        <v>0</v>
      </c>
      <c r="F545" s="114" t="str">
        <f t="shared" si="17"/>
        <v>否</v>
      </c>
    </row>
    <row r="546" ht="18" customHeight="1" spans="1:6">
      <c r="A546" s="185" t="s">
        <v>480</v>
      </c>
      <c r="B546" s="143">
        <v>16</v>
      </c>
      <c r="C546" s="143">
        <v>13</v>
      </c>
      <c r="D546" s="85">
        <f t="shared" si="16"/>
        <v>0.8125</v>
      </c>
      <c r="F546" s="114" t="str">
        <f t="shared" si="17"/>
        <v>是</v>
      </c>
    </row>
    <row r="547" ht="18" customHeight="1" spans="1:6">
      <c r="A547" s="185" t="s">
        <v>481</v>
      </c>
      <c r="B547" s="143">
        <v>1</v>
      </c>
      <c r="C547" s="143">
        <v>1</v>
      </c>
      <c r="D547" s="85">
        <f t="shared" si="16"/>
        <v>1</v>
      </c>
      <c r="F547" s="114" t="str">
        <f t="shared" si="17"/>
        <v>是</v>
      </c>
    </row>
    <row r="548" ht="18" customHeight="1" spans="1:6">
      <c r="A548" s="185" t="s">
        <v>482</v>
      </c>
      <c r="B548" s="143">
        <v>14</v>
      </c>
      <c r="C548" s="143">
        <v>16</v>
      </c>
      <c r="D548" s="85">
        <f t="shared" si="16"/>
        <v>1.14285714285714</v>
      </c>
      <c r="F548" s="114" t="str">
        <f t="shared" si="17"/>
        <v>是</v>
      </c>
    </row>
    <row r="549" ht="18" customHeight="1" spans="1:6">
      <c r="A549" s="185" t="s">
        <v>160</v>
      </c>
      <c r="B549" s="143">
        <v>46</v>
      </c>
      <c r="C549" s="143">
        <v>46</v>
      </c>
      <c r="D549" s="85">
        <f t="shared" si="16"/>
        <v>1</v>
      </c>
      <c r="F549" s="114" t="str">
        <f t="shared" si="17"/>
        <v>是</v>
      </c>
    </row>
    <row r="550" ht="18" customHeight="1" spans="1:6">
      <c r="A550" s="185" t="s">
        <v>483</v>
      </c>
      <c r="B550" s="143">
        <v>2578</v>
      </c>
      <c r="C550" s="143">
        <v>3087</v>
      </c>
      <c r="D550" s="85">
        <f t="shared" si="16"/>
        <v>1.19743987587277</v>
      </c>
      <c r="F550" s="114" t="str">
        <f t="shared" si="17"/>
        <v>是</v>
      </c>
    </row>
    <row r="551" ht="18" customHeight="1" spans="1:6">
      <c r="A551" s="185" t="s">
        <v>484</v>
      </c>
      <c r="B551" s="143">
        <v>10</v>
      </c>
      <c r="C551" s="143">
        <v>10</v>
      </c>
      <c r="D551" s="85">
        <f t="shared" si="16"/>
        <v>1</v>
      </c>
      <c r="F551" s="114" t="str">
        <f t="shared" si="17"/>
        <v>是</v>
      </c>
    </row>
    <row r="552" ht="17.85" hidden="1" customHeight="1" spans="1:6">
      <c r="A552" s="185" t="s">
        <v>485</v>
      </c>
      <c r="B552" s="143">
        <v>0</v>
      </c>
      <c r="C552" s="143">
        <v>0</v>
      </c>
      <c r="D552" s="85">
        <f t="shared" si="16"/>
        <v>0</v>
      </c>
      <c r="F552" s="114" t="str">
        <f t="shared" si="17"/>
        <v>否</v>
      </c>
    </row>
    <row r="553" ht="18" customHeight="1" spans="1:6">
      <c r="A553" s="185" t="s">
        <v>486</v>
      </c>
      <c r="B553" s="143">
        <v>5</v>
      </c>
      <c r="C553" s="143">
        <v>5</v>
      </c>
      <c r="D553" s="85">
        <f t="shared" si="16"/>
        <v>1</v>
      </c>
      <c r="F553" s="114" t="str">
        <f t="shared" si="17"/>
        <v>是</v>
      </c>
    </row>
    <row r="554" ht="18" customHeight="1" spans="1:6">
      <c r="A554" s="185" t="s">
        <v>487</v>
      </c>
      <c r="B554" s="143">
        <v>3118</v>
      </c>
      <c r="C554" s="143">
        <v>3271</v>
      </c>
      <c r="D554" s="85">
        <f t="shared" si="16"/>
        <v>1.04906991661321</v>
      </c>
      <c r="F554" s="114" t="str">
        <f t="shared" si="17"/>
        <v>是</v>
      </c>
    </row>
    <row r="555" ht="18" customHeight="1" spans="1:6">
      <c r="A555" s="185" t="s">
        <v>488</v>
      </c>
      <c r="B555" s="143">
        <f>SUM(B556:B565)</f>
        <v>11005</v>
      </c>
      <c r="C555" s="143">
        <v>11908</v>
      </c>
      <c r="D555" s="85">
        <f t="shared" si="16"/>
        <v>1.08205361199455</v>
      </c>
      <c r="F555" s="114" t="str">
        <f t="shared" si="17"/>
        <v>是</v>
      </c>
    </row>
    <row r="556" ht="18" customHeight="1" spans="1:6">
      <c r="A556" s="185" t="s">
        <v>117</v>
      </c>
      <c r="B556" s="143">
        <v>4118</v>
      </c>
      <c r="C556" s="143">
        <v>4742</v>
      </c>
      <c r="D556" s="85">
        <f t="shared" si="16"/>
        <v>1.15152986886838</v>
      </c>
      <c r="F556" s="114" t="str">
        <f t="shared" si="17"/>
        <v>是</v>
      </c>
    </row>
    <row r="557" ht="17.85" hidden="1" customHeight="1" spans="1:6">
      <c r="A557" s="185" t="s">
        <v>118</v>
      </c>
      <c r="B557" s="143">
        <v>0</v>
      </c>
      <c r="C557" s="143">
        <v>0</v>
      </c>
      <c r="D557" s="85">
        <f t="shared" si="16"/>
        <v>0</v>
      </c>
      <c r="F557" s="114" t="str">
        <f t="shared" si="17"/>
        <v>否</v>
      </c>
    </row>
    <row r="558" ht="18" customHeight="1" spans="1:6">
      <c r="A558" s="185" t="s">
        <v>119</v>
      </c>
      <c r="B558" s="143">
        <v>13</v>
      </c>
      <c r="C558" s="143">
        <v>14</v>
      </c>
      <c r="D558" s="85">
        <f t="shared" si="16"/>
        <v>1.07692307692308</v>
      </c>
      <c r="F558" s="114" t="str">
        <f t="shared" si="17"/>
        <v>是</v>
      </c>
    </row>
    <row r="559" ht="18" customHeight="1" spans="1:6">
      <c r="A559" s="185" t="s">
        <v>489</v>
      </c>
      <c r="B559" s="143">
        <v>197</v>
      </c>
      <c r="C559" s="143">
        <v>198</v>
      </c>
      <c r="D559" s="85">
        <f t="shared" si="16"/>
        <v>1.00507614213198</v>
      </c>
      <c r="F559" s="114" t="str">
        <f t="shared" si="17"/>
        <v>是</v>
      </c>
    </row>
    <row r="560" ht="18" customHeight="1" spans="1:6">
      <c r="A560" s="185" t="s">
        <v>490</v>
      </c>
      <c r="B560" s="143">
        <v>1772</v>
      </c>
      <c r="C560" s="143">
        <v>1856</v>
      </c>
      <c r="D560" s="85">
        <f t="shared" si="16"/>
        <v>1.04740406320542</v>
      </c>
      <c r="F560" s="114" t="str">
        <f t="shared" si="17"/>
        <v>是</v>
      </c>
    </row>
    <row r="561" ht="18" customHeight="1" spans="1:6">
      <c r="A561" s="185" t="s">
        <v>491</v>
      </c>
      <c r="B561" s="143">
        <v>2</v>
      </c>
      <c r="C561" s="143">
        <v>0</v>
      </c>
      <c r="D561" s="85">
        <f t="shared" si="16"/>
        <v>0</v>
      </c>
      <c r="F561" s="114" t="str">
        <f t="shared" si="17"/>
        <v>是</v>
      </c>
    </row>
    <row r="562" ht="18" customHeight="1" spans="1:6">
      <c r="A562" s="185" t="s">
        <v>492</v>
      </c>
      <c r="B562" s="143">
        <v>176</v>
      </c>
      <c r="C562" s="143">
        <v>160</v>
      </c>
      <c r="D562" s="85">
        <f t="shared" si="16"/>
        <v>0.909090909090909</v>
      </c>
      <c r="F562" s="114" t="str">
        <f t="shared" si="17"/>
        <v>是</v>
      </c>
    </row>
    <row r="563" ht="18" customHeight="1" spans="1:6">
      <c r="A563" s="185" t="s">
        <v>493</v>
      </c>
      <c r="B563" s="143">
        <v>2029</v>
      </c>
      <c r="C563" s="143">
        <v>2114</v>
      </c>
      <c r="D563" s="85">
        <f t="shared" si="16"/>
        <v>1.0418925579103</v>
      </c>
      <c r="F563" s="114" t="str">
        <f t="shared" si="17"/>
        <v>是</v>
      </c>
    </row>
    <row r="564" ht="18" customHeight="1" spans="1:6">
      <c r="A564" s="185" t="s">
        <v>494</v>
      </c>
      <c r="B564" s="143">
        <v>40</v>
      </c>
      <c r="C564" s="143">
        <v>40</v>
      </c>
      <c r="D564" s="85">
        <f t="shared" si="16"/>
        <v>1</v>
      </c>
      <c r="F564" s="114" t="str">
        <f t="shared" si="17"/>
        <v>是</v>
      </c>
    </row>
    <row r="565" ht="18" customHeight="1" spans="1:6">
      <c r="A565" s="185" t="s">
        <v>495</v>
      </c>
      <c r="B565" s="143">
        <v>2658</v>
      </c>
      <c r="C565" s="143">
        <v>2784</v>
      </c>
      <c r="D565" s="85">
        <f t="shared" si="16"/>
        <v>1.04740406320542</v>
      </c>
      <c r="F565" s="114" t="str">
        <f t="shared" si="17"/>
        <v>是</v>
      </c>
    </row>
    <row r="566" ht="17.85" hidden="1" customHeight="1" spans="1:6">
      <c r="A566" s="185" t="s">
        <v>496</v>
      </c>
      <c r="B566" s="143"/>
      <c r="C566" s="143"/>
      <c r="D566" s="85">
        <f t="shared" si="16"/>
        <v>0</v>
      </c>
      <c r="F566" s="114" t="str">
        <f t="shared" si="17"/>
        <v>否</v>
      </c>
    </row>
    <row r="567" ht="18" customHeight="1" spans="1:6">
      <c r="A567" s="185" t="s">
        <v>497</v>
      </c>
      <c r="B567" s="143">
        <v>50180</v>
      </c>
      <c r="C567" s="143">
        <v>54960</v>
      </c>
      <c r="D567" s="85">
        <f t="shared" si="16"/>
        <v>1.09525707453169</v>
      </c>
      <c r="F567" s="114" t="str">
        <f t="shared" si="17"/>
        <v>是</v>
      </c>
    </row>
    <row r="568" ht="18" customHeight="1" spans="1:6">
      <c r="A568" s="185" t="s">
        <v>498</v>
      </c>
      <c r="B568" s="143">
        <v>23950</v>
      </c>
      <c r="C568" s="143">
        <v>25611</v>
      </c>
      <c r="D568" s="85">
        <f t="shared" si="16"/>
        <v>1.06935281837161</v>
      </c>
      <c r="F568" s="114" t="str">
        <f t="shared" si="17"/>
        <v>是</v>
      </c>
    </row>
    <row r="569" ht="18" customHeight="1" spans="1:6">
      <c r="A569" s="185" t="s">
        <v>499</v>
      </c>
      <c r="B569" s="143">
        <v>26230</v>
      </c>
      <c r="C569" s="143">
        <v>29349</v>
      </c>
      <c r="D569" s="85">
        <f t="shared" si="16"/>
        <v>1.11890964544415</v>
      </c>
      <c r="F569" s="114" t="str">
        <f t="shared" si="17"/>
        <v>是</v>
      </c>
    </row>
    <row r="570" ht="17.25" hidden="1" customHeight="1" spans="1:6">
      <c r="A570" s="185" t="s">
        <v>500</v>
      </c>
      <c r="B570" s="143">
        <v>0</v>
      </c>
      <c r="C570" s="143"/>
      <c r="D570" s="85">
        <f t="shared" si="16"/>
        <v>0</v>
      </c>
      <c r="F570" s="114" t="str">
        <f t="shared" si="17"/>
        <v>否</v>
      </c>
    </row>
    <row r="571" ht="18" customHeight="1" spans="1:6">
      <c r="A571" s="185" t="s">
        <v>501</v>
      </c>
      <c r="B571" s="143">
        <v>504</v>
      </c>
      <c r="C571" s="143"/>
      <c r="D571" s="85">
        <f t="shared" si="16"/>
        <v>0</v>
      </c>
      <c r="F571" s="114" t="str">
        <f t="shared" si="17"/>
        <v>是</v>
      </c>
    </row>
    <row r="572" ht="17.25" hidden="1" customHeight="1" spans="1:6">
      <c r="A572" s="185" t="s">
        <v>502</v>
      </c>
      <c r="B572" s="143">
        <v>0</v>
      </c>
      <c r="C572" s="143"/>
      <c r="D572" s="85">
        <f t="shared" si="16"/>
        <v>0</v>
      </c>
      <c r="F572" s="114" t="str">
        <f t="shared" si="17"/>
        <v>否</v>
      </c>
    </row>
    <row r="573" ht="18" customHeight="1" spans="1:6">
      <c r="A573" s="185" t="s">
        <v>503</v>
      </c>
      <c r="B573" s="143">
        <v>126</v>
      </c>
      <c r="C573" s="143"/>
      <c r="D573" s="85">
        <f t="shared" si="16"/>
        <v>0</v>
      </c>
      <c r="F573" s="114" t="str">
        <f t="shared" si="17"/>
        <v>是</v>
      </c>
    </row>
    <row r="574" ht="18" customHeight="1" spans="1:6">
      <c r="A574" s="185" t="s">
        <v>504</v>
      </c>
      <c r="B574" s="143">
        <v>378</v>
      </c>
      <c r="C574" s="143"/>
      <c r="D574" s="85">
        <f t="shared" si="16"/>
        <v>0</v>
      </c>
      <c r="F574" s="114" t="str">
        <f t="shared" si="17"/>
        <v>是</v>
      </c>
    </row>
    <row r="575" ht="17.25" hidden="1" customHeight="1" spans="1:6">
      <c r="A575" s="185" t="s">
        <v>499</v>
      </c>
      <c r="B575" s="143">
        <v>0</v>
      </c>
      <c r="C575" s="143"/>
      <c r="D575" s="85">
        <f t="shared" si="16"/>
        <v>0</v>
      </c>
      <c r="F575" s="114" t="str">
        <f t="shared" si="17"/>
        <v>否</v>
      </c>
    </row>
    <row r="576" ht="17.85" hidden="1" customHeight="1" spans="1:6">
      <c r="A576" s="185" t="s">
        <v>505</v>
      </c>
      <c r="B576" s="143"/>
      <c r="C576" s="143"/>
      <c r="D576" s="85">
        <f t="shared" si="16"/>
        <v>0</v>
      </c>
      <c r="F576" s="114" t="str">
        <f t="shared" si="17"/>
        <v>否</v>
      </c>
    </row>
    <row r="577" ht="18" customHeight="1" spans="1:6">
      <c r="A577" s="185" t="s">
        <v>506</v>
      </c>
      <c r="B577" s="143">
        <f>SUM(B578:B585)</f>
        <v>104605</v>
      </c>
      <c r="C577" s="143">
        <v>127886</v>
      </c>
      <c r="D577" s="85">
        <f t="shared" si="16"/>
        <v>1.2225610630467</v>
      </c>
      <c r="F577" s="114" t="str">
        <f t="shared" si="17"/>
        <v>是</v>
      </c>
    </row>
    <row r="578" ht="18" customHeight="1" spans="1:6">
      <c r="A578" s="185" t="s">
        <v>507</v>
      </c>
      <c r="B578" s="143">
        <v>9408</v>
      </c>
      <c r="C578" s="143">
        <v>12018</v>
      </c>
      <c r="D578" s="85">
        <f t="shared" si="16"/>
        <v>1.27742346938776</v>
      </c>
      <c r="F578" s="114" t="str">
        <f t="shared" si="17"/>
        <v>是</v>
      </c>
    </row>
    <row r="579" ht="18" customHeight="1" spans="1:6">
      <c r="A579" s="185" t="s">
        <v>508</v>
      </c>
      <c r="B579" s="143">
        <v>14886</v>
      </c>
      <c r="C579" s="143">
        <v>18555</v>
      </c>
      <c r="D579" s="85">
        <f t="shared" si="16"/>
        <v>1.24647319629182</v>
      </c>
      <c r="F579" s="114" t="str">
        <f t="shared" ref="F579:F642" si="18">IF((B579+C579+G579)&lt;&gt;0,"是","否")</f>
        <v>是</v>
      </c>
    </row>
    <row r="580" ht="18" customHeight="1" spans="1:6">
      <c r="A580" s="185" t="s">
        <v>509</v>
      </c>
      <c r="B580" s="143">
        <v>472</v>
      </c>
      <c r="C580" s="143">
        <v>521</v>
      </c>
      <c r="D580" s="85">
        <f t="shared" si="16"/>
        <v>1.10381355932203</v>
      </c>
      <c r="F580" s="114" t="str">
        <f t="shared" si="18"/>
        <v>是</v>
      </c>
    </row>
    <row r="581" ht="18" customHeight="1" spans="1:6">
      <c r="A581" s="185" t="s">
        <v>510</v>
      </c>
      <c r="B581" s="143">
        <v>4</v>
      </c>
      <c r="C581" s="143">
        <v>0</v>
      </c>
      <c r="D581" s="85">
        <f t="shared" si="16"/>
        <v>0</v>
      </c>
      <c r="F581" s="114" t="str">
        <f t="shared" si="18"/>
        <v>是</v>
      </c>
    </row>
    <row r="582" ht="18" customHeight="1" spans="1:6">
      <c r="A582" s="185" t="s">
        <v>511</v>
      </c>
      <c r="B582" s="143">
        <v>72007</v>
      </c>
      <c r="C582" s="143">
        <v>84199</v>
      </c>
      <c r="D582" s="85">
        <f t="shared" si="16"/>
        <v>1.16931687197078</v>
      </c>
      <c r="F582" s="114" t="str">
        <f t="shared" si="18"/>
        <v>是</v>
      </c>
    </row>
    <row r="583" ht="18" customHeight="1" spans="1:6">
      <c r="A583" s="185" t="s">
        <v>512</v>
      </c>
      <c r="B583" s="143">
        <v>475</v>
      </c>
      <c r="C583" s="143">
        <v>1338</v>
      </c>
      <c r="D583" s="85">
        <f t="shared" si="16"/>
        <v>2.81684210526316</v>
      </c>
      <c r="F583" s="114" t="str">
        <f t="shared" si="18"/>
        <v>是</v>
      </c>
    </row>
    <row r="584" ht="18" customHeight="1" spans="1:6">
      <c r="A584" s="185" t="s">
        <v>513</v>
      </c>
      <c r="B584" s="143">
        <v>4908</v>
      </c>
      <c r="C584" s="143">
        <v>5292</v>
      </c>
      <c r="D584" s="85">
        <f t="shared" si="16"/>
        <v>1.07823960880196</v>
      </c>
      <c r="F584" s="114" t="str">
        <f t="shared" si="18"/>
        <v>是</v>
      </c>
    </row>
    <row r="585" ht="18" customHeight="1" spans="1:6">
      <c r="A585" s="185" t="s">
        <v>514</v>
      </c>
      <c r="B585" s="143">
        <v>2445</v>
      </c>
      <c r="C585" s="143">
        <v>5963</v>
      </c>
      <c r="D585" s="85">
        <f t="shared" si="16"/>
        <v>2.43885480572597</v>
      </c>
      <c r="F585" s="114" t="str">
        <f t="shared" si="18"/>
        <v>是</v>
      </c>
    </row>
    <row r="586" ht="18" customHeight="1" spans="1:6">
      <c r="A586" s="185" t="s">
        <v>515</v>
      </c>
      <c r="B586" s="143">
        <f>B587</f>
        <v>51</v>
      </c>
      <c r="C586" s="143">
        <v>7</v>
      </c>
      <c r="D586" s="85">
        <f t="shared" si="16"/>
        <v>0.137254901960784</v>
      </c>
      <c r="F586" s="114" t="str">
        <f t="shared" si="18"/>
        <v>是</v>
      </c>
    </row>
    <row r="587" ht="18" customHeight="1" spans="1:6">
      <c r="A587" s="185" t="s">
        <v>516</v>
      </c>
      <c r="B587" s="143">
        <v>51</v>
      </c>
      <c r="C587" s="143">
        <v>7</v>
      </c>
      <c r="D587" s="85">
        <f t="shared" ref="D587:D650" si="19">IF(B587&lt;&gt;0,C587/B587,0)</f>
        <v>0.137254901960784</v>
      </c>
      <c r="F587" s="114" t="str">
        <f t="shared" si="18"/>
        <v>是</v>
      </c>
    </row>
    <row r="588" ht="17.85" hidden="1" customHeight="1" spans="1:6">
      <c r="A588" s="185" t="s">
        <v>517</v>
      </c>
      <c r="B588" s="143">
        <v>0</v>
      </c>
      <c r="C588" s="143"/>
      <c r="D588" s="85">
        <f t="shared" si="19"/>
        <v>0</v>
      </c>
      <c r="F588" s="114" t="str">
        <f t="shared" si="18"/>
        <v>否</v>
      </c>
    </row>
    <row r="589" ht="17.85" hidden="1" customHeight="1" spans="1:6">
      <c r="A589" s="185" t="s">
        <v>518</v>
      </c>
      <c r="B589" s="143">
        <v>0</v>
      </c>
      <c r="C589" s="143"/>
      <c r="D589" s="85">
        <f t="shared" si="19"/>
        <v>0</v>
      </c>
      <c r="F589" s="114" t="str">
        <f t="shared" si="18"/>
        <v>否</v>
      </c>
    </row>
    <row r="590" ht="18" customHeight="1" spans="1:6">
      <c r="A590" s="185" t="s">
        <v>519</v>
      </c>
      <c r="B590" s="143">
        <f>SUM(B592:B603)</f>
        <v>5558</v>
      </c>
      <c r="C590" s="143">
        <v>5962</v>
      </c>
      <c r="D590" s="85">
        <f t="shared" si="19"/>
        <v>1.0726880172724</v>
      </c>
      <c r="F590" s="114" t="str">
        <f t="shared" si="18"/>
        <v>是</v>
      </c>
    </row>
    <row r="591" ht="17.85" hidden="1" customHeight="1" spans="1:6">
      <c r="A591" s="185" t="s">
        <v>520</v>
      </c>
      <c r="B591" s="143">
        <v>0</v>
      </c>
      <c r="C591" s="143">
        <v>0</v>
      </c>
      <c r="D591" s="85">
        <f t="shared" si="19"/>
        <v>0</v>
      </c>
      <c r="F591" s="114" t="str">
        <f t="shared" si="18"/>
        <v>否</v>
      </c>
    </row>
    <row r="592" ht="18" customHeight="1" spans="1:6">
      <c r="A592" s="185" t="s">
        <v>521</v>
      </c>
      <c r="B592" s="143">
        <v>248</v>
      </c>
      <c r="C592" s="143">
        <v>256</v>
      </c>
      <c r="D592" s="85">
        <f t="shared" si="19"/>
        <v>1.03225806451613</v>
      </c>
      <c r="F592" s="114" t="str">
        <f t="shared" si="18"/>
        <v>是</v>
      </c>
    </row>
    <row r="593" ht="17.85" hidden="1" customHeight="1" spans="1:6">
      <c r="A593" s="185" t="s">
        <v>522</v>
      </c>
      <c r="B593" s="143">
        <v>0</v>
      </c>
      <c r="C593" s="143"/>
      <c r="D593" s="85">
        <f t="shared" si="19"/>
        <v>0</v>
      </c>
      <c r="F593" s="114" t="str">
        <f t="shared" si="18"/>
        <v>否</v>
      </c>
    </row>
    <row r="594" ht="18" customHeight="1" spans="1:6">
      <c r="A594" s="185" t="s">
        <v>523</v>
      </c>
      <c r="B594" s="143">
        <v>190</v>
      </c>
      <c r="C594" s="143">
        <v>208</v>
      </c>
      <c r="D594" s="85">
        <f t="shared" si="19"/>
        <v>1.09473684210526</v>
      </c>
      <c r="F594" s="114" t="str">
        <f t="shared" si="18"/>
        <v>是</v>
      </c>
    </row>
    <row r="595" ht="18" customHeight="1" spans="1:6">
      <c r="A595" s="185" t="s">
        <v>524</v>
      </c>
      <c r="B595" s="143">
        <v>349</v>
      </c>
      <c r="C595" s="143">
        <v>469</v>
      </c>
      <c r="D595" s="85">
        <f t="shared" si="19"/>
        <v>1.34383954154728</v>
      </c>
      <c r="F595" s="114" t="str">
        <f t="shared" si="18"/>
        <v>是</v>
      </c>
    </row>
    <row r="596" ht="17.85" hidden="1" customHeight="1" spans="1:6">
      <c r="A596" s="185" t="s">
        <v>525</v>
      </c>
      <c r="B596" s="143"/>
      <c r="C596" s="143"/>
      <c r="D596" s="85">
        <f t="shared" si="19"/>
        <v>0</v>
      </c>
      <c r="F596" s="114" t="str">
        <f t="shared" si="18"/>
        <v>否</v>
      </c>
    </row>
    <row r="597" ht="17.25" hidden="1" customHeight="1" spans="1:6">
      <c r="A597" s="185" t="s">
        <v>526</v>
      </c>
      <c r="B597" s="143"/>
      <c r="C597" s="143"/>
      <c r="D597" s="85">
        <f t="shared" si="19"/>
        <v>0</v>
      </c>
      <c r="F597" s="114" t="str">
        <f t="shared" si="18"/>
        <v>否</v>
      </c>
    </row>
    <row r="598" ht="18" customHeight="1" spans="1:6">
      <c r="A598" s="185" t="s">
        <v>527</v>
      </c>
      <c r="B598" s="143">
        <v>43</v>
      </c>
      <c r="C598" s="143">
        <v>56</v>
      </c>
      <c r="D598" s="85">
        <f t="shared" si="19"/>
        <v>1.30232558139535</v>
      </c>
      <c r="F598" s="114" t="str">
        <f t="shared" si="18"/>
        <v>是</v>
      </c>
    </row>
    <row r="599" ht="17.85" hidden="1" customHeight="1" spans="1:6">
      <c r="A599" s="185" t="s">
        <v>528</v>
      </c>
      <c r="B599" s="143"/>
      <c r="C599" s="143"/>
      <c r="D599" s="85">
        <f t="shared" si="19"/>
        <v>0</v>
      </c>
      <c r="F599" s="114" t="str">
        <f t="shared" si="18"/>
        <v>否</v>
      </c>
    </row>
    <row r="600" ht="18" customHeight="1" spans="1:6">
      <c r="A600" s="185" t="s">
        <v>529</v>
      </c>
      <c r="B600" s="143">
        <v>46</v>
      </c>
      <c r="C600" s="143">
        <v>59</v>
      </c>
      <c r="D600" s="85">
        <f t="shared" si="19"/>
        <v>1.28260869565217</v>
      </c>
      <c r="F600" s="114" t="str">
        <f t="shared" si="18"/>
        <v>是</v>
      </c>
    </row>
    <row r="601" ht="18" customHeight="1" spans="1:6">
      <c r="A601" s="185" t="s">
        <v>530</v>
      </c>
      <c r="B601" s="143">
        <v>20</v>
      </c>
      <c r="C601" s="143">
        <v>20</v>
      </c>
      <c r="D601" s="85">
        <f t="shared" si="19"/>
        <v>1</v>
      </c>
      <c r="F601" s="114" t="str">
        <f t="shared" si="18"/>
        <v>是</v>
      </c>
    </row>
    <row r="602" ht="17.85" hidden="1" customHeight="1" spans="1:6">
      <c r="A602" s="185" t="s">
        <v>531</v>
      </c>
      <c r="B602" s="143">
        <v>0</v>
      </c>
      <c r="C602" s="143"/>
      <c r="D602" s="85">
        <f t="shared" si="19"/>
        <v>0</v>
      </c>
      <c r="F602" s="114" t="str">
        <f t="shared" si="18"/>
        <v>否</v>
      </c>
    </row>
    <row r="603" ht="18" customHeight="1" spans="1:6">
      <c r="A603" s="185" t="s">
        <v>532</v>
      </c>
      <c r="B603" s="143">
        <v>4662</v>
      </c>
      <c r="C603" s="143">
        <v>4894</v>
      </c>
      <c r="D603" s="85">
        <f t="shared" si="19"/>
        <v>1.04976404976405</v>
      </c>
      <c r="F603" s="114" t="str">
        <f t="shared" si="18"/>
        <v>是</v>
      </c>
    </row>
    <row r="604" ht="18" customHeight="1" spans="1:6">
      <c r="A604" s="185" t="s">
        <v>533</v>
      </c>
      <c r="B604" s="143">
        <f>SUM(B605:B611)</f>
        <v>12273</v>
      </c>
      <c r="C604" s="143">
        <v>12989</v>
      </c>
      <c r="D604" s="85">
        <f t="shared" si="19"/>
        <v>1.05833944430864</v>
      </c>
      <c r="F604" s="114" t="str">
        <f t="shared" si="18"/>
        <v>是</v>
      </c>
    </row>
    <row r="605" ht="18" customHeight="1" spans="1:6">
      <c r="A605" s="185" t="s">
        <v>534</v>
      </c>
      <c r="B605" s="143">
        <v>3355</v>
      </c>
      <c r="C605" s="143">
        <v>3256</v>
      </c>
      <c r="D605" s="85">
        <f t="shared" si="19"/>
        <v>0.970491803278689</v>
      </c>
      <c r="F605" s="114" t="str">
        <f t="shared" si="18"/>
        <v>是</v>
      </c>
    </row>
    <row r="606" ht="18" customHeight="1" spans="1:6">
      <c r="A606" s="185" t="s">
        <v>535</v>
      </c>
      <c r="B606" s="143">
        <v>903</v>
      </c>
      <c r="C606" s="143">
        <v>1084</v>
      </c>
      <c r="D606" s="85">
        <f t="shared" si="19"/>
        <v>1.20044296788483</v>
      </c>
      <c r="F606" s="114" t="str">
        <f t="shared" si="18"/>
        <v>是</v>
      </c>
    </row>
    <row r="607" ht="18" customHeight="1" spans="1:6">
      <c r="A607" s="185" t="s">
        <v>536</v>
      </c>
      <c r="B607" s="143">
        <v>1938</v>
      </c>
      <c r="C607" s="143">
        <v>2252</v>
      </c>
      <c r="D607" s="85">
        <f t="shared" si="19"/>
        <v>1.16202270381837</v>
      </c>
      <c r="F607" s="114" t="str">
        <f t="shared" si="18"/>
        <v>是</v>
      </c>
    </row>
    <row r="608" ht="18" customHeight="1" spans="1:6">
      <c r="A608" s="185" t="s">
        <v>537</v>
      </c>
      <c r="B608" s="143">
        <v>2</v>
      </c>
      <c r="C608" s="143">
        <v>20</v>
      </c>
      <c r="D608" s="85">
        <f t="shared" si="19"/>
        <v>10</v>
      </c>
      <c r="F608" s="114" t="str">
        <f t="shared" si="18"/>
        <v>是</v>
      </c>
    </row>
    <row r="609" ht="18" customHeight="1" spans="1:6">
      <c r="A609" s="185" t="s">
        <v>538</v>
      </c>
      <c r="B609" s="143">
        <v>732</v>
      </c>
      <c r="C609" s="143">
        <v>748</v>
      </c>
      <c r="D609" s="85">
        <f t="shared" si="19"/>
        <v>1.02185792349727</v>
      </c>
      <c r="F609" s="114" t="str">
        <f t="shared" si="18"/>
        <v>是</v>
      </c>
    </row>
    <row r="610" ht="17.85" hidden="1" customHeight="1" spans="1:6">
      <c r="A610" s="185" t="s">
        <v>539</v>
      </c>
      <c r="B610" s="143">
        <v>0</v>
      </c>
      <c r="C610" s="143">
        <v>0</v>
      </c>
      <c r="D610" s="85">
        <f t="shared" si="19"/>
        <v>0</v>
      </c>
      <c r="F610" s="114" t="str">
        <f t="shared" si="18"/>
        <v>否</v>
      </c>
    </row>
    <row r="611" ht="18" customHeight="1" spans="1:6">
      <c r="A611" s="185" t="s">
        <v>540</v>
      </c>
      <c r="B611" s="143">
        <v>5343</v>
      </c>
      <c r="C611" s="143">
        <v>5629</v>
      </c>
      <c r="D611" s="85">
        <f t="shared" si="19"/>
        <v>1.05352798053528</v>
      </c>
      <c r="F611" s="114" t="str">
        <f t="shared" si="18"/>
        <v>是</v>
      </c>
    </row>
    <row r="612" ht="18" customHeight="1" spans="1:6">
      <c r="A612" s="185" t="s">
        <v>541</v>
      </c>
      <c r="B612" s="143">
        <f>SUM(B613:B617)</f>
        <v>3137</v>
      </c>
      <c r="C612" s="143">
        <v>3566</v>
      </c>
      <c r="D612" s="85">
        <f t="shared" si="19"/>
        <v>1.13675486133248</v>
      </c>
      <c r="F612" s="114" t="str">
        <f t="shared" si="18"/>
        <v>是</v>
      </c>
    </row>
    <row r="613" ht="18" customHeight="1" spans="1:6">
      <c r="A613" s="185" t="s">
        <v>542</v>
      </c>
      <c r="B613" s="143">
        <v>635</v>
      </c>
      <c r="C613" s="143">
        <v>733</v>
      </c>
      <c r="D613" s="85">
        <f t="shared" si="19"/>
        <v>1.15433070866142</v>
      </c>
      <c r="F613" s="114" t="str">
        <f t="shared" si="18"/>
        <v>是</v>
      </c>
    </row>
    <row r="614" ht="18" customHeight="1" spans="1:6">
      <c r="A614" s="185" t="s">
        <v>543</v>
      </c>
      <c r="B614" s="143">
        <v>1642</v>
      </c>
      <c r="C614" s="143">
        <v>1917</v>
      </c>
      <c r="D614" s="85">
        <f t="shared" si="19"/>
        <v>1.16747868453106</v>
      </c>
      <c r="F614" s="114" t="str">
        <f t="shared" si="18"/>
        <v>是</v>
      </c>
    </row>
    <row r="615" ht="18" customHeight="1" spans="1:6">
      <c r="A615" s="185" t="s">
        <v>544</v>
      </c>
      <c r="B615" s="143">
        <v>516</v>
      </c>
      <c r="C615" s="143">
        <v>570</v>
      </c>
      <c r="D615" s="85">
        <f t="shared" si="19"/>
        <v>1.1046511627907</v>
      </c>
      <c r="F615" s="114" t="str">
        <f t="shared" si="18"/>
        <v>是</v>
      </c>
    </row>
    <row r="616" ht="18" customHeight="1" spans="1:6">
      <c r="A616" s="185" t="s">
        <v>545</v>
      </c>
      <c r="B616" s="143">
        <v>330</v>
      </c>
      <c r="C616" s="143">
        <v>334</v>
      </c>
      <c r="D616" s="85">
        <f t="shared" si="19"/>
        <v>1.01212121212121</v>
      </c>
      <c r="F616" s="114" t="str">
        <f t="shared" si="18"/>
        <v>是</v>
      </c>
    </row>
    <row r="617" ht="18" customHeight="1" spans="1:6">
      <c r="A617" s="185" t="s">
        <v>546</v>
      </c>
      <c r="B617" s="143">
        <v>14</v>
      </c>
      <c r="C617" s="143">
        <v>12</v>
      </c>
      <c r="D617" s="85">
        <f t="shared" si="19"/>
        <v>0.857142857142857</v>
      </c>
      <c r="F617" s="114" t="str">
        <f t="shared" si="18"/>
        <v>是</v>
      </c>
    </row>
    <row r="618" ht="18" customHeight="1" spans="1:6">
      <c r="A618" s="185" t="s">
        <v>547</v>
      </c>
      <c r="B618" s="143">
        <f>SUM(B619:B624)</f>
        <v>7312</v>
      </c>
      <c r="C618" s="143">
        <v>7793</v>
      </c>
      <c r="D618" s="85">
        <f t="shared" si="19"/>
        <v>1.06578227571116</v>
      </c>
      <c r="F618" s="114" t="str">
        <f t="shared" si="18"/>
        <v>是</v>
      </c>
    </row>
    <row r="619" ht="18" customHeight="1" spans="1:6">
      <c r="A619" s="185" t="s">
        <v>548</v>
      </c>
      <c r="B619" s="143">
        <v>2070</v>
      </c>
      <c r="C619" s="143">
        <v>2200</v>
      </c>
      <c r="D619" s="85">
        <f t="shared" si="19"/>
        <v>1.06280193236715</v>
      </c>
      <c r="F619" s="114" t="str">
        <f t="shared" si="18"/>
        <v>是</v>
      </c>
    </row>
    <row r="620" ht="18" customHeight="1" spans="1:6">
      <c r="A620" s="185" t="s">
        <v>549</v>
      </c>
      <c r="B620" s="143">
        <v>3989</v>
      </c>
      <c r="C620" s="143">
        <v>4254</v>
      </c>
      <c r="D620" s="85">
        <f t="shared" si="19"/>
        <v>1.06643268989722</v>
      </c>
      <c r="F620" s="114" t="str">
        <f t="shared" si="18"/>
        <v>是</v>
      </c>
    </row>
    <row r="621" ht="17.85" hidden="1" customHeight="1" spans="1:6">
      <c r="A621" s="185" t="s">
        <v>550</v>
      </c>
      <c r="B621" s="143">
        <v>0</v>
      </c>
      <c r="C621" s="143">
        <v>0</v>
      </c>
      <c r="D621" s="85">
        <f t="shared" si="19"/>
        <v>0</v>
      </c>
      <c r="F621" s="114" t="str">
        <f t="shared" si="18"/>
        <v>否</v>
      </c>
    </row>
    <row r="622" ht="18" customHeight="1" spans="1:6">
      <c r="A622" s="185" t="s">
        <v>551</v>
      </c>
      <c r="B622" s="143">
        <v>813</v>
      </c>
      <c r="C622" s="143">
        <v>877</v>
      </c>
      <c r="D622" s="85">
        <f t="shared" si="19"/>
        <v>1.07872078720787</v>
      </c>
      <c r="F622" s="114" t="str">
        <f t="shared" si="18"/>
        <v>是</v>
      </c>
    </row>
    <row r="623" ht="18" customHeight="1" spans="1:6">
      <c r="A623" s="185" t="s">
        <v>552</v>
      </c>
      <c r="B623" s="143">
        <v>140</v>
      </c>
      <c r="C623" s="143">
        <v>132</v>
      </c>
      <c r="D623" s="85">
        <f t="shared" si="19"/>
        <v>0.942857142857143</v>
      </c>
      <c r="F623" s="114" t="str">
        <f t="shared" si="18"/>
        <v>是</v>
      </c>
    </row>
    <row r="624" ht="18" customHeight="1" spans="1:6">
      <c r="A624" s="185" t="s">
        <v>553</v>
      </c>
      <c r="B624" s="143">
        <v>300</v>
      </c>
      <c r="C624" s="143">
        <v>330</v>
      </c>
      <c r="D624" s="85">
        <f t="shared" si="19"/>
        <v>1.1</v>
      </c>
      <c r="F624" s="114" t="str">
        <f t="shared" si="18"/>
        <v>是</v>
      </c>
    </row>
    <row r="625" ht="18" customHeight="1" spans="1:6">
      <c r="A625" s="185" t="s">
        <v>554</v>
      </c>
      <c r="B625" s="143">
        <f>SUM(B626:B633)</f>
        <v>5624</v>
      </c>
      <c r="C625" s="143">
        <v>6023</v>
      </c>
      <c r="D625" s="85">
        <f t="shared" si="19"/>
        <v>1.07094594594595</v>
      </c>
      <c r="F625" s="114" t="str">
        <f t="shared" si="18"/>
        <v>是</v>
      </c>
    </row>
    <row r="626" ht="18" customHeight="1" spans="1:6">
      <c r="A626" s="185" t="s">
        <v>117</v>
      </c>
      <c r="B626" s="143">
        <v>1170</v>
      </c>
      <c r="C626" s="143">
        <v>1317</v>
      </c>
      <c r="D626" s="85">
        <f t="shared" si="19"/>
        <v>1.12564102564103</v>
      </c>
      <c r="F626" s="114" t="str">
        <f t="shared" si="18"/>
        <v>是</v>
      </c>
    </row>
    <row r="627" ht="18" customHeight="1" spans="1:6">
      <c r="A627" s="185" t="s">
        <v>118</v>
      </c>
      <c r="B627" s="143">
        <v>34</v>
      </c>
      <c r="C627" s="143">
        <v>35</v>
      </c>
      <c r="D627" s="85">
        <f t="shared" si="19"/>
        <v>1.02941176470588</v>
      </c>
      <c r="F627" s="114" t="str">
        <f t="shared" si="18"/>
        <v>是</v>
      </c>
    </row>
    <row r="628" ht="17.85" hidden="1" customHeight="1" spans="1:6">
      <c r="A628" s="185" t="s">
        <v>119</v>
      </c>
      <c r="B628" s="143">
        <v>0</v>
      </c>
      <c r="C628" s="143">
        <v>0</v>
      </c>
      <c r="D628" s="85">
        <f t="shared" si="19"/>
        <v>0</v>
      </c>
      <c r="F628" s="114" t="str">
        <f t="shared" si="18"/>
        <v>否</v>
      </c>
    </row>
    <row r="629" ht="18" customHeight="1" spans="1:6">
      <c r="A629" s="185" t="s">
        <v>555</v>
      </c>
      <c r="B629" s="143">
        <v>1342</v>
      </c>
      <c r="C629" s="143">
        <v>1475</v>
      </c>
      <c r="D629" s="85">
        <f t="shared" si="19"/>
        <v>1.09910581222057</v>
      </c>
      <c r="F629" s="114" t="str">
        <f t="shared" si="18"/>
        <v>是</v>
      </c>
    </row>
    <row r="630" ht="18" customHeight="1" spans="1:6">
      <c r="A630" s="185" t="s">
        <v>556</v>
      </c>
      <c r="B630" s="143">
        <v>414</v>
      </c>
      <c r="C630" s="143">
        <v>502</v>
      </c>
      <c r="D630" s="85">
        <f t="shared" si="19"/>
        <v>1.21256038647343</v>
      </c>
      <c r="F630" s="114" t="str">
        <f t="shared" si="18"/>
        <v>是</v>
      </c>
    </row>
    <row r="631" ht="18" customHeight="1" spans="1:6">
      <c r="A631" s="185" t="s">
        <v>557</v>
      </c>
      <c r="B631" s="143">
        <v>80</v>
      </c>
      <c r="C631" s="143">
        <v>90</v>
      </c>
      <c r="D631" s="85">
        <f t="shared" si="19"/>
        <v>1.125</v>
      </c>
      <c r="F631" s="114" t="str">
        <f t="shared" si="18"/>
        <v>是</v>
      </c>
    </row>
    <row r="632" ht="18" customHeight="1" spans="1:6">
      <c r="A632" s="185" t="s">
        <v>558</v>
      </c>
      <c r="B632" s="143">
        <v>1040</v>
      </c>
      <c r="C632" s="143">
        <v>984</v>
      </c>
      <c r="D632" s="85">
        <f t="shared" si="19"/>
        <v>0.946153846153846</v>
      </c>
      <c r="F632" s="114" t="str">
        <f t="shared" si="18"/>
        <v>是</v>
      </c>
    </row>
    <row r="633" ht="18" customHeight="1" spans="1:6">
      <c r="A633" s="185" t="s">
        <v>559</v>
      </c>
      <c r="B633" s="143">
        <v>1544</v>
      </c>
      <c r="C633" s="143">
        <v>1620</v>
      </c>
      <c r="D633" s="85">
        <f t="shared" si="19"/>
        <v>1.04922279792746</v>
      </c>
      <c r="F633" s="114" t="str">
        <f t="shared" si="18"/>
        <v>是</v>
      </c>
    </row>
    <row r="634" ht="18" customHeight="1" spans="1:6">
      <c r="A634" s="185" t="s">
        <v>560</v>
      </c>
      <c r="B634" s="143">
        <f>SUM(B635:B638)</f>
        <v>3705</v>
      </c>
      <c r="C634" s="143">
        <v>4353</v>
      </c>
      <c r="D634" s="85">
        <f t="shared" si="19"/>
        <v>1.1748987854251</v>
      </c>
      <c r="F634" s="114" t="str">
        <f t="shared" si="18"/>
        <v>是</v>
      </c>
    </row>
    <row r="635" ht="18" customHeight="1" spans="1:6">
      <c r="A635" s="185" t="s">
        <v>561</v>
      </c>
      <c r="B635" s="143">
        <v>3125</v>
      </c>
      <c r="C635" s="143">
        <v>3585</v>
      </c>
      <c r="D635" s="85">
        <f t="shared" si="19"/>
        <v>1.1472</v>
      </c>
      <c r="F635" s="114" t="str">
        <f t="shared" si="18"/>
        <v>是</v>
      </c>
    </row>
    <row r="636" ht="18" customHeight="1" spans="1:6">
      <c r="A636" s="185" t="s">
        <v>562</v>
      </c>
      <c r="B636" s="143">
        <v>126</v>
      </c>
      <c r="C636" s="143">
        <v>143</v>
      </c>
      <c r="D636" s="85">
        <f t="shared" si="19"/>
        <v>1.13492063492063</v>
      </c>
      <c r="F636" s="114" t="str">
        <f t="shared" si="18"/>
        <v>是</v>
      </c>
    </row>
    <row r="637" ht="18" customHeight="1" spans="1:6">
      <c r="A637" s="185" t="s">
        <v>563</v>
      </c>
      <c r="B637" s="143">
        <v>338</v>
      </c>
      <c r="C637" s="143">
        <v>500</v>
      </c>
      <c r="D637" s="85">
        <f t="shared" si="19"/>
        <v>1.4792899408284</v>
      </c>
      <c r="F637" s="114" t="str">
        <f t="shared" si="18"/>
        <v>是</v>
      </c>
    </row>
    <row r="638" ht="18" customHeight="1" spans="1:6">
      <c r="A638" s="185" t="s">
        <v>564</v>
      </c>
      <c r="B638" s="143">
        <v>116</v>
      </c>
      <c r="C638" s="143">
        <v>125</v>
      </c>
      <c r="D638" s="85">
        <f t="shared" si="19"/>
        <v>1.07758620689655</v>
      </c>
      <c r="F638" s="114" t="str">
        <f t="shared" si="18"/>
        <v>是</v>
      </c>
    </row>
    <row r="639" ht="18" customHeight="1" spans="1:6">
      <c r="A639" s="185" t="s">
        <v>565</v>
      </c>
      <c r="B639" s="143">
        <f>SUM(B640:B643)</f>
        <v>920</v>
      </c>
      <c r="C639" s="143">
        <v>1012</v>
      </c>
      <c r="D639" s="85">
        <f t="shared" si="19"/>
        <v>1.1</v>
      </c>
      <c r="F639" s="114" t="str">
        <f t="shared" si="18"/>
        <v>是</v>
      </c>
    </row>
    <row r="640" ht="18" customHeight="1" spans="1:6">
      <c r="A640" s="185" t="s">
        <v>117</v>
      </c>
      <c r="B640" s="143">
        <v>703</v>
      </c>
      <c r="C640" s="143">
        <v>812</v>
      </c>
      <c r="D640" s="85">
        <f t="shared" si="19"/>
        <v>1.15504978662873</v>
      </c>
      <c r="F640" s="114" t="str">
        <f t="shared" si="18"/>
        <v>是</v>
      </c>
    </row>
    <row r="641" ht="18" customHeight="1" spans="1:6">
      <c r="A641" s="185" t="s">
        <v>118</v>
      </c>
      <c r="B641" s="143">
        <v>15</v>
      </c>
      <c r="C641" s="143">
        <v>16</v>
      </c>
      <c r="D641" s="85">
        <f t="shared" si="19"/>
        <v>1.06666666666667</v>
      </c>
      <c r="F641" s="114" t="str">
        <f t="shared" si="18"/>
        <v>是</v>
      </c>
    </row>
    <row r="642" ht="17.85" hidden="1" customHeight="1" spans="1:6">
      <c r="A642" s="185" t="s">
        <v>119</v>
      </c>
      <c r="B642" s="143">
        <v>0</v>
      </c>
      <c r="C642" s="143">
        <v>0</v>
      </c>
      <c r="D642" s="85">
        <f t="shared" si="19"/>
        <v>0</v>
      </c>
      <c r="F642" s="114" t="str">
        <f t="shared" si="18"/>
        <v>否</v>
      </c>
    </row>
    <row r="643" ht="18" customHeight="1" spans="1:6">
      <c r="A643" s="185" t="s">
        <v>566</v>
      </c>
      <c r="B643" s="143">
        <v>202</v>
      </c>
      <c r="C643" s="143">
        <v>184</v>
      </c>
      <c r="D643" s="85">
        <f t="shared" si="19"/>
        <v>0.910891089108911</v>
      </c>
      <c r="F643" s="114" t="str">
        <f t="shared" ref="F643:F696" si="20">IF((B643+C643+G643)&lt;&gt;0,"是","否")</f>
        <v>是</v>
      </c>
    </row>
    <row r="644" ht="18" customHeight="1" spans="1:6">
      <c r="A644" s="185" t="s">
        <v>567</v>
      </c>
      <c r="B644" s="143">
        <f>SUM(B645:B646)</f>
        <v>64524</v>
      </c>
      <c r="C644" s="143">
        <v>70246</v>
      </c>
      <c r="D644" s="85">
        <f t="shared" si="19"/>
        <v>1.08868018101792</v>
      </c>
      <c r="F644" s="114" t="str">
        <f t="shared" si="20"/>
        <v>是</v>
      </c>
    </row>
    <row r="645" ht="18" customHeight="1" spans="1:6">
      <c r="A645" s="185" t="s">
        <v>568</v>
      </c>
      <c r="B645" s="143">
        <v>15367</v>
      </c>
      <c r="C645" s="143">
        <v>18641</v>
      </c>
      <c r="D645" s="85">
        <f t="shared" si="19"/>
        <v>1.21305394676905</v>
      </c>
      <c r="F645" s="114" t="str">
        <f t="shared" si="20"/>
        <v>是</v>
      </c>
    </row>
    <row r="646" ht="18" customHeight="1" spans="1:6">
      <c r="A646" s="185" t="s">
        <v>569</v>
      </c>
      <c r="B646" s="143">
        <v>49157</v>
      </c>
      <c r="C646" s="143">
        <v>51605</v>
      </c>
      <c r="D646" s="85">
        <f t="shared" si="19"/>
        <v>1.04979962162052</v>
      </c>
      <c r="F646" s="114" t="str">
        <f t="shared" si="20"/>
        <v>是</v>
      </c>
    </row>
    <row r="647" ht="18" customHeight="1" spans="1:6">
      <c r="A647" s="185" t="s">
        <v>570</v>
      </c>
      <c r="B647" s="143">
        <f>B648+B649</f>
        <v>4988</v>
      </c>
      <c r="C647" s="143">
        <v>5243</v>
      </c>
      <c r="D647" s="85">
        <f t="shared" si="19"/>
        <v>1.05112269446672</v>
      </c>
      <c r="F647" s="114" t="str">
        <f t="shared" si="20"/>
        <v>是</v>
      </c>
    </row>
    <row r="648" ht="18" customHeight="1" spans="1:6">
      <c r="A648" s="185" t="s">
        <v>571</v>
      </c>
      <c r="B648" s="143">
        <v>4645</v>
      </c>
      <c r="C648" s="143">
        <v>4868</v>
      </c>
      <c r="D648" s="85">
        <f t="shared" si="19"/>
        <v>1.04800861141012</v>
      </c>
      <c r="F648" s="114" t="str">
        <f t="shared" si="20"/>
        <v>是</v>
      </c>
    </row>
    <row r="649" ht="18" customHeight="1" spans="1:6">
      <c r="A649" s="185" t="s">
        <v>572</v>
      </c>
      <c r="B649" s="143">
        <v>343</v>
      </c>
      <c r="C649" s="143">
        <v>375</v>
      </c>
      <c r="D649" s="85">
        <f t="shared" si="19"/>
        <v>1.0932944606414</v>
      </c>
      <c r="F649" s="114" t="str">
        <f t="shared" si="20"/>
        <v>是</v>
      </c>
    </row>
    <row r="650" ht="18" customHeight="1" spans="1:6">
      <c r="A650" s="185" t="s">
        <v>573</v>
      </c>
      <c r="B650" s="143">
        <f>SUM(B651:B652)</f>
        <v>8644</v>
      </c>
      <c r="C650" s="143">
        <v>9339</v>
      </c>
      <c r="D650" s="85">
        <f t="shared" si="19"/>
        <v>1.08040259139287</v>
      </c>
      <c r="F650" s="114" t="str">
        <f t="shared" si="20"/>
        <v>是</v>
      </c>
    </row>
    <row r="651" ht="18" customHeight="1" spans="1:6">
      <c r="A651" s="185" t="s">
        <v>574</v>
      </c>
      <c r="B651" s="143">
        <v>220</v>
      </c>
      <c r="C651" s="143">
        <v>271</v>
      </c>
      <c r="D651" s="85">
        <f t="shared" ref="D651:D704" si="21">IF(B651&lt;&gt;0,C651/B651,0)</f>
        <v>1.23181818181818</v>
      </c>
      <c r="F651" s="114" t="str">
        <f t="shared" si="20"/>
        <v>是</v>
      </c>
    </row>
    <row r="652" ht="18" customHeight="1" spans="1:6">
      <c r="A652" s="185" t="s">
        <v>575</v>
      </c>
      <c r="B652" s="143">
        <v>8424</v>
      </c>
      <c r="C652" s="143">
        <v>9068</v>
      </c>
      <c r="D652" s="85">
        <f t="shared" si="21"/>
        <v>1.07644824311491</v>
      </c>
      <c r="F652" s="114" t="str">
        <f t="shared" si="20"/>
        <v>是</v>
      </c>
    </row>
    <row r="653" ht="17.85" hidden="1" customHeight="1" spans="1:6">
      <c r="A653" s="185" t="s">
        <v>576</v>
      </c>
      <c r="B653" s="143">
        <v>0</v>
      </c>
      <c r="C653" s="143"/>
      <c r="D653" s="85">
        <f t="shared" si="21"/>
        <v>0</v>
      </c>
      <c r="F653" s="114" t="str">
        <f t="shared" si="20"/>
        <v>否</v>
      </c>
    </row>
    <row r="654" ht="17.85" hidden="1" customHeight="1" spans="1:6">
      <c r="A654" s="185" t="s">
        <v>577</v>
      </c>
      <c r="B654" s="143">
        <v>0</v>
      </c>
      <c r="C654" s="143"/>
      <c r="D654" s="85">
        <f t="shared" si="21"/>
        <v>0</v>
      </c>
      <c r="F654" s="114" t="str">
        <f t="shared" si="20"/>
        <v>否</v>
      </c>
    </row>
    <row r="655" ht="17.85" hidden="1" customHeight="1" spans="1:6">
      <c r="A655" s="185" t="s">
        <v>578</v>
      </c>
      <c r="B655" s="143">
        <v>0</v>
      </c>
      <c r="C655" s="143"/>
      <c r="D655" s="85">
        <f t="shared" si="21"/>
        <v>0</v>
      </c>
      <c r="F655" s="114" t="str">
        <f t="shared" si="20"/>
        <v>否</v>
      </c>
    </row>
    <row r="656" ht="18" customHeight="1" spans="1:6">
      <c r="A656" s="185" t="s">
        <v>579</v>
      </c>
      <c r="B656" s="143">
        <f>B657+B658</f>
        <v>2273</v>
      </c>
      <c r="C656" s="143">
        <v>2383</v>
      </c>
      <c r="D656" s="85">
        <f t="shared" si="21"/>
        <v>1.04839419269688</v>
      </c>
      <c r="F656" s="114" t="str">
        <f t="shared" si="20"/>
        <v>是</v>
      </c>
    </row>
    <row r="657" ht="18" customHeight="1" spans="1:6">
      <c r="A657" s="185" t="s">
        <v>580</v>
      </c>
      <c r="B657" s="143">
        <v>216</v>
      </c>
      <c r="C657" s="143">
        <v>235</v>
      </c>
      <c r="D657" s="85">
        <f t="shared" si="21"/>
        <v>1.08796296296296</v>
      </c>
      <c r="F657" s="114" t="str">
        <f t="shared" si="20"/>
        <v>是</v>
      </c>
    </row>
    <row r="658" s="112" customFormat="1" ht="18" customHeight="1" spans="1:6">
      <c r="A658" s="185" t="s">
        <v>581</v>
      </c>
      <c r="B658" s="143">
        <v>2057</v>
      </c>
      <c r="C658" s="143">
        <v>2148</v>
      </c>
      <c r="D658" s="85">
        <f t="shared" si="21"/>
        <v>1.04423918327662</v>
      </c>
      <c r="F658" s="114" t="str">
        <f t="shared" si="20"/>
        <v>是</v>
      </c>
    </row>
    <row r="659" ht="18" customHeight="1" spans="1:6">
      <c r="A659" s="185" t="s">
        <v>582</v>
      </c>
      <c r="B659" s="143">
        <f>B660</f>
        <v>23771</v>
      </c>
      <c r="C659" s="143">
        <v>19546</v>
      </c>
      <c r="D659" s="85">
        <f t="shared" si="21"/>
        <v>0.822262420596525</v>
      </c>
      <c r="F659" s="114" t="str">
        <f t="shared" si="20"/>
        <v>是</v>
      </c>
    </row>
    <row r="660" ht="18" customHeight="1" spans="1:6">
      <c r="A660" s="185" t="s">
        <v>583</v>
      </c>
      <c r="B660" s="143">
        <v>23771</v>
      </c>
      <c r="C660" s="143">
        <v>19546</v>
      </c>
      <c r="D660" s="85">
        <f t="shared" si="21"/>
        <v>0.822262420596525</v>
      </c>
      <c r="F660" s="114" t="str">
        <f t="shared" si="20"/>
        <v>是</v>
      </c>
    </row>
    <row r="661" ht="18" customHeight="1" spans="1:7">
      <c r="A661" s="184" t="s">
        <v>36</v>
      </c>
      <c r="B661" s="145">
        <f>B662+B667+B680+B684+B696++B706+B709+B713+B741+B723+B728+B734+B738</f>
        <v>258438</v>
      </c>
      <c r="C661" s="145">
        <v>279717</v>
      </c>
      <c r="D661" s="83">
        <f t="shared" si="21"/>
        <v>1.08233696283054</v>
      </c>
      <c r="F661" s="114" t="str">
        <f t="shared" si="20"/>
        <v>是</v>
      </c>
      <c r="G661" s="114">
        <v>1</v>
      </c>
    </row>
    <row r="662" ht="18" customHeight="1" spans="1:6">
      <c r="A662" s="185" t="s">
        <v>584</v>
      </c>
      <c r="B662" s="143">
        <f>SUM(B663:B666)</f>
        <v>3826</v>
      </c>
      <c r="C662" s="143">
        <v>4251</v>
      </c>
      <c r="D662" s="85">
        <f t="shared" si="21"/>
        <v>1.11108207004705</v>
      </c>
      <c r="F662" s="114" t="str">
        <f t="shared" si="20"/>
        <v>是</v>
      </c>
    </row>
    <row r="663" ht="18" customHeight="1" spans="1:6">
      <c r="A663" s="185" t="s">
        <v>117</v>
      </c>
      <c r="B663" s="143">
        <v>3229</v>
      </c>
      <c r="C663" s="143">
        <v>3561</v>
      </c>
      <c r="D663" s="85">
        <f t="shared" si="21"/>
        <v>1.10281820997213</v>
      </c>
      <c r="F663" s="114" t="str">
        <f t="shared" si="20"/>
        <v>是</v>
      </c>
    </row>
    <row r="664" ht="18" customHeight="1" spans="1:6">
      <c r="A664" s="185" t="s">
        <v>118</v>
      </c>
      <c r="B664" s="143">
        <v>95</v>
      </c>
      <c r="C664" s="143">
        <v>86</v>
      </c>
      <c r="D664" s="85">
        <f t="shared" si="21"/>
        <v>0.905263157894737</v>
      </c>
      <c r="F664" s="114" t="str">
        <f t="shared" si="20"/>
        <v>是</v>
      </c>
    </row>
    <row r="665" ht="17.85" hidden="1" customHeight="1" spans="1:6">
      <c r="A665" s="185" t="s">
        <v>119</v>
      </c>
      <c r="B665" s="143"/>
      <c r="C665" s="143">
        <v>0</v>
      </c>
      <c r="D665" s="85">
        <f t="shared" si="21"/>
        <v>0</v>
      </c>
      <c r="F665" s="114" t="str">
        <f t="shared" si="20"/>
        <v>否</v>
      </c>
    </row>
    <row r="666" ht="18" customHeight="1" spans="1:6">
      <c r="A666" s="185" t="s">
        <v>585</v>
      </c>
      <c r="B666" s="143">
        <v>502</v>
      </c>
      <c r="C666" s="143">
        <v>604</v>
      </c>
      <c r="D666" s="85">
        <f t="shared" si="21"/>
        <v>1.20318725099602</v>
      </c>
      <c r="F666" s="114" t="str">
        <f t="shared" si="20"/>
        <v>是</v>
      </c>
    </row>
    <row r="667" ht="18" customHeight="1" spans="1:6">
      <c r="A667" s="185" t="s">
        <v>586</v>
      </c>
      <c r="B667" s="143">
        <f>SUM(B668:B679)</f>
        <v>41756</v>
      </c>
      <c r="C667" s="143">
        <v>48453</v>
      </c>
      <c r="D667" s="85">
        <f t="shared" si="21"/>
        <v>1.16038413641153</v>
      </c>
      <c r="F667" s="114" t="str">
        <f t="shared" si="20"/>
        <v>是</v>
      </c>
    </row>
    <row r="668" ht="18" customHeight="1" spans="1:6">
      <c r="A668" s="185" t="s">
        <v>587</v>
      </c>
      <c r="B668" s="143">
        <v>33208</v>
      </c>
      <c r="C668" s="143">
        <v>38688</v>
      </c>
      <c r="D668" s="85">
        <f t="shared" si="21"/>
        <v>1.1650204769935</v>
      </c>
      <c r="F668" s="114" t="str">
        <f t="shared" si="20"/>
        <v>是</v>
      </c>
    </row>
    <row r="669" ht="18" customHeight="1" spans="1:6">
      <c r="A669" s="185" t="s">
        <v>588</v>
      </c>
      <c r="B669" s="143">
        <v>3067</v>
      </c>
      <c r="C669" s="143">
        <v>3486</v>
      </c>
      <c r="D669" s="85">
        <f t="shared" si="21"/>
        <v>1.13661558526247</v>
      </c>
      <c r="F669" s="114" t="str">
        <f t="shared" si="20"/>
        <v>是</v>
      </c>
    </row>
    <row r="670" ht="17.85" hidden="1" customHeight="1" spans="1:6">
      <c r="A670" s="185" t="s">
        <v>589</v>
      </c>
      <c r="B670" s="143">
        <v>0</v>
      </c>
      <c r="C670" s="143">
        <v>0</v>
      </c>
      <c r="D670" s="85">
        <f t="shared" si="21"/>
        <v>0</v>
      </c>
      <c r="F670" s="114" t="str">
        <f t="shared" si="20"/>
        <v>否</v>
      </c>
    </row>
    <row r="671" ht="17.25" hidden="1" customHeight="1" spans="1:6">
      <c r="A671" s="185" t="s">
        <v>590</v>
      </c>
      <c r="B671" s="143">
        <v>0</v>
      </c>
      <c r="C671" s="143">
        <v>0</v>
      </c>
      <c r="D671" s="85">
        <f t="shared" si="21"/>
        <v>0</v>
      </c>
      <c r="F671" s="114" t="str">
        <f t="shared" si="20"/>
        <v>否</v>
      </c>
    </row>
    <row r="672" ht="18" customHeight="1" spans="1:6">
      <c r="A672" s="185" t="s">
        <v>591</v>
      </c>
      <c r="B672" s="143">
        <v>755</v>
      </c>
      <c r="C672" s="143">
        <v>906</v>
      </c>
      <c r="D672" s="85">
        <f t="shared" si="21"/>
        <v>1.2</v>
      </c>
      <c r="F672" s="114" t="str">
        <f t="shared" si="20"/>
        <v>是</v>
      </c>
    </row>
    <row r="673" ht="17.25" hidden="1" customHeight="1" spans="1:6">
      <c r="A673" s="185" t="s">
        <v>592</v>
      </c>
      <c r="B673" s="143">
        <v>0</v>
      </c>
      <c r="C673" s="143">
        <v>0</v>
      </c>
      <c r="D673" s="85">
        <f t="shared" si="21"/>
        <v>0</v>
      </c>
      <c r="F673" s="114" t="str">
        <f t="shared" si="20"/>
        <v>否</v>
      </c>
    </row>
    <row r="674" ht="17.25" hidden="1" customHeight="1" spans="1:6">
      <c r="A674" s="185" t="s">
        <v>593</v>
      </c>
      <c r="B674" s="143">
        <v>0</v>
      </c>
      <c r="C674" s="143">
        <v>0</v>
      </c>
      <c r="D674" s="85">
        <f t="shared" si="21"/>
        <v>0</v>
      </c>
      <c r="F674" s="114" t="str">
        <f t="shared" si="20"/>
        <v>否</v>
      </c>
    </row>
    <row r="675" ht="17.25" hidden="1" customHeight="1" spans="1:6">
      <c r="A675" s="185" t="s">
        <v>594</v>
      </c>
      <c r="B675" s="143">
        <v>0</v>
      </c>
      <c r="C675" s="143">
        <v>0</v>
      </c>
      <c r="D675" s="85">
        <f t="shared" si="21"/>
        <v>0</v>
      </c>
      <c r="F675" s="114" t="str">
        <f t="shared" si="20"/>
        <v>否</v>
      </c>
    </row>
    <row r="676" ht="17.85" hidden="1" customHeight="1" spans="1:6">
      <c r="A676" s="185" t="s">
        <v>595</v>
      </c>
      <c r="B676" s="143">
        <v>0</v>
      </c>
      <c r="C676" s="143">
        <v>0</v>
      </c>
      <c r="D676" s="85">
        <f t="shared" si="21"/>
        <v>0</v>
      </c>
      <c r="F676" s="114" t="str">
        <f t="shared" si="20"/>
        <v>否</v>
      </c>
    </row>
    <row r="677" ht="17.85" hidden="1" customHeight="1" spans="1:6">
      <c r="A677" s="185" t="s">
        <v>596</v>
      </c>
      <c r="B677" s="143">
        <v>0</v>
      </c>
      <c r="C677" s="143">
        <v>0</v>
      </c>
      <c r="D677" s="85">
        <f t="shared" si="21"/>
        <v>0</v>
      </c>
      <c r="F677" s="114" t="str">
        <f t="shared" si="20"/>
        <v>否</v>
      </c>
    </row>
    <row r="678" ht="17.85" hidden="1" customHeight="1" spans="1:6">
      <c r="A678" s="185" t="s">
        <v>597</v>
      </c>
      <c r="B678" s="143">
        <v>0</v>
      </c>
      <c r="C678" s="143">
        <v>0</v>
      </c>
      <c r="D678" s="85">
        <f t="shared" si="21"/>
        <v>0</v>
      </c>
      <c r="F678" s="114" t="str">
        <f t="shared" si="20"/>
        <v>否</v>
      </c>
    </row>
    <row r="679" ht="18" customHeight="1" spans="1:6">
      <c r="A679" s="185" t="s">
        <v>598</v>
      </c>
      <c r="B679" s="143">
        <v>4726</v>
      </c>
      <c r="C679" s="143">
        <v>5373</v>
      </c>
      <c r="D679" s="85">
        <f t="shared" si="21"/>
        <v>1.13690224291155</v>
      </c>
      <c r="F679" s="114" t="str">
        <f t="shared" si="20"/>
        <v>是</v>
      </c>
    </row>
    <row r="680" ht="18" customHeight="1" spans="1:6">
      <c r="A680" s="185" t="s">
        <v>599</v>
      </c>
      <c r="B680" s="143">
        <f>SUM(B681:B683)</f>
        <v>32879</v>
      </c>
      <c r="C680" s="143">
        <v>30841</v>
      </c>
      <c r="D680" s="85">
        <f t="shared" si="21"/>
        <v>0.93801514644606</v>
      </c>
      <c r="F680" s="114" t="str">
        <f t="shared" si="20"/>
        <v>是</v>
      </c>
    </row>
    <row r="681" ht="18" customHeight="1" spans="1:6">
      <c r="A681" s="185" t="s">
        <v>600</v>
      </c>
      <c r="B681" s="143">
        <v>32</v>
      </c>
      <c r="C681" s="143">
        <v>33</v>
      </c>
      <c r="D681" s="85">
        <f t="shared" si="21"/>
        <v>1.03125</v>
      </c>
      <c r="F681" s="114" t="str">
        <f t="shared" si="20"/>
        <v>是</v>
      </c>
    </row>
    <row r="682" ht="18" customHeight="1" spans="1:6">
      <c r="A682" s="185" t="s">
        <v>601</v>
      </c>
      <c r="B682" s="143">
        <v>27609</v>
      </c>
      <c r="C682" s="143">
        <v>25917</v>
      </c>
      <c r="D682" s="85">
        <f t="shared" si="21"/>
        <v>0.938715636205585</v>
      </c>
      <c r="F682" s="114" t="str">
        <f t="shared" si="20"/>
        <v>是</v>
      </c>
    </row>
    <row r="683" ht="18" customHeight="1" spans="1:6">
      <c r="A683" s="185" t="s">
        <v>602</v>
      </c>
      <c r="B683" s="143">
        <v>5238</v>
      </c>
      <c r="C683" s="143">
        <v>4891</v>
      </c>
      <c r="D683" s="85">
        <f t="shared" si="21"/>
        <v>0.933753340969836</v>
      </c>
      <c r="F683" s="114" t="str">
        <f t="shared" si="20"/>
        <v>是</v>
      </c>
    </row>
    <row r="684" ht="18" customHeight="1" spans="1:6">
      <c r="A684" s="185" t="s">
        <v>603</v>
      </c>
      <c r="B684" s="143">
        <f>SUM(B685:B695)</f>
        <v>32520</v>
      </c>
      <c r="C684" s="143">
        <v>36172</v>
      </c>
      <c r="D684" s="85">
        <f t="shared" si="21"/>
        <v>1.11230012300123</v>
      </c>
      <c r="F684" s="114" t="str">
        <f t="shared" si="20"/>
        <v>是</v>
      </c>
    </row>
    <row r="685" ht="18" customHeight="1" spans="1:6">
      <c r="A685" s="185" t="s">
        <v>604</v>
      </c>
      <c r="B685" s="143">
        <v>5277</v>
      </c>
      <c r="C685" s="143">
        <v>5960</v>
      </c>
      <c r="D685" s="85">
        <f t="shared" si="21"/>
        <v>1.1294296001516</v>
      </c>
      <c r="F685" s="114" t="str">
        <f t="shared" si="20"/>
        <v>是</v>
      </c>
    </row>
    <row r="686" ht="18" customHeight="1" spans="1:6">
      <c r="A686" s="185" t="s">
        <v>605</v>
      </c>
      <c r="B686" s="143">
        <v>510</v>
      </c>
      <c r="C686" s="143">
        <v>587</v>
      </c>
      <c r="D686" s="85">
        <f t="shared" si="21"/>
        <v>1.15098039215686</v>
      </c>
      <c r="F686" s="114" t="str">
        <f t="shared" si="20"/>
        <v>是</v>
      </c>
    </row>
    <row r="687" ht="18" customHeight="1" spans="1:6">
      <c r="A687" s="185" t="s">
        <v>606</v>
      </c>
      <c r="B687" s="143">
        <v>5816</v>
      </c>
      <c r="C687" s="143">
        <v>6596</v>
      </c>
      <c r="D687" s="85">
        <f t="shared" si="21"/>
        <v>1.13411279229711</v>
      </c>
      <c r="F687" s="114" t="str">
        <f t="shared" si="20"/>
        <v>是</v>
      </c>
    </row>
    <row r="688" ht="17.25" hidden="1" customHeight="1" spans="1:6">
      <c r="A688" s="185" t="s">
        <v>607</v>
      </c>
      <c r="B688" s="143">
        <v>0</v>
      </c>
      <c r="C688" s="143">
        <v>0</v>
      </c>
      <c r="D688" s="85">
        <f t="shared" si="21"/>
        <v>0</v>
      </c>
      <c r="F688" s="114" t="str">
        <f t="shared" si="20"/>
        <v>否</v>
      </c>
    </row>
    <row r="689" ht="18" customHeight="1" spans="1:6">
      <c r="A689" s="185" t="s">
        <v>608</v>
      </c>
      <c r="B689" s="143">
        <v>199</v>
      </c>
      <c r="C689" s="143">
        <v>220</v>
      </c>
      <c r="D689" s="85">
        <f t="shared" si="21"/>
        <v>1.10552763819095</v>
      </c>
      <c r="F689" s="114" t="str">
        <f t="shared" si="20"/>
        <v>是</v>
      </c>
    </row>
    <row r="690" ht="18" customHeight="1" spans="1:6">
      <c r="A690" s="185" t="s">
        <v>609</v>
      </c>
      <c r="B690" s="143">
        <v>999</v>
      </c>
      <c r="C690" s="143">
        <v>1200</v>
      </c>
      <c r="D690" s="85">
        <f t="shared" si="21"/>
        <v>1.2012012012012</v>
      </c>
      <c r="F690" s="114" t="str">
        <f t="shared" si="20"/>
        <v>是</v>
      </c>
    </row>
    <row r="691" ht="17.85" hidden="1" customHeight="1" spans="1:6">
      <c r="A691" s="185" t="s">
        <v>610</v>
      </c>
      <c r="B691" s="143">
        <v>0</v>
      </c>
      <c r="C691" s="143">
        <v>0</v>
      </c>
      <c r="D691" s="85">
        <f t="shared" si="21"/>
        <v>0</v>
      </c>
      <c r="F691" s="114" t="str">
        <f t="shared" si="20"/>
        <v>否</v>
      </c>
    </row>
    <row r="692" ht="18" customHeight="1" spans="1:6">
      <c r="A692" s="185" t="s">
        <v>611</v>
      </c>
      <c r="B692" s="143">
        <v>12544</v>
      </c>
      <c r="C692" s="143">
        <v>13441</v>
      </c>
      <c r="D692" s="85">
        <f t="shared" si="21"/>
        <v>1.07150829081633</v>
      </c>
      <c r="F692" s="114" t="str">
        <f t="shared" si="20"/>
        <v>是</v>
      </c>
    </row>
    <row r="693" ht="18" customHeight="1" spans="1:6">
      <c r="A693" s="185" t="s">
        <v>612</v>
      </c>
      <c r="B693" s="143">
        <v>6985</v>
      </c>
      <c r="C693" s="143">
        <v>7977</v>
      </c>
      <c r="D693" s="85">
        <f t="shared" si="21"/>
        <v>1.14201861130995</v>
      </c>
      <c r="F693" s="114" t="str">
        <f t="shared" si="20"/>
        <v>是</v>
      </c>
    </row>
    <row r="694" ht="18" customHeight="1" spans="1:6">
      <c r="A694" s="185" t="s">
        <v>613</v>
      </c>
      <c r="B694" s="143">
        <v>162</v>
      </c>
      <c r="C694" s="143">
        <v>186</v>
      </c>
      <c r="D694" s="85">
        <f t="shared" si="21"/>
        <v>1.14814814814815</v>
      </c>
      <c r="F694" s="114" t="str">
        <f t="shared" si="20"/>
        <v>是</v>
      </c>
    </row>
    <row r="695" ht="18" customHeight="1" spans="1:6">
      <c r="A695" s="185" t="s">
        <v>614</v>
      </c>
      <c r="B695" s="143">
        <v>28</v>
      </c>
      <c r="C695" s="143">
        <v>5</v>
      </c>
      <c r="D695" s="85">
        <f t="shared" si="21"/>
        <v>0.178571428571429</v>
      </c>
      <c r="F695" s="114" t="str">
        <f t="shared" si="20"/>
        <v>是</v>
      </c>
    </row>
    <row r="696" ht="17.85" hidden="1" customHeight="1" spans="1:6">
      <c r="A696" s="185" t="s">
        <v>615</v>
      </c>
      <c r="B696" s="143"/>
      <c r="C696" s="143"/>
      <c r="D696" s="85">
        <f t="shared" si="21"/>
        <v>0</v>
      </c>
      <c r="F696" s="114" t="str">
        <f t="shared" si="20"/>
        <v>否</v>
      </c>
    </row>
    <row r="697" ht="17.85" hidden="1" customHeight="1" spans="1:6">
      <c r="A697" s="185" t="s">
        <v>616</v>
      </c>
      <c r="B697" s="143"/>
      <c r="C697" s="143"/>
      <c r="D697" s="85">
        <f t="shared" si="21"/>
        <v>0</v>
      </c>
      <c r="F697" s="114" t="str">
        <f t="shared" ref="F697:F765" si="22">IF((B697+C697+G697)&lt;&gt;0,"是","否")</f>
        <v>否</v>
      </c>
    </row>
    <row r="698" ht="17.85" hidden="1" customHeight="1" spans="1:6">
      <c r="A698" s="185" t="s">
        <v>617</v>
      </c>
      <c r="B698" s="143"/>
      <c r="C698" s="143"/>
      <c r="D698" s="85">
        <f t="shared" si="21"/>
        <v>0</v>
      </c>
      <c r="F698" s="114" t="str">
        <f t="shared" si="22"/>
        <v>否</v>
      </c>
    </row>
    <row r="699" s="112" customFormat="1" ht="17.85" hidden="1" customHeight="1" spans="1:6">
      <c r="A699" s="185" t="s">
        <v>618</v>
      </c>
      <c r="B699" s="143"/>
      <c r="C699" s="143"/>
      <c r="D699" s="85">
        <f t="shared" si="21"/>
        <v>0</v>
      </c>
      <c r="F699" s="114" t="str">
        <f t="shared" si="22"/>
        <v>否</v>
      </c>
    </row>
    <row r="700" ht="17.85" hidden="1" customHeight="1" spans="1:6">
      <c r="A700" s="185" t="s">
        <v>619</v>
      </c>
      <c r="B700" s="143"/>
      <c r="C700" s="143"/>
      <c r="D700" s="85">
        <f t="shared" si="21"/>
        <v>0</v>
      </c>
      <c r="F700" s="114" t="str">
        <f t="shared" si="22"/>
        <v>否</v>
      </c>
    </row>
    <row r="701" ht="17.85" hidden="1" customHeight="1" spans="1:6">
      <c r="A701" s="185" t="s">
        <v>620</v>
      </c>
      <c r="B701" s="143"/>
      <c r="C701" s="143"/>
      <c r="D701" s="85">
        <f t="shared" si="21"/>
        <v>0</v>
      </c>
      <c r="F701" s="114" t="str">
        <f t="shared" si="22"/>
        <v>否</v>
      </c>
    </row>
    <row r="702" ht="17.85" hidden="1" customHeight="1" spans="1:6">
      <c r="A702" s="185" t="s">
        <v>621</v>
      </c>
      <c r="B702" s="143"/>
      <c r="C702" s="143"/>
      <c r="D702" s="85">
        <f t="shared" si="21"/>
        <v>0</v>
      </c>
      <c r="F702" s="114" t="str">
        <f t="shared" si="22"/>
        <v>否</v>
      </c>
    </row>
    <row r="703" ht="17.25" hidden="1" customHeight="1" spans="1:6">
      <c r="A703" s="185" t="s">
        <v>622</v>
      </c>
      <c r="B703" s="143"/>
      <c r="C703" s="143"/>
      <c r="D703" s="85">
        <f t="shared" si="21"/>
        <v>0</v>
      </c>
      <c r="F703" s="114" t="str">
        <f t="shared" si="22"/>
        <v>否</v>
      </c>
    </row>
    <row r="704" ht="17.85" hidden="1" customHeight="1" spans="1:6">
      <c r="A704" s="185" t="s">
        <v>623</v>
      </c>
      <c r="B704" s="143"/>
      <c r="C704" s="143"/>
      <c r="D704" s="85">
        <f t="shared" si="21"/>
        <v>0</v>
      </c>
      <c r="F704" s="114" t="str">
        <f t="shared" si="22"/>
        <v>否</v>
      </c>
    </row>
    <row r="705" ht="17.85" hidden="1" customHeight="1" spans="1:6">
      <c r="A705" s="185" t="s">
        <v>624</v>
      </c>
      <c r="B705" s="143"/>
      <c r="C705" s="143"/>
      <c r="D705" s="85">
        <f t="shared" ref="D705:D786" si="23">IF(B705&lt;&gt;0,C705/B705,0)</f>
        <v>0</v>
      </c>
      <c r="F705" s="114" t="str">
        <f t="shared" si="22"/>
        <v>否</v>
      </c>
    </row>
    <row r="706" ht="18" customHeight="1" spans="1:6">
      <c r="A706" s="185" t="s">
        <v>625</v>
      </c>
      <c r="B706" s="143">
        <f>SUM(B707:B708)</f>
        <v>467</v>
      </c>
      <c r="C706" s="143">
        <v>501</v>
      </c>
      <c r="D706" s="85">
        <f t="shared" si="23"/>
        <v>1.0728051391863</v>
      </c>
      <c r="F706" s="114" t="str">
        <f t="shared" si="22"/>
        <v>是</v>
      </c>
    </row>
    <row r="707" ht="18" customHeight="1" spans="1:6">
      <c r="A707" s="185" t="s">
        <v>626</v>
      </c>
      <c r="B707" s="143">
        <v>454</v>
      </c>
      <c r="C707" s="143">
        <v>481</v>
      </c>
      <c r="D707" s="85">
        <f t="shared" si="23"/>
        <v>1.05947136563877</v>
      </c>
      <c r="F707" s="114" t="str">
        <f t="shared" si="22"/>
        <v>是</v>
      </c>
    </row>
    <row r="708" ht="18" customHeight="1" spans="1:6">
      <c r="A708" s="185" t="s">
        <v>627</v>
      </c>
      <c r="B708" s="143">
        <v>13</v>
      </c>
      <c r="C708" s="143">
        <v>20</v>
      </c>
      <c r="D708" s="85">
        <f t="shared" si="23"/>
        <v>1.53846153846154</v>
      </c>
      <c r="F708" s="114" t="str">
        <f t="shared" si="22"/>
        <v>是</v>
      </c>
    </row>
    <row r="709" ht="18" customHeight="1" spans="1:6">
      <c r="A709" s="185" t="s">
        <v>628</v>
      </c>
      <c r="B709" s="143">
        <f>SUM(B710:B712)</f>
        <v>5648</v>
      </c>
      <c r="C709" s="143">
        <v>5890</v>
      </c>
      <c r="D709" s="85">
        <f t="shared" si="23"/>
        <v>1.04284702549575</v>
      </c>
      <c r="F709" s="114" t="str">
        <f t="shared" si="22"/>
        <v>是</v>
      </c>
    </row>
    <row r="710" ht="18" customHeight="1" spans="1:6">
      <c r="A710" s="185" t="s">
        <v>629</v>
      </c>
      <c r="B710" s="143">
        <v>582</v>
      </c>
      <c r="C710" s="143">
        <v>611</v>
      </c>
      <c r="D710" s="85">
        <f t="shared" si="23"/>
        <v>1.04982817869416</v>
      </c>
      <c r="F710" s="114" t="str">
        <f t="shared" si="22"/>
        <v>是</v>
      </c>
    </row>
    <row r="711" ht="18" customHeight="1" spans="1:6">
      <c r="A711" s="185" t="s">
        <v>630</v>
      </c>
      <c r="B711" s="143">
        <v>65</v>
      </c>
      <c r="C711" s="143">
        <v>73</v>
      </c>
      <c r="D711" s="85">
        <f t="shared" si="23"/>
        <v>1.12307692307692</v>
      </c>
      <c r="F711" s="114" t="str">
        <f t="shared" si="22"/>
        <v>是</v>
      </c>
    </row>
    <row r="712" ht="18" customHeight="1" spans="1:6">
      <c r="A712" s="185" t="s">
        <v>631</v>
      </c>
      <c r="B712" s="143">
        <v>5001</v>
      </c>
      <c r="C712" s="143">
        <v>5206</v>
      </c>
      <c r="D712" s="85">
        <f t="shared" si="23"/>
        <v>1.04099180163967</v>
      </c>
      <c r="F712" s="114" t="str">
        <f t="shared" si="22"/>
        <v>是</v>
      </c>
    </row>
    <row r="713" ht="18" customHeight="1" spans="1:6">
      <c r="A713" s="185" t="s">
        <v>632</v>
      </c>
      <c r="B713" s="143">
        <f>SUM(B714:B722)</f>
        <v>4637</v>
      </c>
      <c r="C713" s="143">
        <v>5056</v>
      </c>
      <c r="D713" s="85">
        <f t="shared" si="23"/>
        <v>1.09036014664654</v>
      </c>
      <c r="F713" s="114" t="str">
        <f t="shared" si="22"/>
        <v>是</v>
      </c>
    </row>
    <row r="714" ht="18" customHeight="1" spans="1:6">
      <c r="A714" s="185" t="s">
        <v>117</v>
      </c>
      <c r="B714" s="143">
        <v>2133</v>
      </c>
      <c r="C714" s="143">
        <v>2429</v>
      </c>
      <c r="D714" s="85">
        <f t="shared" si="23"/>
        <v>1.13877168307548</v>
      </c>
      <c r="F714" s="114" t="str">
        <f t="shared" si="22"/>
        <v>是</v>
      </c>
    </row>
    <row r="715" ht="18" customHeight="1" spans="1:6">
      <c r="A715" s="185" t="s">
        <v>118</v>
      </c>
      <c r="B715" s="143">
        <v>8</v>
      </c>
      <c r="C715" s="143">
        <v>9</v>
      </c>
      <c r="D715" s="85">
        <f t="shared" ref="D715:D728" si="24">IF(B715&lt;&gt;0,C715/B715,0)</f>
        <v>1.125</v>
      </c>
      <c r="F715" s="114" t="str">
        <f t="shared" si="22"/>
        <v>是</v>
      </c>
    </row>
    <row r="716" ht="17.85" hidden="1" customHeight="1" spans="1:6">
      <c r="A716" s="185" t="s">
        <v>119</v>
      </c>
      <c r="B716" s="143">
        <v>0</v>
      </c>
      <c r="C716" s="143">
        <v>0</v>
      </c>
      <c r="D716" s="85">
        <f t="shared" si="24"/>
        <v>0</v>
      </c>
      <c r="F716" s="114" t="str">
        <f t="shared" si="22"/>
        <v>否</v>
      </c>
    </row>
    <row r="717" ht="18" customHeight="1" spans="1:6">
      <c r="A717" s="185" t="s">
        <v>633</v>
      </c>
      <c r="B717" s="143">
        <v>55</v>
      </c>
      <c r="C717" s="143">
        <v>31</v>
      </c>
      <c r="D717" s="85">
        <f t="shared" si="24"/>
        <v>0.563636363636364</v>
      </c>
      <c r="F717" s="114" t="str">
        <f t="shared" si="22"/>
        <v>是</v>
      </c>
    </row>
    <row r="718" ht="18" customHeight="1" spans="1:6">
      <c r="A718" s="185" t="s">
        <v>634</v>
      </c>
      <c r="B718" s="143">
        <v>7</v>
      </c>
      <c r="C718" s="143">
        <v>6</v>
      </c>
      <c r="D718" s="85">
        <f t="shared" si="24"/>
        <v>0.857142857142857</v>
      </c>
      <c r="F718" s="114" t="str">
        <f t="shared" si="22"/>
        <v>是</v>
      </c>
    </row>
    <row r="719" ht="18" customHeight="1" spans="1:6">
      <c r="A719" s="185" t="s">
        <v>635</v>
      </c>
      <c r="B719" s="143">
        <v>2</v>
      </c>
      <c r="C719" s="143">
        <v>2</v>
      </c>
      <c r="D719" s="85">
        <f t="shared" si="24"/>
        <v>1</v>
      </c>
      <c r="F719" s="114" t="str">
        <f t="shared" si="22"/>
        <v>是</v>
      </c>
    </row>
    <row r="720" ht="18" customHeight="1" spans="1:6">
      <c r="A720" s="185" t="s">
        <v>636</v>
      </c>
      <c r="B720" s="143">
        <v>1522</v>
      </c>
      <c r="C720" s="143">
        <v>1584</v>
      </c>
      <c r="D720" s="85">
        <f t="shared" si="24"/>
        <v>1.0407358738502</v>
      </c>
      <c r="F720" s="114" t="str">
        <f t="shared" si="22"/>
        <v>是</v>
      </c>
    </row>
    <row r="721" ht="18" customHeight="1" spans="1:6">
      <c r="A721" s="185" t="s">
        <v>126</v>
      </c>
      <c r="B721" s="143">
        <v>402</v>
      </c>
      <c r="C721" s="143">
        <v>476</v>
      </c>
      <c r="D721" s="85">
        <f t="shared" si="24"/>
        <v>1.18407960199005</v>
      </c>
      <c r="F721" s="114" t="str">
        <f t="shared" si="22"/>
        <v>是</v>
      </c>
    </row>
    <row r="722" ht="18" customHeight="1" spans="1:6">
      <c r="A722" s="185" t="s">
        <v>637</v>
      </c>
      <c r="B722" s="143">
        <v>508</v>
      </c>
      <c r="C722" s="143">
        <v>519</v>
      </c>
      <c r="D722" s="85">
        <f t="shared" si="24"/>
        <v>1.02165354330709</v>
      </c>
      <c r="F722" s="114" t="str">
        <f t="shared" si="22"/>
        <v>是</v>
      </c>
    </row>
    <row r="723" ht="18" customHeight="1" spans="1:6">
      <c r="A723" s="185" t="s">
        <v>638</v>
      </c>
      <c r="B723" s="143">
        <v>32238</v>
      </c>
      <c r="C723" s="143">
        <v>36413</v>
      </c>
      <c r="D723" s="85">
        <f t="shared" si="24"/>
        <v>1.12950555245363</v>
      </c>
      <c r="F723" s="114" t="str">
        <f t="shared" si="22"/>
        <v>是</v>
      </c>
    </row>
    <row r="724" ht="18" customHeight="1" spans="1:6">
      <c r="A724" s="185" t="s">
        <v>616</v>
      </c>
      <c r="B724" s="143">
        <v>11059</v>
      </c>
      <c r="C724" s="143">
        <v>12217</v>
      </c>
      <c r="D724" s="85">
        <f t="shared" si="24"/>
        <v>1.10471109503572</v>
      </c>
      <c r="F724" s="114" t="str">
        <f t="shared" si="22"/>
        <v>是</v>
      </c>
    </row>
    <row r="725" ht="18" customHeight="1" spans="1:6">
      <c r="A725" s="185" t="s">
        <v>617</v>
      </c>
      <c r="B725" s="143">
        <v>20003</v>
      </c>
      <c r="C725" s="143">
        <v>22480</v>
      </c>
      <c r="D725" s="85">
        <f t="shared" si="24"/>
        <v>1.12383142528621</v>
      </c>
      <c r="F725" s="114" t="str">
        <f t="shared" si="22"/>
        <v>是</v>
      </c>
    </row>
    <row r="726" ht="18" customHeight="1" spans="1:6">
      <c r="A726" s="185" t="s">
        <v>618</v>
      </c>
      <c r="B726" s="143">
        <v>713</v>
      </c>
      <c r="C726" s="143">
        <v>720</v>
      </c>
      <c r="D726" s="85">
        <f t="shared" si="24"/>
        <v>1.00981767180926</v>
      </c>
      <c r="F726" s="114" t="str">
        <f t="shared" si="22"/>
        <v>是</v>
      </c>
    </row>
    <row r="727" ht="18" customHeight="1" spans="1:6">
      <c r="A727" s="185" t="s">
        <v>639</v>
      </c>
      <c r="B727" s="143">
        <v>463</v>
      </c>
      <c r="C727" s="143">
        <v>996</v>
      </c>
      <c r="D727" s="85">
        <f t="shared" si="24"/>
        <v>2.1511879049676</v>
      </c>
      <c r="F727" s="114" t="str">
        <f t="shared" si="22"/>
        <v>是</v>
      </c>
    </row>
    <row r="728" ht="18" customHeight="1" spans="1:6">
      <c r="A728" s="185" t="s">
        <v>640</v>
      </c>
      <c r="B728" s="143">
        <v>93342</v>
      </c>
      <c r="C728" s="143">
        <v>101242</v>
      </c>
      <c r="D728" s="85">
        <f t="shared" si="24"/>
        <v>1.08463499817874</v>
      </c>
      <c r="F728" s="114" t="str">
        <f t="shared" si="22"/>
        <v>是</v>
      </c>
    </row>
    <row r="729" ht="17.85" hidden="1" customHeight="1" spans="1:6">
      <c r="A729" s="185" t="s">
        <v>641</v>
      </c>
      <c r="B729" s="143">
        <v>0</v>
      </c>
      <c r="C729" s="143">
        <v>0</v>
      </c>
      <c r="D729" s="85">
        <f t="shared" si="23"/>
        <v>0</v>
      </c>
      <c r="F729" s="114" t="str">
        <f t="shared" si="22"/>
        <v>否</v>
      </c>
    </row>
    <row r="730" ht="18" customHeight="1" spans="1:6">
      <c r="A730" s="185" t="s">
        <v>642</v>
      </c>
      <c r="B730" s="143">
        <v>92808</v>
      </c>
      <c r="C730" s="143">
        <v>100743</v>
      </c>
      <c r="D730" s="85">
        <f t="shared" si="23"/>
        <v>1.08549909490561</v>
      </c>
      <c r="F730" s="114" t="str">
        <f t="shared" si="22"/>
        <v>是</v>
      </c>
    </row>
    <row r="731" ht="17.85" hidden="1" customHeight="1" spans="1:6">
      <c r="A731" s="185" t="s">
        <v>643</v>
      </c>
      <c r="B731" s="143">
        <v>0</v>
      </c>
      <c r="C731" s="145">
        <v>0</v>
      </c>
      <c r="D731" s="83">
        <f t="shared" si="23"/>
        <v>0</v>
      </c>
      <c r="F731" s="114" t="str">
        <f t="shared" si="22"/>
        <v>否</v>
      </c>
    </row>
    <row r="732" ht="18" customHeight="1" spans="1:6">
      <c r="A732" s="185" t="s">
        <v>644</v>
      </c>
      <c r="B732" s="143">
        <v>149</v>
      </c>
      <c r="C732" s="143">
        <v>65</v>
      </c>
      <c r="D732" s="85">
        <f t="shared" si="23"/>
        <v>0.436241610738255</v>
      </c>
      <c r="F732" s="114" t="str">
        <f t="shared" si="22"/>
        <v>是</v>
      </c>
    </row>
    <row r="733" ht="18" customHeight="1" spans="1:6">
      <c r="A733" s="185" t="s">
        <v>645</v>
      </c>
      <c r="B733" s="143">
        <v>385</v>
      </c>
      <c r="C733" s="143">
        <v>434</v>
      </c>
      <c r="D733" s="85">
        <f t="shared" si="23"/>
        <v>1.12727272727273</v>
      </c>
      <c r="F733" s="114" t="str">
        <f t="shared" si="22"/>
        <v>是</v>
      </c>
    </row>
    <row r="734" ht="18" customHeight="1" spans="1:6">
      <c r="A734" s="185" t="s">
        <v>646</v>
      </c>
      <c r="B734" s="143">
        <v>8283</v>
      </c>
      <c r="C734" s="143">
        <v>8882</v>
      </c>
      <c r="D734" s="85">
        <f t="shared" si="23"/>
        <v>1.07231679343233</v>
      </c>
      <c r="F734" s="114" t="str">
        <f t="shared" si="22"/>
        <v>是</v>
      </c>
    </row>
    <row r="735" ht="18" customHeight="1" spans="1:6">
      <c r="A735" s="185" t="s">
        <v>622</v>
      </c>
      <c r="B735" s="143">
        <v>5615</v>
      </c>
      <c r="C735" s="143">
        <v>6045</v>
      </c>
      <c r="D735" s="85">
        <f t="shared" si="23"/>
        <v>1.07658058771149</v>
      </c>
      <c r="F735" s="114" t="str">
        <f t="shared" si="22"/>
        <v>是</v>
      </c>
    </row>
    <row r="736" ht="18" customHeight="1" spans="1:6">
      <c r="A736" s="185" t="s">
        <v>647</v>
      </c>
      <c r="B736" s="143">
        <v>216</v>
      </c>
      <c r="C736" s="143">
        <v>251</v>
      </c>
      <c r="D736" s="85">
        <f t="shared" si="23"/>
        <v>1.16203703703704</v>
      </c>
      <c r="F736" s="114" t="str">
        <f t="shared" si="22"/>
        <v>是</v>
      </c>
    </row>
    <row r="737" ht="18" customHeight="1" spans="1:6">
      <c r="A737" s="185" t="s">
        <v>648</v>
      </c>
      <c r="B737" s="143">
        <v>2452</v>
      </c>
      <c r="C737" s="143">
        <v>2586</v>
      </c>
      <c r="D737" s="85">
        <f t="shared" si="23"/>
        <v>1.05464926590538</v>
      </c>
      <c r="F737" s="114" t="str">
        <f t="shared" si="22"/>
        <v>是</v>
      </c>
    </row>
    <row r="738" ht="18" customHeight="1" spans="1:6">
      <c r="A738" s="185" t="s">
        <v>649</v>
      </c>
      <c r="B738" s="143">
        <v>453</v>
      </c>
      <c r="C738" s="143">
        <v>491</v>
      </c>
      <c r="D738" s="85">
        <f t="shared" si="23"/>
        <v>1.08388520971302</v>
      </c>
      <c r="F738" s="114" t="str">
        <f t="shared" si="22"/>
        <v>是</v>
      </c>
    </row>
    <row r="739" ht="18" customHeight="1" spans="1:6">
      <c r="A739" s="185" t="s">
        <v>619</v>
      </c>
      <c r="B739" s="143">
        <v>438</v>
      </c>
      <c r="C739" s="143">
        <v>471</v>
      </c>
      <c r="D739" s="85">
        <f t="shared" si="23"/>
        <v>1.07534246575342</v>
      </c>
      <c r="F739" s="114" t="str">
        <f t="shared" si="22"/>
        <v>是</v>
      </c>
    </row>
    <row r="740" ht="18" customHeight="1" spans="1:6">
      <c r="A740" s="185" t="s">
        <v>650</v>
      </c>
      <c r="B740" s="143">
        <v>15</v>
      </c>
      <c r="C740" s="143">
        <v>20</v>
      </c>
      <c r="D740" s="85">
        <f t="shared" si="23"/>
        <v>1.33333333333333</v>
      </c>
      <c r="F740" s="114" t="str">
        <f t="shared" si="22"/>
        <v>是</v>
      </c>
    </row>
    <row r="741" ht="18" customHeight="1" spans="1:6">
      <c r="A741" s="185" t="s">
        <v>651</v>
      </c>
      <c r="B741" s="143">
        <v>2389</v>
      </c>
      <c r="C741" s="143">
        <v>1525</v>
      </c>
      <c r="D741" s="85">
        <f t="shared" si="23"/>
        <v>0.638342402678945</v>
      </c>
      <c r="F741" s="114" t="str">
        <f t="shared" si="22"/>
        <v>是</v>
      </c>
    </row>
    <row r="742" ht="18" customHeight="1" spans="1:6">
      <c r="A742" s="185" t="s">
        <v>652</v>
      </c>
      <c r="B742" s="143">
        <v>2389</v>
      </c>
      <c r="C742" s="143">
        <v>1525</v>
      </c>
      <c r="D742" s="85">
        <f t="shared" si="23"/>
        <v>0.638342402678945</v>
      </c>
      <c r="F742" s="114" t="str">
        <f t="shared" si="22"/>
        <v>是</v>
      </c>
    </row>
    <row r="743" ht="18" customHeight="1" spans="1:7">
      <c r="A743" s="184" t="s">
        <v>37</v>
      </c>
      <c r="B743" s="145">
        <f>B744+B753+B757+B766+B772+B778+B784+B787+B790+B791+B792+B798+B799+B800+B821</f>
        <v>97358</v>
      </c>
      <c r="C743" s="143">
        <v>101462</v>
      </c>
      <c r="D743" s="85">
        <f t="shared" si="23"/>
        <v>1.04215370077446</v>
      </c>
      <c r="F743" s="114" t="str">
        <f t="shared" si="22"/>
        <v>是</v>
      </c>
      <c r="G743" s="114">
        <v>1</v>
      </c>
    </row>
    <row r="744" ht="18" customHeight="1" spans="1:6">
      <c r="A744" s="185" t="s">
        <v>653</v>
      </c>
      <c r="B744" s="143">
        <f>SUM(B745:B752)</f>
        <v>2308</v>
      </c>
      <c r="C744" s="143">
        <v>2565</v>
      </c>
      <c r="D744" s="85">
        <f t="shared" si="23"/>
        <v>1.11135181975737</v>
      </c>
      <c r="F744" s="114" t="str">
        <f t="shared" si="22"/>
        <v>是</v>
      </c>
    </row>
    <row r="745" ht="18" customHeight="1" spans="1:6">
      <c r="A745" s="185" t="s">
        <v>117</v>
      </c>
      <c r="B745" s="143">
        <v>1862</v>
      </c>
      <c r="C745" s="143">
        <v>2082</v>
      </c>
      <c r="D745" s="85">
        <f t="shared" si="23"/>
        <v>1.11815252416756</v>
      </c>
      <c r="F745" s="114" t="str">
        <f t="shared" si="22"/>
        <v>是</v>
      </c>
    </row>
    <row r="746" ht="18" customHeight="1" spans="1:6">
      <c r="A746" s="185" t="s">
        <v>118</v>
      </c>
      <c r="B746" s="143">
        <v>31</v>
      </c>
      <c r="C746" s="143">
        <v>36</v>
      </c>
      <c r="D746" s="85">
        <f t="shared" si="23"/>
        <v>1.16129032258065</v>
      </c>
      <c r="F746" s="114" t="str">
        <f t="shared" si="22"/>
        <v>是</v>
      </c>
    </row>
    <row r="747" ht="17.25" hidden="1" customHeight="1" spans="1:6">
      <c r="A747" s="185" t="s">
        <v>119</v>
      </c>
      <c r="B747" s="143">
        <v>0</v>
      </c>
      <c r="C747" s="143">
        <v>0</v>
      </c>
      <c r="D747" s="85">
        <f t="shared" si="23"/>
        <v>0</v>
      </c>
      <c r="F747" s="114" t="str">
        <f t="shared" si="22"/>
        <v>否</v>
      </c>
    </row>
    <row r="748" ht="18" customHeight="1" spans="1:6">
      <c r="A748" s="185" t="s">
        <v>654</v>
      </c>
      <c r="B748" s="143">
        <v>5</v>
      </c>
      <c r="C748" s="143">
        <v>0</v>
      </c>
      <c r="D748" s="85">
        <f t="shared" si="23"/>
        <v>0</v>
      </c>
      <c r="F748" s="114" t="str">
        <f t="shared" si="22"/>
        <v>是</v>
      </c>
    </row>
    <row r="749" ht="17.85" hidden="1" customHeight="1" spans="1:6">
      <c r="A749" s="185" t="s">
        <v>655</v>
      </c>
      <c r="B749" s="143">
        <v>0</v>
      </c>
      <c r="C749" s="143">
        <v>0</v>
      </c>
      <c r="D749" s="85">
        <f t="shared" si="23"/>
        <v>0</v>
      </c>
      <c r="F749" s="114" t="str">
        <f t="shared" si="22"/>
        <v>否</v>
      </c>
    </row>
    <row r="750" ht="17.85" hidden="1" customHeight="1" spans="1:6">
      <c r="A750" s="185" t="s">
        <v>656</v>
      </c>
      <c r="B750" s="143">
        <v>0</v>
      </c>
      <c r="C750" s="143">
        <v>0</v>
      </c>
      <c r="D750" s="85">
        <f t="shared" si="23"/>
        <v>0</v>
      </c>
      <c r="F750" s="114" t="str">
        <f t="shared" si="22"/>
        <v>否</v>
      </c>
    </row>
    <row r="751" ht="17.85" hidden="1" customHeight="1" spans="1:6">
      <c r="A751" s="185" t="s">
        <v>657</v>
      </c>
      <c r="B751" s="143">
        <v>0</v>
      </c>
      <c r="C751" s="143">
        <v>0</v>
      </c>
      <c r="D751" s="85">
        <f t="shared" si="23"/>
        <v>0</v>
      </c>
      <c r="F751" s="114" t="str">
        <f t="shared" si="22"/>
        <v>否</v>
      </c>
    </row>
    <row r="752" ht="18" customHeight="1" spans="1:6">
      <c r="A752" s="185" t="s">
        <v>658</v>
      </c>
      <c r="B752" s="143">
        <v>410</v>
      </c>
      <c r="C752" s="143">
        <v>447</v>
      </c>
      <c r="D752" s="85">
        <f t="shared" si="23"/>
        <v>1.09024390243902</v>
      </c>
      <c r="F752" s="114" t="str">
        <f t="shared" si="22"/>
        <v>是</v>
      </c>
    </row>
    <row r="753" ht="18" customHeight="1" spans="1:6">
      <c r="A753" s="185" t="s">
        <v>659</v>
      </c>
      <c r="B753" s="143">
        <f>SUM(B755:B756)</f>
        <v>73</v>
      </c>
      <c r="C753" s="143">
        <v>203</v>
      </c>
      <c r="D753" s="85">
        <f t="shared" si="23"/>
        <v>2.78082191780822</v>
      </c>
      <c r="F753" s="114" t="str">
        <f t="shared" si="22"/>
        <v>是</v>
      </c>
    </row>
    <row r="754" ht="18" customHeight="1" spans="1:6">
      <c r="A754" s="185" t="s">
        <v>660</v>
      </c>
      <c r="B754" s="143">
        <v>0</v>
      </c>
      <c r="C754" s="143">
        <v>100</v>
      </c>
      <c r="D754" s="85">
        <f t="shared" si="23"/>
        <v>0</v>
      </c>
      <c r="F754" s="114" t="str">
        <f t="shared" si="22"/>
        <v>是</v>
      </c>
    </row>
    <row r="755" ht="17.85" hidden="1" customHeight="1" spans="1:6">
      <c r="A755" s="185" t="s">
        <v>661</v>
      </c>
      <c r="B755" s="143"/>
      <c r="C755" s="143">
        <v>0</v>
      </c>
      <c r="D755" s="85">
        <f t="shared" si="23"/>
        <v>0</v>
      </c>
      <c r="F755" s="114" t="str">
        <f t="shared" si="22"/>
        <v>否</v>
      </c>
    </row>
    <row r="756" ht="18" customHeight="1" spans="1:6">
      <c r="A756" s="185" t="s">
        <v>662</v>
      </c>
      <c r="B756" s="143">
        <v>73</v>
      </c>
      <c r="C756" s="143">
        <v>103</v>
      </c>
      <c r="D756" s="85">
        <f t="shared" si="23"/>
        <v>1.41095890410959</v>
      </c>
      <c r="F756" s="114" t="str">
        <f t="shared" si="22"/>
        <v>是</v>
      </c>
    </row>
    <row r="757" ht="18" customHeight="1" spans="1:6">
      <c r="A757" s="185" t="s">
        <v>663</v>
      </c>
      <c r="B757" s="143">
        <f>SUM(B758:B765)</f>
        <v>3781</v>
      </c>
      <c r="C757" s="143">
        <v>3925</v>
      </c>
      <c r="D757" s="85">
        <f t="shared" si="23"/>
        <v>1.03808516265538</v>
      </c>
      <c r="F757" s="114" t="str">
        <f t="shared" si="22"/>
        <v>是</v>
      </c>
    </row>
    <row r="758" ht="17.85" hidden="1" customHeight="1" spans="1:6">
      <c r="A758" s="185" t="s">
        <v>664</v>
      </c>
      <c r="B758" s="143">
        <v>0</v>
      </c>
      <c r="C758" s="143">
        <v>0</v>
      </c>
      <c r="D758" s="85">
        <f t="shared" si="23"/>
        <v>0</v>
      </c>
      <c r="F758" s="114" t="str">
        <f t="shared" si="22"/>
        <v>否</v>
      </c>
    </row>
    <row r="759" ht="18" customHeight="1" spans="1:6">
      <c r="A759" s="185" t="s">
        <v>665</v>
      </c>
      <c r="B759" s="143">
        <v>3421</v>
      </c>
      <c r="C759" s="143">
        <v>3524</v>
      </c>
      <c r="D759" s="85">
        <f t="shared" si="23"/>
        <v>1.03010815551008</v>
      </c>
      <c r="F759" s="114" t="str">
        <f t="shared" si="22"/>
        <v>是</v>
      </c>
    </row>
    <row r="760" ht="17.25" hidden="1" customHeight="1" spans="1:6">
      <c r="A760" s="185" t="s">
        <v>666</v>
      </c>
      <c r="B760" s="143">
        <v>0</v>
      </c>
      <c r="C760" s="143">
        <v>0</v>
      </c>
      <c r="D760" s="85">
        <f t="shared" si="23"/>
        <v>0</v>
      </c>
      <c r="F760" s="114" t="str">
        <f t="shared" si="22"/>
        <v>否</v>
      </c>
    </row>
    <row r="761" ht="18" customHeight="1" spans="1:6">
      <c r="A761" s="185" t="s">
        <v>667</v>
      </c>
      <c r="B761" s="143">
        <v>289</v>
      </c>
      <c r="C761" s="143">
        <v>318</v>
      </c>
      <c r="D761" s="85">
        <f t="shared" si="23"/>
        <v>1.10034602076125</v>
      </c>
      <c r="F761" s="114" t="str">
        <f t="shared" si="22"/>
        <v>是</v>
      </c>
    </row>
    <row r="762" ht="18" customHeight="1" spans="1:6">
      <c r="A762" s="185" t="s">
        <v>668</v>
      </c>
      <c r="B762" s="143">
        <v>15</v>
      </c>
      <c r="C762" s="143">
        <v>20</v>
      </c>
      <c r="D762" s="85">
        <f t="shared" si="23"/>
        <v>1.33333333333333</v>
      </c>
      <c r="F762" s="114" t="str">
        <f t="shared" si="22"/>
        <v>是</v>
      </c>
    </row>
    <row r="763" ht="17.25" hidden="1" customHeight="1" spans="1:6">
      <c r="A763" s="185" t="s">
        <v>669</v>
      </c>
      <c r="B763" s="143">
        <v>0</v>
      </c>
      <c r="C763" s="143">
        <v>0</v>
      </c>
      <c r="D763" s="85">
        <f t="shared" si="23"/>
        <v>0</v>
      </c>
      <c r="F763" s="114" t="str">
        <f t="shared" si="22"/>
        <v>否</v>
      </c>
    </row>
    <row r="764" ht="17.25" hidden="1" customHeight="1" spans="1:6">
      <c r="A764" s="185" t="s">
        <v>670</v>
      </c>
      <c r="B764" s="143">
        <v>0</v>
      </c>
      <c r="C764" s="143"/>
      <c r="D764" s="85">
        <f t="shared" si="23"/>
        <v>0</v>
      </c>
      <c r="F764" s="114" t="str">
        <f t="shared" si="22"/>
        <v>否</v>
      </c>
    </row>
    <row r="765" ht="18" customHeight="1" spans="1:6">
      <c r="A765" s="185" t="s">
        <v>671</v>
      </c>
      <c r="B765" s="143">
        <v>56</v>
      </c>
      <c r="C765" s="143">
        <v>63</v>
      </c>
      <c r="D765" s="85">
        <f t="shared" si="23"/>
        <v>1.125</v>
      </c>
      <c r="F765" s="114" t="str">
        <f t="shared" si="22"/>
        <v>是</v>
      </c>
    </row>
    <row r="766" ht="18" customHeight="1" spans="1:6">
      <c r="A766" s="185" t="s">
        <v>672</v>
      </c>
      <c r="B766" s="143">
        <f>SUM(B767:B771)</f>
        <v>13393</v>
      </c>
      <c r="C766" s="143">
        <v>10895</v>
      </c>
      <c r="D766" s="85">
        <f t="shared" si="23"/>
        <v>0.813484656163668</v>
      </c>
      <c r="F766" s="114" t="str">
        <f t="shared" ref="F766:F822" si="25">IF((B766+C766+G766)&lt;&gt;0,"是","否")</f>
        <v>是</v>
      </c>
    </row>
    <row r="767" ht="18" customHeight="1" spans="1:6">
      <c r="A767" s="185" t="s">
        <v>673</v>
      </c>
      <c r="B767" s="143">
        <v>2271</v>
      </c>
      <c r="C767" s="143">
        <v>2654</v>
      </c>
      <c r="D767" s="85">
        <f t="shared" si="23"/>
        <v>1.16864817261118</v>
      </c>
      <c r="F767" s="114" t="str">
        <f t="shared" si="25"/>
        <v>是</v>
      </c>
    </row>
    <row r="768" ht="18" customHeight="1" spans="1:6">
      <c r="A768" s="185" t="s">
        <v>674</v>
      </c>
      <c r="B768" s="143">
        <v>9353</v>
      </c>
      <c r="C768" s="143">
        <v>6549</v>
      </c>
      <c r="D768" s="85">
        <f t="shared" si="23"/>
        <v>0.700203143376457</v>
      </c>
      <c r="F768" s="114" t="str">
        <f t="shared" si="25"/>
        <v>是</v>
      </c>
    </row>
    <row r="769" ht="17.85" hidden="1" customHeight="1" spans="1:6">
      <c r="A769" s="185" t="s">
        <v>675</v>
      </c>
      <c r="B769" s="143">
        <v>0</v>
      </c>
      <c r="C769" s="143"/>
      <c r="D769" s="85">
        <f t="shared" si="23"/>
        <v>0</v>
      </c>
      <c r="F769" s="114" t="str">
        <f t="shared" si="25"/>
        <v>否</v>
      </c>
    </row>
    <row r="770" ht="18" customHeight="1" spans="1:6">
      <c r="A770" s="185" t="s">
        <v>676</v>
      </c>
      <c r="B770" s="143">
        <v>50</v>
      </c>
      <c r="C770" s="143">
        <v>50</v>
      </c>
      <c r="D770" s="85">
        <f t="shared" si="23"/>
        <v>1</v>
      </c>
      <c r="F770" s="114" t="str">
        <f t="shared" si="25"/>
        <v>是</v>
      </c>
    </row>
    <row r="771" ht="18" customHeight="1" spans="1:6">
      <c r="A771" s="185" t="s">
        <v>677</v>
      </c>
      <c r="B771" s="143">
        <v>1719</v>
      </c>
      <c r="C771" s="143">
        <v>1642</v>
      </c>
      <c r="D771" s="85">
        <f t="shared" si="23"/>
        <v>0.955206515415939</v>
      </c>
      <c r="F771" s="114" t="str">
        <f t="shared" si="25"/>
        <v>是</v>
      </c>
    </row>
    <row r="772" ht="18" customHeight="1" spans="1:6">
      <c r="A772" s="185" t="s">
        <v>678</v>
      </c>
      <c r="B772" s="143">
        <f>SUM(B773:B777)</f>
        <v>9713</v>
      </c>
      <c r="C772" s="143">
        <v>11043</v>
      </c>
      <c r="D772" s="85">
        <f t="shared" si="23"/>
        <v>1.13692988777926</v>
      </c>
      <c r="F772" s="114" t="str">
        <f t="shared" si="25"/>
        <v>是</v>
      </c>
    </row>
    <row r="773" ht="18" customHeight="1" spans="1:6">
      <c r="A773" s="185" t="s">
        <v>679</v>
      </c>
      <c r="B773" s="143">
        <v>9473</v>
      </c>
      <c r="C773" s="143">
        <v>10787</v>
      </c>
      <c r="D773" s="85">
        <f t="shared" si="23"/>
        <v>1.13871001794574</v>
      </c>
      <c r="F773" s="114" t="str">
        <f t="shared" si="25"/>
        <v>是</v>
      </c>
    </row>
    <row r="774" ht="17.25" hidden="1" customHeight="1" spans="1:6">
      <c r="A774" s="185" t="s">
        <v>680</v>
      </c>
      <c r="B774" s="143">
        <v>0</v>
      </c>
      <c r="C774" s="143">
        <v>0</v>
      </c>
      <c r="D774" s="85">
        <f t="shared" si="23"/>
        <v>0</v>
      </c>
      <c r="F774" s="114" t="str">
        <f t="shared" si="25"/>
        <v>否</v>
      </c>
    </row>
    <row r="775" ht="18" customHeight="1" spans="1:6">
      <c r="A775" s="185" t="s">
        <v>681</v>
      </c>
      <c r="B775" s="143">
        <v>240</v>
      </c>
      <c r="C775" s="143">
        <v>256</v>
      </c>
      <c r="D775" s="85">
        <f t="shared" si="23"/>
        <v>1.06666666666667</v>
      </c>
      <c r="F775" s="114" t="str">
        <f t="shared" si="25"/>
        <v>是</v>
      </c>
    </row>
    <row r="776" ht="17.25" hidden="1" customHeight="1" spans="1:6">
      <c r="A776" s="185" t="s">
        <v>682</v>
      </c>
      <c r="B776" s="143">
        <v>0</v>
      </c>
      <c r="C776" s="143">
        <v>0</v>
      </c>
      <c r="D776" s="85">
        <f t="shared" si="23"/>
        <v>0</v>
      </c>
      <c r="F776" s="114" t="str">
        <f t="shared" si="25"/>
        <v>否</v>
      </c>
    </row>
    <row r="777" ht="17.85" hidden="1" customHeight="1" spans="1:6">
      <c r="A777" s="185" t="s">
        <v>683</v>
      </c>
      <c r="B777" s="143">
        <v>0</v>
      </c>
      <c r="C777" s="143">
        <v>0</v>
      </c>
      <c r="D777" s="85">
        <f t="shared" si="23"/>
        <v>0</v>
      </c>
      <c r="F777" s="114" t="str">
        <f t="shared" si="25"/>
        <v>否</v>
      </c>
    </row>
    <row r="778" ht="18" customHeight="1" spans="1:6">
      <c r="A778" s="185" t="s">
        <v>684</v>
      </c>
      <c r="B778" s="143">
        <f>SUM(B779:B783)</f>
        <v>52274</v>
      </c>
      <c r="C778" s="143">
        <v>55260</v>
      </c>
      <c r="D778" s="85">
        <f t="shared" si="23"/>
        <v>1.05712208746222</v>
      </c>
      <c r="F778" s="114" t="str">
        <f t="shared" si="25"/>
        <v>是</v>
      </c>
    </row>
    <row r="779" ht="18" customHeight="1" spans="1:6">
      <c r="A779" s="185" t="s">
        <v>685</v>
      </c>
      <c r="B779" s="143">
        <v>32797</v>
      </c>
      <c r="C779" s="143">
        <v>34634</v>
      </c>
      <c r="D779" s="85">
        <f t="shared" si="23"/>
        <v>1.05601122053846</v>
      </c>
      <c r="F779" s="114" t="str">
        <f t="shared" si="25"/>
        <v>是</v>
      </c>
    </row>
    <row r="780" ht="17.85" hidden="1" customHeight="1" spans="1:6">
      <c r="A780" s="185" t="s">
        <v>686</v>
      </c>
      <c r="B780" s="143">
        <v>0</v>
      </c>
      <c r="C780" s="143">
        <v>0</v>
      </c>
      <c r="D780" s="85">
        <f t="shared" si="23"/>
        <v>0</v>
      </c>
      <c r="F780" s="114" t="str">
        <f t="shared" si="25"/>
        <v>否</v>
      </c>
    </row>
    <row r="781" ht="17.85" hidden="1" customHeight="1" spans="1:6">
      <c r="A781" s="185" t="s">
        <v>687</v>
      </c>
      <c r="B781" s="143">
        <v>0</v>
      </c>
      <c r="C781" s="143">
        <v>0</v>
      </c>
      <c r="D781" s="85">
        <f t="shared" si="23"/>
        <v>0</v>
      </c>
      <c r="F781" s="114" t="str">
        <f t="shared" si="25"/>
        <v>否</v>
      </c>
    </row>
    <row r="782" ht="18" customHeight="1" spans="1:6">
      <c r="A782" s="185" t="s">
        <v>688</v>
      </c>
      <c r="B782" s="143">
        <v>17682</v>
      </c>
      <c r="C782" s="143">
        <v>18632</v>
      </c>
      <c r="D782" s="85">
        <f t="shared" si="23"/>
        <v>1.05372695396448</v>
      </c>
      <c r="F782" s="114" t="str">
        <f t="shared" si="25"/>
        <v>是</v>
      </c>
    </row>
    <row r="783" ht="18" customHeight="1" spans="1:6">
      <c r="A783" s="185" t="s">
        <v>689</v>
      </c>
      <c r="B783" s="143">
        <v>1795</v>
      </c>
      <c r="C783" s="143">
        <v>1994</v>
      </c>
      <c r="D783" s="85">
        <f t="shared" si="23"/>
        <v>1.1108635097493</v>
      </c>
      <c r="F783" s="114" t="str">
        <f t="shared" si="25"/>
        <v>是</v>
      </c>
    </row>
    <row r="784" ht="18" customHeight="1" spans="1:6">
      <c r="A784" s="185" t="s">
        <v>690</v>
      </c>
      <c r="B784" s="143">
        <f>B786</f>
        <v>2851</v>
      </c>
      <c r="C784" s="143">
        <v>2889</v>
      </c>
      <c r="D784" s="85">
        <f t="shared" si="23"/>
        <v>1.01332865661172</v>
      </c>
      <c r="F784" s="114" t="str">
        <f t="shared" si="25"/>
        <v>是</v>
      </c>
    </row>
    <row r="785" ht="17.85" hidden="1" customHeight="1" spans="1:6">
      <c r="A785" s="185" t="s">
        <v>691</v>
      </c>
      <c r="B785" s="143">
        <v>0</v>
      </c>
      <c r="C785" s="143">
        <v>0</v>
      </c>
      <c r="D785" s="85">
        <f t="shared" si="23"/>
        <v>0</v>
      </c>
      <c r="F785" s="114" t="str">
        <f t="shared" si="25"/>
        <v>否</v>
      </c>
    </row>
    <row r="786" ht="18" customHeight="1" spans="1:6">
      <c r="A786" s="185" t="s">
        <v>692</v>
      </c>
      <c r="B786" s="143">
        <v>2851</v>
      </c>
      <c r="C786" s="143">
        <v>2889</v>
      </c>
      <c r="D786" s="85">
        <f t="shared" si="23"/>
        <v>1.01332865661172</v>
      </c>
      <c r="F786" s="114" t="str">
        <f t="shared" si="25"/>
        <v>是</v>
      </c>
    </row>
    <row r="787" ht="18" customHeight="1" spans="1:6">
      <c r="A787" s="185" t="s">
        <v>693</v>
      </c>
      <c r="B787" s="143">
        <f>B788</f>
        <v>491</v>
      </c>
      <c r="C787" s="143">
        <v>506</v>
      </c>
      <c r="D787" s="85">
        <f t="shared" ref="D787:D851" si="26">IF(B787&lt;&gt;0,C787/B787,0)</f>
        <v>1.03054989816701</v>
      </c>
      <c r="F787" s="114" t="str">
        <f t="shared" si="25"/>
        <v>是</v>
      </c>
    </row>
    <row r="788" ht="18" customHeight="1" spans="1:6">
      <c r="A788" s="185" t="s">
        <v>694</v>
      </c>
      <c r="B788" s="143">
        <v>491</v>
      </c>
      <c r="C788" s="143">
        <v>506</v>
      </c>
      <c r="D788" s="85">
        <f t="shared" si="26"/>
        <v>1.03054989816701</v>
      </c>
      <c r="F788" s="114" t="str">
        <f t="shared" si="25"/>
        <v>是</v>
      </c>
    </row>
    <row r="789" ht="17.25" hidden="1" customHeight="1" spans="1:6">
      <c r="A789" s="185" t="s">
        <v>695</v>
      </c>
      <c r="B789" s="143">
        <v>0</v>
      </c>
      <c r="C789" s="143">
        <v>0</v>
      </c>
      <c r="D789" s="85">
        <f t="shared" si="26"/>
        <v>0</v>
      </c>
      <c r="F789" s="114" t="str">
        <f t="shared" si="25"/>
        <v>否</v>
      </c>
    </row>
    <row r="790" ht="18" customHeight="1" spans="1:6">
      <c r="A790" s="185" t="s">
        <v>696</v>
      </c>
      <c r="B790" s="143">
        <v>665</v>
      </c>
      <c r="C790" s="143">
        <v>745</v>
      </c>
      <c r="D790" s="85">
        <f t="shared" si="26"/>
        <v>1.1203007518797</v>
      </c>
      <c r="F790" s="114" t="str">
        <f t="shared" si="25"/>
        <v>是</v>
      </c>
    </row>
    <row r="791" ht="18" customHeight="1" spans="1:6">
      <c r="A791" s="185" t="s">
        <v>697</v>
      </c>
      <c r="B791" s="143">
        <v>507</v>
      </c>
      <c r="C791" s="143">
        <v>445</v>
      </c>
      <c r="D791" s="85">
        <f t="shared" si="26"/>
        <v>0.877712031558185</v>
      </c>
      <c r="F791" s="114" t="str">
        <f t="shared" si="25"/>
        <v>是</v>
      </c>
    </row>
    <row r="792" ht="18" customHeight="1" spans="1:6">
      <c r="A792" s="185" t="s">
        <v>698</v>
      </c>
      <c r="B792" s="143">
        <f>SUM(B793:B797)</f>
        <v>9024</v>
      </c>
      <c r="C792" s="143">
        <v>10084</v>
      </c>
      <c r="D792" s="85">
        <f t="shared" si="26"/>
        <v>1.11746453900709</v>
      </c>
      <c r="F792" s="114" t="str">
        <f t="shared" si="25"/>
        <v>是</v>
      </c>
    </row>
    <row r="793" ht="18" customHeight="1" spans="1:6">
      <c r="A793" s="185" t="s">
        <v>699</v>
      </c>
      <c r="B793" s="143">
        <v>1222</v>
      </c>
      <c r="C793" s="143">
        <v>1547</v>
      </c>
      <c r="D793" s="85">
        <f t="shared" si="26"/>
        <v>1.26595744680851</v>
      </c>
      <c r="F793" s="114" t="str">
        <f t="shared" si="25"/>
        <v>是</v>
      </c>
    </row>
    <row r="794" ht="18" customHeight="1" spans="1:6">
      <c r="A794" s="185" t="s">
        <v>700</v>
      </c>
      <c r="B794" s="143">
        <v>60</v>
      </c>
      <c r="C794" s="143">
        <v>71</v>
      </c>
      <c r="D794" s="85">
        <f t="shared" si="26"/>
        <v>1.18333333333333</v>
      </c>
      <c r="F794" s="114" t="str">
        <f t="shared" si="25"/>
        <v>是</v>
      </c>
    </row>
    <row r="795" ht="18" customHeight="1" spans="1:6">
      <c r="A795" s="185" t="s">
        <v>701</v>
      </c>
      <c r="B795" s="143">
        <v>7742</v>
      </c>
      <c r="C795" s="143">
        <v>8466</v>
      </c>
      <c r="D795" s="85">
        <f t="shared" si="26"/>
        <v>1.09351588736761</v>
      </c>
      <c r="F795" s="114" t="str">
        <f t="shared" si="25"/>
        <v>是</v>
      </c>
    </row>
    <row r="796" ht="17.25" hidden="1" customHeight="1" spans="1:6">
      <c r="A796" s="185" t="s">
        <v>702</v>
      </c>
      <c r="B796" s="143">
        <v>0</v>
      </c>
      <c r="C796" s="143">
        <v>0</v>
      </c>
      <c r="D796" s="85">
        <f t="shared" si="26"/>
        <v>0</v>
      </c>
      <c r="F796" s="114" t="str">
        <f t="shared" si="25"/>
        <v>否</v>
      </c>
    </row>
    <row r="797" s="112" customFormat="1" ht="17.25" hidden="1" customHeight="1" spans="1:6">
      <c r="A797" s="185" t="s">
        <v>703</v>
      </c>
      <c r="B797" s="143">
        <v>0</v>
      </c>
      <c r="C797" s="143">
        <v>0</v>
      </c>
      <c r="D797" s="85">
        <f t="shared" si="26"/>
        <v>0</v>
      </c>
      <c r="F797" s="114" t="str">
        <f t="shared" si="25"/>
        <v>否</v>
      </c>
    </row>
    <row r="798" ht="18" customHeight="1" spans="1:6">
      <c r="A798" s="185" t="s">
        <v>704</v>
      </c>
      <c r="B798" s="143">
        <v>276</v>
      </c>
      <c r="C798" s="143">
        <v>304</v>
      </c>
      <c r="D798" s="85">
        <f t="shared" si="26"/>
        <v>1.10144927536232</v>
      </c>
      <c r="F798" s="114" t="str">
        <f t="shared" si="25"/>
        <v>是</v>
      </c>
    </row>
    <row r="799" ht="18" customHeight="1" spans="1:6">
      <c r="A799" s="185" t="s">
        <v>705</v>
      </c>
      <c r="B799" s="143">
        <v>610</v>
      </c>
      <c r="C799" s="143">
        <v>900</v>
      </c>
      <c r="D799" s="85">
        <f t="shared" si="26"/>
        <v>1.47540983606557</v>
      </c>
      <c r="F799" s="114" t="str">
        <f t="shared" si="25"/>
        <v>是</v>
      </c>
    </row>
    <row r="800" ht="17.25" hidden="1" customHeight="1" spans="1:6">
      <c r="A800" s="185" t="s">
        <v>706</v>
      </c>
      <c r="B800" s="143"/>
      <c r="C800" s="143">
        <v>0</v>
      </c>
      <c r="D800" s="85">
        <f t="shared" si="26"/>
        <v>0</v>
      </c>
      <c r="F800" s="114" t="str">
        <f t="shared" si="25"/>
        <v>否</v>
      </c>
    </row>
    <row r="801" ht="17.25" hidden="1" customHeight="1" spans="1:6">
      <c r="A801" s="185" t="s">
        <v>117</v>
      </c>
      <c r="B801" s="143">
        <v>0</v>
      </c>
      <c r="C801" s="143"/>
      <c r="D801" s="85">
        <f t="shared" si="26"/>
        <v>0</v>
      </c>
      <c r="F801" s="114" t="str">
        <f t="shared" si="25"/>
        <v>否</v>
      </c>
    </row>
    <row r="802" ht="17.85" hidden="1" customHeight="1" spans="1:6">
      <c r="A802" s="185" t="s">
        <v>118</v>
      </c>
      <c r="B802" s="143">
        <v>0</v>
      </c>
      <c r="C802" s="143"/>
      <c r="D802" s="85">
        <f t="shared" si="26"/>
        <v>0</v>
      </c>
      <c r="F802" s="114" t="str">
        <f t="shared" si="25"/>
        <v>否</v>
      </c>
    </row>
    <row r="803" ht="17.85" hidden="1" customHeight="1" spans="1:6">
      <c r="A803" s="185" t="s">
        <v>119</v>
      </c>
      <c r="B803" s="143">
        <v>0</v>
      </c>
      <c r="C803" s="143"/>
      <c r="D803" s="85">
        <f t="shared" si="26"/>
        <v>0</v>
      </c>
      <c r="F803" s="114" t="str">
        <f t="shared" si="25"/>
        <v>否</v>
      </c>
    </row>
    <row r="804" ht="17.85" hidden="1" customHeight="1" spans="1:6">
      <c r="A804" s="185" t="s">
        <v>707</v>
      </c>
      <c r="B804" s="143">
        <v>0</v>
      </c>
      <c r="C804" s="143"/>
      <c r="D804" s="85">
        <f t="shared" si="26"/>
        <v>0</v>
      </c>
      <c r="F804" s="114" t="str">
        <f t="shared" si="25"/>
        <v>否</v>
      </c>
    </row>
    <row r="805" ht="17.85" hidden="1" customHeight="1" spans="1:6">
      <c r="A805" s="185" t="s">
        <v>708</v>
      </c>
      <c r="B805" s="143">
        <v>0</v>
      </c>
      <c r="C805" s="143"/>
      <c r="D805" s="85">
        <f t="shared" si="26"/>
        <v>0</v>
      </c>
      <c r="F805" s="114" t="str">
        <f t="shared" si="25"/>
        <v>否</v>
      </c>
    </row>
    <row r="806" ht="17.85" hidden="1" customHeight="1" spans="1:6">
      <c r="A806" s="185" t="s">
        <v>709</v>
      </c>
      <c r="B806" s="143">
        <v>0</v>
      </c>
      <c r="C806" s="143"/>
      <c r="D806" s="85">
        <f t="shared" si="26"/>
        <v>0</v>
      </c>
      <c r="F806" s="114" t="str">
        <f t="shared" si="25"/>
        <v>否</v>
      </c>
    </row>
    <row r="807" ht="17.25" hidden="1" customHeight="1" spans="1:6">
      <c r="A807" s="185" t="s">
        <v>710</v>
      </c>
      <c r="B807" s="143">
        <v>0</v>
      </c>
      <c r="C807" s="143"/>
      <c r="D807" s="85">
        <f t="shared" si="26"/>
        <v>0</v>
      </c>
      <c r="F807" s="114" t="str">
        <f t="shared" si="25"/>
        <v>否</v>
      </c>
    </row>
    <row r="808" ht="17.85" hidden="1" customHeight="1" spans="1:6">
      <c r="A808" s="185" t="s">
        <v>711</v>
      </c>
      <c r="B808" s="143">
        <v>0</v>
      </c>
      <c r="C808" s="143"/>
      <c r="D808" s="85">
        <f t="shared" si="26"/>
        <v>0</v>
      </c>
      <c r="F808" s="114" t="str">
        <f t="shared" si="25"/>
        <v>否</v>
      </c>
    </row>
    <row r="809" ht="17.85" hidden="1" customHeight="1" spans="1:6">
      <c r="A809" s="185" t="s">
        <v>712</v>
      </c>
      <c r="B809" s="143">
        <v>0</v>
      </c>
      <c r="C809" s="143"/>
      <c r="D809" s="85">
        <f t="shared" si="26"/>
        <v>0</v>
      </c>
      <c r="F809" s="114" t="str">
        <f t="shared" si="25"/>
        <v>否</v>
      </c>
    </row>
    <row r="810" s="112" customFormat="1" ht="17.85" hidden="1" customHeight="1" spans="1:6">
      <c r="A810" s="185" t="s">
        <v>713</v>
      </c>
      <c r="B810" s="143">
        <v>0</v>
      </c>
      <c r="C810" s="143"/>
      <c r="D810" s="85">
        <f t="shared" si="26"/>
        <v>0</v>
      </c>
      <c r="F810" s="114" t="str">
        <f t="shared" si="25"/>
        <v>否</v>
      </c>
    </row>
    <row r="811" ht="17.25" hidden="1" customHeight="1" spans="1:6">
      <c r="A811" s="185" t="s">
        <v>160</v>
      </c>
      <c r="B811" s="143">
        <v>0</v>
      </c>
      <c r="C811" s="145"/>
      <c r="D811" s="83">
        <f t="shared" si="26"/>
        <v>0</v>
      </c>
      <c r="F811" s="114" t="str">
        <f t="shared" si="25"/>
        <v>否</v>
      </c>
    </row>
    <row r="812" ht="17.25" hidden="1" customHeight="1" spans="1:6">
      <c r="A812" s="185" t="s">
        <v>714</v>
      </c>
      <c r="B812" s="143">
        <v>0</v>
      </c>
      <c r="C812" s="143"/>
      <c r="D812" s="85">
        <f t="shared" si="26"/>
        <v>0</v>
      </c>
      <c r="F812" s="114" t="str">
        <f t="shared" si="25"/>
        <v>否</v>
      </c>
    </row>
    <row r="813" ht="17.25" hidden="1" customHeight="1" spans="1:6">
      <c r="A813" s="185" t="s">
        <v>126</v>
      </c>
      <c r="B813" s="143">
        <v>0</v>
      </c>
      <c r="C813" s="143"/>
      <c r="D813" s="85">
        <f t="shared" si="26"/>
        <v>0</v>
      </c>
      <c r="F813" s="114" t="str">
        <f t="shared" si="25"/>
        <v>否</v>
      </c>
    </row>
    <row r="814" ht="17.25" hidden="1" customHeight="1" spans="1:6">
      <c r="A814" s="185" t="s">
        <v>715</v>
      </c>
      <c r="B814" s="143">
        <v>0</v>
      </c>
      <c r="C814" s="143"/>
      <c r="D814" s="85">
        <f t="shared" si="26"/>
        <v>0</v>
      </c>
      <c r="F814" s="114" t="str">
        <f t="shared" si="25"/>
        <v>否</v>
      </c>
    </row>
    <row r="815" ht="17.85" hidden="1" customHeight="1" spans="1:6">
      <c r="A815" s="185" t="s">
        <v>716</v>
      </c>
      <c r="B815" s="143"/>
      <c r="C815" s="143"/>
      <c r="D815" s="85">
        <f t="shared" si="26"/>
        <v>0</v>
      </c>
      <c r="F815" s="114" t="str">
        <f t="shared" si="25"/>
        <v>否</v>
      </c>
    </row>
    <row r="816" ht="17.85" hidden="1" customHeight="1" spans="1:6">
      <c r="A816" s="185" t="s">
        <v>717</v>
      </c>
      <c r="B816" s="143"/>
      <c r="C816" s="143"/>
      <c r="D816" s="85">
        <f t="shared" si="26"/>
        <v>0</v>
      </c>
      <c r="F816" s="114" t="str">
        <f t="shared" si="25"/>
        <v>否</v>
      </c>
    </row>
    <row r="817" ht="17.85" hidden="1" customHeight="1" spans="1:6">
      <c r="A817" s="185" t="s">
        <v>718</v>
      </c>
      <c r="B817" s="143"/>
      <c r="C817" s="143"/>
      <c r="D817" s="85">
        <f t="shared" si="26"/>
        <v>0</v>
      </c>
      <c r="F817" s="114" t="str">
        <f t="shared" si="25"/>
        <v>否</v>
      </c>
    </row>
    <row r="818" ht="17.85" hidden="1" customHeight="1" spans="1:6">
      <c r="A818" s="185" t="s">
        <v>719</v>
      </c>
      <c r="B818" s="143"/>
      <c r="C818" s="143"/>
      <c r="D818" s="85">
        <f t="shared" si="26"/>
        <v>0</v>
      </c>
      <c r="F818" s="114" t="str">
        <f t="shared" si="25"/>
        <v>否</v>
      </c>
    </row>
    <row r="819" ht="17.85" hidden="1" customHeight="1" spans="1:6">
      <c r="A819" s="185" t="s">
        <v>720</v>
      </c>
      <c r="B819" s="143"/>
      <c r="C819" s="143"/>
      <c r="D819" s="85">
        <f t="shared" si="26"/>
        <v>0</v>
      </c>
      <c r="F819" s="114" t="str">
        <f t="shared" si="25"/>
        <v>否</v>
      </c>
    </row>
    <row r="820" ht="17.85" hidden="1" customHeight="1" spans="1:6">
      <c r="A820" s="185" t="s">
        <v>721</v>
      </c>
      <c r="B820" s="143"/>
      <c r="C820" s="143"/>
      <c r="D820" s="85">
        <f t="shared" si="26"/>
        <v>0</v>
      </c>
      <c r="F820" s="114" t="str">
        <f t="shared" si="25"/>
        <v>否</v>
      </c>
    </row>
    <row r="821" ht="18" customHeight="1" spans="1:6">
      <c r="A821" s="185" t="s">
        <v>722</v>
      </c>
      <c r="B821" s="143">
        <v>1392</v>
      </c>
      <c r="C821" s="143">
        <v>1698</v>
      </c>
      <c r="D821" s="85">
        <f t="shared" si="26"/>
        <v>1.2198275862069</v>
      </c>
      <c r="F821" s="114" t="str">
        <f t="shared" si="25"/>
        <v>是</v>
      </c>
    </row>
    <row r="822" ht="18" customHeight="1" spans="1:7">
      <c r="A822" s="184" t="s">
        <v>38</v>
      </c>
      <c r="B822" s="145">
        <f>B823+B835+B836+B839+B841</f>
        <v>253365</v>
      </c>
      <c r="C822" s="145">
        <v>226917</v>
      </c>
      <c r="D822" s="83">
        <f t="shared" si="26"/>
        <v>0.895613048368954</v>
      </c>
      <c r="F822" s="114" t="str">
        <f t="shared" si="25"/>
        <v>是</v>
      </c>
      <c r="G822" s="114">
        <v>1</v>
      </c>
    </row>
    <row r="823" ht="18" customHeight="1" spans="1:6">
      <c r="A823" s="185" t="s">
        <v>723</v>
      </c>
      <c r="B823" s="143">
        <f>SUM(B824:B834)</f>
        <v>13857</v>
      </c>
      <c r="C823" s="143">
        <v>15313</v>
      </c>
      <c r="D823" s="85">
        <f t="shared" si="26"/>
        <v>1.10507324817782</v>
      </c>
      <c r="F823" s="114" t="str">
        <f t="shared" ref="F823:F884" si="27">IF((B823+C823+G823)&lt;&gt;0,"是","否")</f>
        <v>是</v>
      </c>
    </row>
    <row r="824" ht="18" customHeight="1" spans="1:6">
      <c r="A824" s="185" t="s">
        <v>724</v>
      </c>
      <c r="B824" s="143">
        <v>8433</v>
      </c>
      <c r="C824" s="143">
        <v>9400</v>
      </c>
      <c r="D824" s="85">
        <f t="shared" si="26"/>
        <v>1.11466856397486</v>
      </c>
      <c r="F824" s="114" t="str">
        <f t="shared" si="27"/>
        <v>是</v>
      </c>
    </row>
    <row r="825" ht="18" customHeight="1" spans="1:6">
      <c r="A825" s="185" t="s">
        <v>725</v>
      </c>
      <c r="B825" s="143">
        <v>1748</v>
      </c>
      <c r="C825" s="143">
        <v>2040</v>
      </c>
      <c r="D825" s="85">
        <f t="shared" si="26"/>
        <v>1.16704805491991</v>
      </c>
      <c r="F825" s="114" t="str">
        <f t="shared" si="27"/>
        <v>是</v>
      </c>
    </row>
    <row r="826" ht="17.85" hidden="1" customHeight="1" spans="1:6">
      <c r="A826" s="185" t="s">
        <v>726</v>
      </c>
      <c r="B826" s="143">
        <v>0</v>
      </c>
      <c r="C826" s="143">
        <v>0</v>
      </c>
      <c r="D826" s="85">
        <f t="shared" si="26"/>
        <v>0</v>
      </c>
      <c r="F826" s="114" t="str">
        <f t="shared" si="27"/>
        <v>否</v>
      </c>
    </row>
    <row r="827" ht="18" customHeight="1" spans="1:6">
      <c r="A827" s="185" t="s">
        <v>727</v>
      </c>
      <c r="B827" s="143">
        <v>1052</v>
      </c>
      <c r="C827" s="143">
        <v>1129</v>
      </c>
      <c r="D827" s="85">
        <f t="shared" si="26"/>
        <v>1.07319391634981</v>
      </c>
      <c r="F827" s="114" t="str">
        <f t="shared" si="27"/>
        <v>是</v>
      </c>
    </row>
    <row r="828" ht="17.85" hidden="1" customHeight="1" spans="1:6">
      <c r="A828" s="185" t="s">
        <v>728</v>
      </c>
      <c r="B828" s="143">
        <v>0</v>
      </c>
      <c r="C828" s="143">
        <v>0</v>
      </c>
      <c r="D828" s="85">
        <f t="shared" si="26"/>
        <v>0</v>
      </c>
      <c r="F828" s="114" t="str">
        <f t="shared" si="27"/>
        <v>否</v>
      </c>
    </row>
    <row r="829" ht="17.85" hidden="1" customHeight="1" spans="1:6">
      <c r="A829" s="185" t="s">
        <v>729</v>
      </c>
      <c r="B829" s="143">
        <v>0</v>
      </c>
      <c r="C829" s="143">
        <v>0</v>
      </c>
      <c r="D829" s="85">
        <f t="shared" si="26"/>
        <v>0</v>
      </c>
      <c r="F829" s="114" t="str">
        <f t="shared" si="27"/>
        <v>否</v>
      </c>
    </row>
    <row r="830" ht="17.85" hidden="1" customHeight="1" spans="1:6">
      <c r="A830" s="185" t="s">
        <v>730</v>
      </c>
      <c r="B830" s="143">
        <v>0</v>
      </c>
      <c r="C830" s="143">
        <v>0</v>
      </c>
      <c r="D830" s="85">
        <f t="shared" si="26"/>
        <v>0</v>
      </c>
      <c r="F830" s="114" t="str">
        <f t="shared" si="27"/>
        <v>否</v>
      </c>
    </row>
    <row r="831" ht="17.85" hidden="1" customHeight="1" spans="1:6">
      <c r="A831" s="185" t="s">
        <v>731</v>
      </c>
      <c r="B831" s="143">
        <v>0</v>
      </c>
      <c r="C831" s="145">
        <v>0</v>
      </c>
      <c r="D831" s="83">
        <f t="shared" si="26"/>
        <v>0</v>
      </c>
      <c r="F831" s="114" t="str">
        <f t="shared" si="27"/>
        <v>否</v>
      </c>
    </row>
    <row r="832" ht="17.85" hidden="1" customHeight="1" spans="1:6">
      <c r="A832" s="185" t="s">
        <v>732</v>
      </c>
      <c r="B832" s="143">
        <v>0</v>
      </c>
      <c r="C832" s="143">
        <v>0</v>
      </c>
      <c r="D832" s="85">
        <f t="shared" si="26"/>
        <v>0</v>
      </c>
      <c r="F832" s="114" t="str">
        <f t="shared" si="27"/>
        <v>否</v>
      </c>
    </row>
    <row r="833" ht="17.85" hidden="1" customHeight="1" spans="1:6">
      <c r="A833" s="185" t="s">
        <v>733</v>
      </c>
      <c r="B833" s="143">
        <v>0</v>
      </c>
      <c r="C833" s="143">
        <v>0</v>
      </c>
      <c r="D833" s="85">
        <f t="shared" si="26"/>
        <v>0</v>
      </c>
      <c r="F833" s="114" t="str">
        <f t="shared" si="27"/>
        <v>否</v>
      </c>
    </row>
    <row r="834" ht="18" customHeight="1" spans="1:6">
      <c r="A834" s="185" t="s">
        <v>734</v>
      </c>
      <c r="B834" s="143">
        <v>2624</v>
      </c>
      <c r="C834" s="143">
        <v>2744</v>
      </c>
      <c r="D834" s="85">
        <f t="shared" si="26"/>
        <v>1.04573170731707</v>
      </c>
      <c r="F834" s="114" t="str">
        <f t="shared" si="27"/>
        <v>是</v>
      </c>
    </row>
    <row r="835" ht="18" customHeight="1" spans="1:6">
      <c r="A835" s="185" t="s">
        <v>735</v>
      </c>
      <c r="B835" s="143">
        <v>2863</v>
      </c>
      <c r="C835" s="143">
        <v>3342</v>
      </c>
      <c r="D835" s="85">
        <f t="shared" si="26"/>
        <v>1.16730702060775</v>
      </c>
      <c r="F835" s="114" t="str">
        <f t="shared" si="27"/>
        <v>是</v>
      </c>
    </row>
    <row r="836" ht="18" customHeight="1" spans="1:6">
      <c r="A836" s="185" t="s">
        <v>736</v>
      </c>
      <c r="B836" s="143">
        <f>B837+B838</f>
        <v>127671</v>
      </c>
      <c r="C836" s="143">
        <v>121938</v>
      </c>
      <c r="D836" s="85">
        <f t="shared" si="26"/>
        <v>0.955095518951054</v>
      </c>
      <c r="F836" s="114" t="str">
        <f t="shared" si="27"/>
        <v>是</v>
      </c>
    </row>
    <row r="837" ht="18" customHeight="1" spans="1:6">
      <c r="A837" s="185" t="s">
        <v>737</v>
      </c>
      <c r="B837" s="143">
        <v>8662</v>
      </c>
      <c r="C837" s="143">
        <v>8081</v>
      </c>
      <c r="D837" s="85">
        <f t="shared" si="26"/>
        <v>0.932925421380744</v>
      </c>
      <c r="F837" s="114" t="str">
        <f t="shared" si="27"/>
        <v>是</v>
      </c>
    </row>
    <row r="838" ht="18" customHeight="1" spans="1:6">
      <c r="A838" s="185" t="s">
        <v>738</v>
      </c>
      <c r="B838" s="143">
        <v>119009</v>
      </c>
      <c r="C838" s="143">
        <v>113857</v>
      </c>
      <c r="D838" s="85">
        <f t="shared" si="26"/>
        <v>0.956709156450352</v>
      </c>
      <c r="F838" s="114" t="str">
        <f t="shared" si="27"/>
        <v>是</v>
      </c>
    </row>
    <row r="839" ht="18" customHeight="1" spans="1:6">
      <c r="A839" s="185" t="s">
        <v>739</v>
      </c>
      <c r="B839" s="143">
        <v>6721</v>
      </c>
      <c r="C839" s="143">
        <v>6420</v>
      </c>
      <c r="D839" s="85">
        <f t="shared" si="26"/>
        <v>0.955214997768189</v>
      </c>
      <c r="F839" s="114" t="str">
        <f t="shared" si="27"/>
        <v>是</v>
      </c>
    </row>
    <row r="840" ht="17.85" hidden="1" customHeight="1" spans="1:6">
      <c r="A840" s="185" t="s">
        <v>740</v>
      </c>
      <c r="B840" s="143"/>
      <c r="C840" s="143">
        <v>0</v>
      </c>
      <c r="D840" s="85">
        <f t="shared" si="26"/>
        <v>0</v>
      </c>
      <c r="F840" s="114" t="str">
        <f t="shared" si="27"/>
        <v>否</v>
      </c>
    </row>
    <row r="841" ht="18" customHeight="1" spans="1:6">
      <c r="A841" s="185" t="s">
        <v>741</v>
      </c>
      <c r="B841" s="143">
        <v>102253</v>
      </c>
      <c r="C841" s="143">
        <v>79904</v>
      </c>
      <c r="D841" s="85">
        <f t="shared" si="26"/>
        <v>0.781434285546634</v>
      </c>
      <c r="F841" s="114" t="str">
        <f t="shared" si="27"/>
        <v>是</v>
      </c>
    </row>
    <row r="842" ht="18" customHeight="1" spans="1:7">
      <c r="A842" s="184" t="s">
        <v>39</v>
      </c>
      <c r="B842" s="145">
        <f>B843+B872+B901+B940+B951+B957+B964+B975</f>
        <v>349051</v>
      </c>
      <c r="C842" s="145">
        <v>393816</v>
      </c>
      <c r="D842" s="83">
        <f t="shared" si="26"/>
        <v>1.12824773457174</v>
      </c>
      <c r="F842" s="114" t="str">
        <f t="shared" si="27"/>
        <v>是</v>
      </c>
      <c r="G842" s="114">
        <v>1</v>
      </c>
    </row>
    <row r="843" ht="18" customHeight="1" spans="1:6">
      <c r="A843" s="185" t="s">
        <v>742</v>
      </c>
      <c r="B843" s="143">
        <f>SUM(B844:B871)</f>
        <v>78951</v>
      </c>
      <c r="C843" s="143">
        <v>94568</v>
      </c>
      <c r="D843" s="85">
        <f t="shared" si="26"/>
        <v>1.19780623424656</v>
      </c>
      <c r="F843" s="114" t="str">
        <f t="shared" si="27"/>
        <v>是</v>
      </c>
    </row>
    <row r="844" ht="18" customHeight="1" spans="1:6">
      <c r="A844" s="185" t="s">
        <v>724</v>
      </c>
      <c r="B844" s="143">
        <v>2574</v>
      </c>
      <c r="C844" s="143">
        <v>3798</v>
      </c>
      <c r="D844" s="85">
        <f t="shared" si="26"/>
        <v>1.47552447552448</v>
      </c>
      <c r="F844" s="114" t="str">
        <f t="shared" si="27"/>
        <v>是</v>
      </c>
    </row>
    <row r="845" ht="17.85" hidden="1" customHeight="1" spans="1:6">
      <c r="A845" s="185" t="s">
        <v>725</v>
      </c>
      <c r="B845" s="143">
        <v>0</v>
      </c>
      <c r="C845" s="143">
        <v>0</v>
      </c>
      <c r="D845" s="85">
        <f t="shared" si="26"/>
        <v>0</v>
      </c>
      <c r="F845" s="114" t="str">
        <f t="shared" si="27"/>
        <v>否</v>
      </c>
    </row>
    <row r="846" ht="17.85" hidden="1" customHeight="1" spans="1:6">
      <c r="A846" s="185" t="s">
        <v>726</v>
      </c>
      <c r="B846" s="143">
        <v>0</v>
      </c>
      <c r="C846" s="143">
        <v>0</v>
      </c>
      <c r="D846" s="85">
        <f t="shared" si="26"/>
        <v>0</v>
      </c>
      <c r="F846" s="114" t="str">
        <f t="shared" si="27"/>
        <v>否</v>
      </c>
    </row>
    <row r="847" ht="18" customHeight="1" spans="1:6">
      <c r="A847" s="185" t="s">
        <v>743</v>
      </c>
      <c r="B847" s="143">
        <v>24494</v>
      </c>
      <c r="C847" s="143">
        <v>30719</v>
      </c>
      <c r="D847" s="85">
        <f t="shared" si="26"/>
        <v>1.25414387196865</v>
      </c>
      <c r="F847" s="114" t="str">
        <f t="shared" si="27"/>
        <v>是</v>
      </c>
    </row>
    <row r="848" ht="18" customHeight="1" spans="1:6">
      <c r="A848" s="185" t="s">
        <v>744</v>
      </c>
      <c r="B848" s="143">
        <v>4218</v>
      </c>
      <c r="C848" s="143">
        <v>4773</v>
      </c>
      <c r="D848" s="85">
        <f t="shared" si="26"/>
        <v>1.13157894736842</v>
      </c>
      <c r="F848" s="114" t="str">
        <f t="shared" si="27"/>
        <v>是</v>
      </c>
    </row>
    <row r="849" ht="18" customHeight="1" spans="1:6">
      <c r="A849" s="185" t="s">
        <v>745</v>
      </c>
      <c r="B849" s="143">
        <v>12897</v>
      </c>
      <c r="C849" s="143">
        <v>14644</v>
      </c>
      <c r="D849" s="85">
        <f t="shared" si="26"/>
        <v>1.13545785841669</v>
      </c>
      <c r="F849" s="114" t="str">
        <f t="shared" si="27"/>
        <v>是</v>
      </c>
    </row>
    <row r="850" ht="18" customHeight="1" spans="1:6">
      <c r="A850" s="185" t="s">
        <v>746</v>
      </c>
      <c r="B850" s="143">
        <v>864</v>
      </c>
      <c r="C850" s="143">
        <v>969</v>
      </c>
      <c r="D850" s="85">
        <f t="shared" si="26"/>
        <v>1.12152777777778</v>
      </c>
      <c r="F850" s="114" t="str">
        <f t="shared" si="27"/>
        <v>是</v>
      </c>
    </row>
    <row r="851" ht="18" customHeight="1" spans="1:6">
      <c r="A851" s="185" t="s">
        <v>747</v>
      </c>
      <c r="B851" s="143">
        <v>52</v>
      </c>
      <c r="C851" s="143">
        <v>56</v>
      </c>
      <c r="D851" s="85">
        <f t="shared" si="26"/>
        <v>1.07692307692308</v>
      </c>
      <c r="F851" s="114" t="str">
        <f t="shared" si="27"/>
        <v>是</v>
      </c>
    </row>
    <row r="852" ht="18" customHeight="1" spans="1:6">
      <c r="A852" s="185" t="s">
        <v>748</v>
      </c>
      <c r="B852" s="143">
        <v>73</v>
      </c>
      <c r="C852" s="143">
        <v>75</v>
      </c>
      <c r="D852" s="85">
        <f t="shared" ref="D852:D915" si="28">IF(B852&lt;&gt;0,C852/B852,0)</f>
        <v>1.02739726027397</v>
      </c>
      <c r="F852" s="114" t="str">
        <f t="shared" si="27"/>
        <v>是</v>
      </c>
    </row>
    <row r="853" ht="18" customHeight="1" spans="1:6">
      <c r="A853" s="185" t="s">
        <v>749</v>
      </c>
      <c r="B853" s="143">
        <v>15</v>
      </c>
      <c r="C853" s="143">
        <v>15</v>
      </c>
      <c r="D853" s="85">
        <f t="shared" si="28"/>
        <v>1</v>
      </c>
      <c r="F853" s="114" t="str">
        <f t="shared" si="27"/>
        <v>是</v>
      </c>
    </row>
    <row r="854" ht="18" customHeight="1" spans="1:6">
      <c r="A854" s="185" t="s">
        <v>750</v>
      </c>
      <c r="B854" s="143">
        <v>30</v>
      </c>
      <c r="C854" s="143">
        <v>60</v>
      </c>
      <c r="D854" s="85">
        <f t="shared" si="28"/>
        <v>2</v>
      </c>
      <c r="F854" s="114" t="str">
        <f t="shared" si="27"/>
        <v>是</v>
      </c>
    </row>
    <row r="855" ht="17.25" hidden="1" customHeight="1" spans="1:6">
      <c r="A855" s="185" t="s">
        <v>751</v>
      </c>
      <c r="B855" s="143">
        <v>0</v>
      </c>
      <c r="C855" s="143"/>
      <c r="D855" s="85">
        <f t="shared" si="28"/>
        <v>0</v>
      </c>
      <c r="F855" s="114" t="str">
        <f t="shared" si="27"/>
        <v>否</v>
      </c>
    </row>
    <row r="856" ht="18" customHeight="1" spans="1:6">
      <c r="A856" s="185" t="s">
        <v>752</v>
      </c>
      <c r="B856" s="143">
        <v>423</v>
      </c>
      <c r="C856" s="143">
        <v>456</v>
      </c>
      <c r="D856" s="85">
        <f t="shared" si="28"/>
        <v>1.07801418439716</v>
      </c>
      <c r="F856" s="114" t="str">
        <f t="shared" si="27"/>
        <v>是</v>
      </c>
    </row>
    <row r="857" ht="17.85" hidden="1" customHeight="1" spans="1:6">
      <c r="A857" s="185" t="s">
        <v>753</v>
      </c>
      <c r="B857" s="143">
        <v>0</v>
      </c>
      <c r="C857" s="143"/>
      <c r="D857" s="85">
        <f t="shared" si="28"/>
        <v>0</v>
      </c>
      <c r="F857" s="114" t="str">
        <f t="shared" si="27"/>
        <v>否</v>
      </c>
    </row>
    <row r="858" ht="18" customHeight="1" spans="1:6">
      <c r="A858" s="185" t="s">
        <v>754</v>
      </c>
      <c r="B858" s="143">
        <v>1000</v>
      </c>
      <c r="C858" s="143">
        <v>1065</v>
      </c>
      <c r="D858" s="85">
        <f t="shared" si="28"/>
        <v>1.065</v>
      </c>
      <c r="F858" s="114" t="str">
        <f t="shared" si="27"/>
        <v>是</v>
      </c>
    </row>
    <row r="859" ht="17.85" hidden="1" customHeight="1" spans="1:6">
      <c r="A859" s="185" t="s">
        <v>755</v>
      </c>
      <c r="B859" s="143"/>
      <c r="C859" s="143"/>
      <c r="D859" s="85">
        <f t="shared" si="28"/>
        <v>0</v>
      </c>
      <c r="F859" s="114" t="str">
        <f t="shared" si="27"/>
        <v>否</v>
      </c>
    </row>
    <row r="860" ht="18" customHeight="1" spans="1:6">
      <c r="A860" s="185" t="s">
        <v>756</v>
      </c>
      <c r="B860" s="143">
        <v>807</v>
      </c>
      <c r="C860" s="143">
        <v>881</v>
      </c>
      <c r="D860" s="85">
        <f t="shared" si="28"/>
        <v>1.09169764560099</v>
      </c>
      <c r="F860" s="114" t="str">
        <f t="shared" si="27"/>
        <v>是</v>
      </c>
    </row>
    <row r="861" ht="18" customHeight="1" spans="1:6">
      <c r="A861" s="185" t="s">
        <v>757</v>
      </c>
      <c r="B861" s="143">
        <v>1675</v>
      </c>
      <c r="C861" s="143">
        <v>1864</v>
      </c>
      <c r="D861" s="85">
        <f t="shared" si="28"/>
        <v>1.11283582089552</v>
      </c>
      <c r="F861" s="114" t="str">
        <f t="shared" si="27"/>
        <v>是</v>
      </c>
    </row>
    <row r="862" ht="18" customHeight="1" spans="1:6">
      <c r="A862" s="185" t="s">
        <v>758</v>
      </c>
      <c r="B862" s="143">
        <v>338</v>
      </c>
      <c r="C862" s="143">
        <v>400</v>
      </c>
      <c r="D862" s="85">
        <f t="shared" si="28"/>
        <v>1.18343195266272</v>
      </c>
      <c r="F862" s="114" t="str">
        <f t="shared" si="27"/>
        <v>是</v>
      </c>
    </row>
    <row r="863" ht="18" customHeight="1" spans="1:6">
      <c r="A863" s="185" t="s">
        <v>759</v>
      </c>
      <c r="B863" s="143">
        <v>581</v>
      </c>
      <c r="C863" s="143">
        <v>635</v>
      </c>
      <c r="D863" s="85">
        <f t="shared" si="28"/>
        <v>1.09294320137694</v>
      </c>
      <c r="F863" s="114" t="str">
        <f t="shared" si="27"/>
        <v>是</v>
      </c>
    </row>
    <row r="864" ht="17.85" hidden="1" customHeight="1" spans="1:6">
      <c r="A864" s="185" t="s">
        <v>760</v>
      </c>
      <c r="B864" s="143">
        <v>0</v>
      </c>
      <c r="C864" s="143"/>
      <c r="D864" s="85">
        <f t="shared" si="28"/>
        <v>0</v>
      </c>
      <c r="F864" s="114" t="str">
        <f t="shared" si="27"/>
        <v>否</v>
      </c>
    </row>
    <row r="865" ht="18" customHeight="1" spans="1:6">
      <c r="A865" s="185" t="s">
        <v>761</v>
      </c>
      <c r="B865" s="143">
        <v>8999</v>
      </c>
      <c r="C865" s="143">
        <v>9852</v>
      </c>
      <c r="D865" s="85">
        <f t="shared" si="28"/>
        <v>1.0947883098122</v>
      </c>
      <c r="F865" s="114" t="str">
        <f t="shared" si="27"/>
        <v>是</v>
      </c>
    </row>
    <row r="866" ht="18" customHeight="1" spans="1:6">
      <c r="A866" s="185" t="s">
        <v>762</v>
      </c>
      <c r="B866" s="143">
        <v>12728</v>
      </c>
      <c r="C866" s="143">
        <v>15397</v>
      </c>
      <c r="D866" s="85">
        <f t="shared" si="28"/>
        <v>1.20969516027656</v>
      </c>
      <c r="F866" s="114" t="str">
        <f t="shared" si="27"/>
        <v>是</v>
      </c>
    </row>
    <row r="867" ht="17.25" hidden="1" customHeight="1" spans="1:6">
      <c r="A867" s="185" t="s">
        <v>763</v>
      </c>
      <c r="B867" s="143">
        <v>0</v>
      </c>
      <c r="C867" s="143"/>
      <c r="D867" s="85">
        <f t="shared" si="28"/>
        <v>0</v>
      </c>
      <c r="F867" s="114" t="str">
        <f t="shared" si="27"/>
        <v>否</v>
      </c>
    </row>
    <row r="868" ht="18" customHeight="1" spans="1:6">
      <c r="A868" s="185" t="s">
        <v>764</v>
      </c>
      <c r="B868" s="143">
        <v>147</v>
      </c>
      <c r="C868" s="143">
        <v>150</v>
      </c>
      <c r="D868" s="85">
        <f t="shared" si="28"/>
        <v>1.02040816326531</v>
      </c>
      <c r="F868" s="114" t="str">
        <f t="shared" si="27"/>
        <v>是</v>
      </c>
    </row>
    <row r="869" ht="18" customHeight="1" spans="1:6">
      <c r="A869" s="185" t="s">
        <v>765</v>
      </c>
      <c r="B869" s="143">
        <v>1872</v>
      </c>
      <c r="C869" s="143">
        <v>2070</v>
      </c>
      <c r="D869" s="85">
        <f t="shared" si="28"/>
        <v>1.10576923076923</v>
      </c>
      <c r="F869" s="114" t="str">
        <f t="shared" si="27"/>
        <v>是</v>
      </c>
    </row>
    <row r="870" ht="17.25" hidden="1" customHeight="1" spans="1:6">
      <c r="A870" s="185" t="s">
        <v>766</v>
      </c>
      <c r="B870" s="143">
        <v>0</v>
      </c>
      <c r="C870" s="143"/>
      <c r="D870" s="85">
        <f t="shared" si="28"/>
        <v>0</v>
      </c>
      <c r="F870" s="114" t="str">
        <f t="shared" si="27"/>
        <v>否</v>
      </c>
    </row>
    <row r="871" ht="18" customHeight="1" spans="1:6">
      <c r="A871" s="185" t="s">
        <v>767</v>
      </c>
      <c r="B871" s="143">
        <v>5164</v>
      </c>
      <c r="C871" s="143">
        <v>6689</v>
      </c>
      <c r="D871" s="85">
        <f t="shared" si="28"/>
        <v>1.29531371030209</v>
      </c>
      <c r="F871" s="114" t="str">
        <f t="shared" si="27"/>
        <v>是</v>
      </c>
    </row>
    <row r="872" ht="18" customHeight="1" spans="1:6">
      <c r="A872" s="185" t="s">
        <v>768</v>
      </c>
      <c r="B872" s="143">
        <f>SUM(B873:B900)</f>
        <v>42524</v>
      </c>
      <c r="C872" s="143">
        <v>50611</v>
      </c>
      <c r="D872" s="85">
        <f t="shared" si="28"/>
        <v>1.19017496002258</v>
      </c>
      <c r="F872" s="114" t="str">
        <f t="shared" si="27"/>
        <v>是</v>
      </c>
    </row>
    <row r="873" ht="18" customHeight="1" spans="1:6">
      <c r="A873" s="185" t="s">
        <v>724</v>
      </c>
      <c r="B873" s="143">
        <v>3461</v>
      </c>
      <c r="C873" s="143">
        <v>4304</v>
      </c>
      <c r="D873" s="85">
        <f t="shared" si="28"/>
        <v>1.24357122219012</v>
      </c>
      <c r="F873" s="114" t="str">
        <f t="shared" si="27"/>
        <v>是</v>
      </c>
    </row>
    <row r="874" ht="17.25" hidden="1" customHeight="1" spans="1:6">
      <c r="A874" s="185" t="s">
        <v>725</v>
      </c>
      <c r="B874" s="143">
        <v>0</v>
      </c>
      <c r="C874" s="143">
        <v>0</v>
      </c>
      <c r="D874" s="85">
        <f t="shared" si="28"/>
        <v>0</v>
      </c>
      <c r="F874" s="114" t="str">
        <f t="shared" si="27"/>
        <v>否</v>
      </c>
    </row>
    <row r="875" ht="17.25" hidden="1" customHeight="1" spans="1:6">
      <c r="A875" s="185" t="s">
        <v>726</v>
      </c>
      <c r="B875" s="143">
        <v>0</v>
      </c>
      <c r="C875" s="143">
        <v>0</v>
      </c>
      <c r="D875" s="85">
        <f t="shared" si="28"/>
        <v>0</v>
      </c>
      <c r="F875" s="114" t="str">
        <f t="shared" si="27"/>
        <v>否</v>
      </c>
    </row>
    <row r="876" ht="18" customHeight="1" spans="1:6">
      <c r="A876" s="185" t="s">
        <v>769</v>
      </c>
      <c r="B876" s="143">
        <v>7647</v>
      </c>
      <c r="C876" s="143">
        <v>9005</v>
      </c>
      <c r="D876" s="85">
        <f t="shared" si="28"/>
        <v>1.17758598143063</v>
      </c>
      <c r="F876" s="114" t="str">
        <f t="shared" si="27"/>
        <v>是</v>
      </c>
    </row>
    <row r="877" ht="18" customHeight="1" spans="1:6">
      <c r="A877" s="185" t="s">
        <v>770</v>
      </c>
      <c r="B877" s="143">
        <v>7969</v>
      </c>
      <c r="C877" s="143">
        <v>10736</v>
      </c>
      <c r="D877" s="85">
        <f t="shared" si="28"/>
        <v>1.34722047935751</v>
      </c>
      <c r="F877" s="114" t="str">
        <f t="shared" si="27"/>
        <v>是</v>
      </c>
    </row>
    <row r="878" ht="18" customHeight="1" spans="1:6">
      <c r="A878" s="185" t="s">
        <v>771</v>
      </c>
      <c r="B878" s="143">
        <v>259</v>
      </c>
      <c r="C878" s="143">
        <v>310</v>
      </c>
      <c r="D878" s="85">
        <f t="shared" si="28"/>
        <v>1.1969111969112</v>
      </c>
      <c r="F878" s="114" t="str">
        <f t="shared" si="27"/>
        <v>是</v>
      </c>
    </row>
    <row r="879" ht="18" customHeight="1" spans="1:6">
      <c r="A879" s="185" t="s">
        <v>772</v>
      </c>
      <c r="B879" s="143">
        <v>2216</v>
      </c>
      <c r="C879" s="143">
        <v>2260</v>
      </c>
      <c r="D879" s="85">
        <f t="shared" si="28"/>
        <v>1.01985559566787</v>
      </c>
      <c r="F879" s="114" t="str">
        <f t="shared" si="27"/>
        <v>是</v>
      </c>
    </row>
    <row r="880" ht="18" customHeight="1" spans="1:6">
      <c r="A880" s="185" t="s">
        <v>773</v>
      </c>
      <c r="B880" s="143">
        <v>10</v>
      </c>
      <c r="C880" s="143">
        <v>10</v>
      </c>
      <c r="D880" s="85">
        <f t="shared" si="28"/>
        <v>1</v>
      </c>
      <c r="F880" s="114" t="str">
        <f t="shared" si="27"/>
        <v>是</v>
      </c>
    </row>
    <row r="881" ht="18" customHeight="1" spans="1:6">
      <c r="A881" s="185" t="s">
        <v>774</v>
      </c>
      <c r="B881" s="143">
        <v>8314</v>
      </c>
      <c r="C881" s="143">
        <v>8883</v>
      </c>
      <c r="D881" s="85">
        <f t="shared" si="28"/>
        <v>1.06843877796488</v>
      </c>
      <c r="F881" s="114" t="str">
        <f t="shared" si="27"/>
        <v>是</v>
      </c>
    </row>
    <row r="882" ht="18" customHeight="1" spans="1:6">
      <c r="A882" s="185" t="s">
        <v>775</v>
      </c>
      <c r="B882" s="143">
        <v>1288</v>
      </c>
      <c r="C882" s="143">
        <v>1500</v>
      </c>
      <c r="D882" s="85">
        <f t="shared" si="28"/>
        <v>1.16459627329193</v>
      </c>
      <c r="F882" s="114" t="str">
        <f t="shared" si="27"/>
        <v>是</v>
      </c>
    </row>
    <row r="883" ht="18" customHeight="1" spans="1:6">
      <c r="A883" s="185" t="s">
        <v>776</v>
      </c>
      <c r="B883" s="143">
        <v>426</v>
      </c>
      <c r="C883" s="143">
        <v>496</v>
      </c>
      <c r="D883" s="85">
        <f t="shared" si="28"/>
        <v>1.16431924882629</v>
      </c>
      <c r="F883" s="114" t="str">
        <f t="shared" si="27"/>
        <v>是</v>
      </c>
    </row>
    <row r="884" ht="18" customHeight="1" spans="1:6">
      <c r="A884" s="185" t="s">
        <v>777</v>
      </c>
      <c r="B884" s="143">
        <v>6</v>
      </c>
      <c r="C884" s="143">
        <v>7</v>
      </c>
      <c r="D884" s="85">
        <f t="shared" si="28"/>
        <v>1.16666666666667</v>
      </c>
      <c r="F884" s="114" t="str">
        <f t="shared" si="27"/>
        <v>是</v>
      </c>
    </row>
    <row r="885" ht="18" customHeight="1" spans="1:6">
      <c r="A885" s="185" t="s">
        <v>778</v>
      </c>
      <c r="B885" s="143">
        <v>3336</v>
      </c>
      <c r="C885" s="143">
        <v>3840</v>
      </c>
      <c r="D885" s="85">
        <f t="shared" si="28"/>
        <v>1.15107913669065</v>
      </c>
      <c r="F885" s="114" t="str">
        <f t="shared" ref="F885:F952" si="29">IF((B885+C885+G885)&lt;&gt;0,"是","否")</f>
        <v>是</v>
      </c>
    </row>
    <row r="886" ht="17.85" hidden="1" customHeight="1" spans="1:6">
      <c r="A886" s="185" t="s">
        <v>779</v>
      </c>
      <c r="B886" s="143">
        <v>0</v>
      </c>
      <c r="C886" s="143">
        <v>0</v>
      </c>
      <c r="D886" s="85">
        <f t="shared" si="28"/>
        <v>0</v>
      </c>
      <c r="F886" s="114" t="str">
        <f t="shared" si="29"/>
        <v>否</v>
      </c>
    </row>
    <row r="887" ht="17.25" hidden="1" customHeight="1" spans="1:6">
      <c r="A887" s="185" t="s">
        <v>780</v>
      </c>
      <c r="B887" s="143">
        <v>0</v>
      </c>
      <c r="C887" s="143">
        <v>0</v>
      </c>
      <c r="D887" s="85">
        <f t="shared" si="28"/>
        <v>0</v>
      </c>
      <c r="F887" s="114" t="str">
        <f t="shared" si="29"/>
        <v>否</v>
      </c>
    </row>
    <row r="888" ht="17.85" hidden="1" customHeight="1" spans="1:6">
      <c r="A888" s="185" t="s">
        <v>781</v>
      </c>
      <c r="B888" s="143">
        <v>0</v>
      </c>
      <c r="C888" s="143">
        <v>0</v>
      </c>
      <c r="D888" s="85">
        <f t="shared" si="28"/>
        <v>0</v>
      </c>
      <c r="F888" s="114" t="str">
        <f t="shared" si="29"/>
        <v>否</v>
      </c>
    </row>
    <row r="889" ht="18" customHeight="1" spans="1:6">
      <c r="A889" s="185" t="s">
        <v>782</v>
      </c>
      <c r="B889" s="143">
        <v>57</v>
      </c>
      <c r="C889" s="143">
        <v>50</v>
      </c>
      <c r="D889" s="85">
        <f t="shared" si="28"/>
        <v>0.87719298245614</v>
      </c>
      <c r="F889" s="114" t="str">
        <f t="shared" si="29"/>
        <v>是</v>
      </c>
    </row>
    <row r="890" ht="17.85" hidden="1" customHeight="1" spans="1:6">
      <c r="A890" s="185" t="s">
        <v>783</v>
      </c>
      <c r="B890" s="143">
        <v>0</v>
      </c>
      <c r="C890" s="143">
        <v>0</v>
      </c>
      <c r="D890" s="85">
        <f t="shared" si="28"/>
        <v>0</v>
      </c>
      <c r="F890" s="114" t="str">
        <f t="shared" si="29"/>
        <v>否</v>
      </c>
    </row>
    <row r="891" ht="18" customHeight="1" spans="1:6">
      <c r="A891" s="185" t="s">
        <v>784</v>
      </c>
      <c r="B891" s="143">
        <v>605</v>
      </c>
      <c r="C891" s="143">
        <v>629</v>
      </c>
      <c r="D891" s="85">
        <f t="shared" si="28"/>
        <v>1.0396694214876</v>
      </c>
      <c r="F891" s="114" t="str">
        <f t="shared" si="29"/>
        <v>是</v>
      </c>
    </row>
    <row r="892" ht="17.85" hidden="1" customHeight="1" spans="1:6">
      <c r="A892" s="185" t="s">
        <v>785</v>
      </c>
      <c r="B892" s="143">
        <v>0</v>
      </c>
      <c r="C892" s="143">
        <v>0</v>
      </c>
      <c r="D892" s="85">
        <f t="shared" si="28"/>
        <v>0</v>
      </c>
      <c r="F892" s="114" t="str">
        <f t="shared" si="29"/>
        <v>否</v>
      </c>
    </row>
    <row r="893" ht="17.25" hidden="1" customHeight="1" spans="1:6">
      <c r="A893" s="185" t="s">
        <v>786</v>
      </c>
      <c r="B893" s="143">
        <v>0</v>
      </c>
      <c r="C893" s="143">
        <v>0</v>
      </c>
      <c r="D893" s="85">
        <f t="shared" si="28"/>
        <v>0</v>
      </c>
      <c r="F893" s="114" t="str">
        <f t="shared" si="29"/>
        <v>否</v>
      </c>
    </row>
    <row r="894" ht="17.85" hidden="1" customHeight="1" spans="1:6">
      <c r="A894" s="185" t="s">
        <v>787</v>
      </c>
      <c r="B894" s="143">
        <v>0</v>
      </c>
      <c r="C894" s="143">
        <v>0</v>
      </c>
      <c r="D894" s="85">
        <f t="shared" si="28"/>
        <v>0</v>
      </c>
      <c r="F894" s="114" t="str">
        <f t="shared" si="29"/>
        <v>否</v>
      </c>
    </row>
    <row r="895" ht="17.85" hidden="1" customHeight="1" spans="1:6">
      <c r="A895" s="185" t="s">
        <v>788</v>
      </c>
      <c r="B895" s="143">
        <v>0</v>
      </c>
      <c r="C895" s="143">
        <v>0</v>
      </c>
      <c r="D895" s="85">
        <f t="shared" si="28"/>
        <v>0</v>
      </c>
      <c r="F895" s="114" t="str">
        <f t="shared" si="29"/>
        <v>否</v>
      </c>
    </row>
    <row r="896" ht="18" customHeight="1" spans="1:6">
      <c r="A896" s="185" t="s">
        <v>789</v>
      </c>
      <c r="B896" s="143">
        <v>982</v>
      </c>
      <c r="C896" s="143">
        <v>1003</v>
      </c>
      <c r="D896" s="85">
        <f t="shared" si="28"/>
        <v>1.0213849287169</v>
      </c>
      <c r="F896" s="114" t="str">
        <f t="shared" si="29"/>
        <v>是</v>
      </c>
    </row>
    <row r="897" ht="18" customHeight="1" spans="1:6">
      <c r="A897" s="185" t="s">
        <v>790</v>
      </c>
      <c r="B897" s="143">
        <v>10</v>
      </c>
      <c r="C897" s="143">
        <v>10</v>
      </c>
      <c r="D897" s="85">
        <f t="shared" si="28"/>
        <v>1</v>
      </c>
      <c r="F897" s="114" t="str">
        <f t="shared" si="29"/>
        <v>是</v>
      </c>
    </row>
    <row r="898" ht="17.25" hidden="1" customHeight="1" spans="1:6">
      <c r="A898" s="185" t="s">
        <v>791</v>
      </c>
      <c r="B898" s="143"/>
      <c r="C898" s="143"/>
      <c r="D898" s="85">
        <f t="shared" si="28"/>
        <v>0</v>
      </c>
      <c r="F898" s="114" t="str">
        <f t="shared" si="29"/>
        <v>否</v>
      </c>
    </row>
    <row r="899" ht="18" customHeight="1" spans="1:6">
      <c r="A899" s="185" t="s">
        <v>792</v>
      </c>
      <c r="B899" s="143">
        <v>1446</v>
      </c>
      <c r="C899" s="143">
        <v>1501</v>
      </c>
      <c r="D899" s="85">
        <f t="shared" si="28"/>
        <v>1.03803596127248</v>
      </c>
      <c r="F899" s="114" t="str">
        <f t="shared" si="29"/>
        <v>是</v>
      </c>
    </row>
    <row r="900" ht="18" customHeight="1" spans="1:6">
      <c r="A900" s="185" t="s">
        <v>793</v>
      </c>
      <c r="B900" s="143">
        <v>4492</v>
      </c>
      <c r="C900" s="143">
        <v>6067</v>
      </c>
      <c r="D900" s="85">
        <f t="shared" si="28"/>
        <v>1.35062333036509</v>
      </c>
      <c r="F900" s="114" t="str">
        <f t="shared" si="29"/>
        <v>是</v>
      </c>
    </row>
    <row r="901" ht="18" customHeight="1" spans="1:6">
      <c r="A901" s="185" t="s">
        <v>794</v>
      </c>
      <c r="B901" s="143">
        <f>SUM(B902:B928)</f>
        <v>65233</v>
      </c>
      <c r="C901" s="143">
        <v>73240</v>
      </c>
      <c r="D901" s="85">
        <f t="shared" si="28"/>
        <v>1.1227446231202</v>
      </c>
      <c r="F901" s="114" t="str">
        <f t="shared" si="29"/>
        <v>是</v>
      </c>
    </row>
    <row r="902" ht="18" customHeight="1" spans="1:6">
      <c r="A902" s="185" t="s">
        <v>724</v>
      </c>
      <c r="B902" s="143">
        <v>2728</v>
      </c>
      <c r="C902" s="143">
        <v>3351</v>
      </c>
      <c r="D902" s="85">
        <f t="shared" si="28"/>
        <v>1.2283724340176</v>
      </c>
      <c r="F902" s="114" t="str">
        <f t="shared" si="29"/>
        <v>是</v>
      </c>
    </row>
    <row r="903" ht="18" customHeight="1" spans="1:6">
      <c r="A903" s="185" t="s">
        <v>725</v>
      </c>
      <c r="B903" s="143">
        <v>3</v>
      </c>
      <c r="C903" s="143">
        <v>3</v>
      </c>
      <c r="D903" s="85">
        <f t="shared" si="28"/>
        <v>1</v>
      </c>
      <c r="F903" s="114" t="str">
        <f t="shared" si="29"/>
        <v>是</v>
      </c>
    </row>
    <row r="904" ht="17.25" hidden="1" customHeight="1" spans="1:6">
      <c r="A904" s="185" t="s">
        <v>726</v>
      </c>
      <c r="B904" s="143">
        <v>0</v>
      </c>
      <c r="C904" s="143">
        <v>0</v>
      </c>
      <c r="D904" s="85">
        <f t="shared" si="28"/>
        <v>0</v>
      </c>
      <c r="F904" s="114" t="str">
        <f t="shared" si="29"/>
        <v>否</v>
      </c>
    </row>
    <row r="905" ht="18" customHeight="1" spans="1:6">
      <c r="A905" s="185" t="s">
        <v>795</v>
      </c>
      <c r="B905" s="143">
        <v>1679</v>
      </c>
      <c r="C905" s="143">
        <v>1803</v>
      </c>
      <c r="D905" s="85">
        <f t="shared" si="28"/>
        <v>1.0738534842168</v>
      </c>
      <c r="F905" s="114" t="str">
        <f t="shared" si="29"/>
        <v>是</v>
      </c>
    </row>
    <row r="906" ht="18" customHeight="1" spans="1:6">
      <c r="A906" s="185" t="s">
        <v>796</v>
      </c>
      <c r="B906" s="143">
        <v>23361</v>
      </c>
      <c r="C906" s="143">
        <v>24650</v>
      </c>
      <c r="D906" s="85">
        <f t="shared" si="28"/>
        <v>1.05517743247293</v>
      </c>
      <c r="F906" s="114" t="str">
        <f t="shared" si="29"/>
        <v>是</v>
      </c>
    </row>
    <row r="907" ht="18" customHeight="1" spans="1:6">
      <c r="A907" s="185" t="s">
        <v>797</v>
      </c>
      <c r="B907" s="143">
        <v>371</v>
      </c>
      <c r="C907" s="143">
        <v>384</v>
      </c>
      <c r="D907" s="85">
        <f t="shared" si="28"/>
        <v>1.03504043126685</v>
      </c>
      <c r="F907" s="114" t="str">
        <f t="shared" si="29"/>
        <v>是</v>
      </c>
    </row>
    <row r="908" ht="17.25" hidden="1" customHeight="1" spans="1:6">
      <c r="A908" s="185" t="s">
        <v>798</v>
      </c>
      <c r="B908" s="143">
        <v>0</v>
      </c>
      <c r="C908" s="143">
        <v>0</v>
      </c>
      <c r="D908" s="85">
        <f t="shared" si="28"/>
        <v>0</v>
      </c>
      <c r="F908" s="114" t="str">
        <f t="shared" si="29"/>
        <v>否</v>
      </c>
    </row>
    <row r="909" ht="18" customHeight="1" spans="1:6">
      <c r="A909" s="185" t="s">
        <v>799</v>
      </c>
      <c r="B909" s="143">
        <v>202</v>
      </c>
      <c r="C909" s="143">
        <v>242</v>
      </c>
      <c r="D909" s="85">
        <f t="shared" si="28"/>
        <v>1.1980198019802</v>
      </c>
      <c r="F909" s="114" t="str">
        <f t="shared" si="29"/>
        <v>是</v>
      </c>
    </row>
    <row r="910" ht="18" customHeight="1" spans="1:6">
      <c r="A910" s="185" t="s">
        <v>800</v>
      </c>
      <c r="B910" s="143">
        <v>359</v>
      </c>
      <c r="C910" s="143">
        <v>308</v>
      </c>
      <c r="D910" s="85">
        <f t="shared" si="28"/>
        <v>0.857938718662953</v>
      </c>
      <c r="F910" s="114" t="str">
        <f t="shared" si="29"/>
        <v>是</v>
      </c>
    </row>
    <row r="911" ht="18" customHeight="1" spans="1:6">
      <c r="A911" s="185" t="s">
        <v>801</v>
      </c>
      <c r="B911" s="143">
        <v>3268</v>
      </c>
      <c r="C911" s="143">
        <v>3626</v>
      </c>
      <c r="D911" s="85">
        <f t="shared" si="28"/>
        <v>1.10954712362301</v>
      </c>
      <c r="F911" s="114" t="str">
        <f t="shared" si="29"/>
        <v>是</v>
      </c>
    </row>
    <row r="912" ht="18" customHeight="1" spans="1:6">
      <c r="A912" s="185" t="s">
        <v>802</v>
      </c>
      <c r="B912" s="143">
        <v>8</v>
      </c>
      <c r="C912" s="143">
        <v>0</v>
      </c>
      <c r="D912" s="85">
        <f t="shared" si="28"/>
        <v>0</v>
      </c>
      <c r="F912" s="114" t="str">
        <f t="shared" si="29"/>
        <v>是</v>
      </c>
    </row>
    <row r="913" ht="18" customHeight="1" spans="1:6">
      <c r="A913" s="185" t="s">
        <v>803</v>
      </c>
      <c r="B913" s="143">
        <v>5</v>
      </c>
      <c r="C913" s="143">
        <v>0</v>
      </c>
      <c r="D913" s="85">
        <f t="shared" si="28"/>
        <v>0</v>
      </c>
      <c r="F913" s="114" t="str">
        <f t="shared" si="29"/>
        <v>是</v>
      </c>
    </row>
    <row r="914" ht="17.25" hidden="1" customHeight="1" spans="1:6">
      <c r="A914" s="185" t="s">
        <v>804</v>
      </c>
      <c r="B914" s="143">
        <v>0</v>
      </c>
      <c r="C914" s="143">
        <v>0</v>
      </c>
      <c r="D914" s="85">
        <f t="shared" si="28"/>
        <v>0</v>
      </c>
      <c r="F914" s="114" t="str">
        <f t="shared" si="29"/>
        <v>否</v>
      </c>
    </row>
    <row r="915" ht="18" customHeight="1" spans="1:6">
      <c r="A915" s="185" t="s">
        <v>805</v>
      </c>
      <c r="B915" s="143">
        <v>804</v>
      </c>
      <c r="C915" s="143">
        <v>846</v>
      </c>
      <c r="D915" s="85">
        <f t="shared" si="28"/>
        <v>1.05223880597015</v>
      </c>
      <c r="F915" s="114" t="str">
        <f t="shared" si="29"/>
        <v>是</v>
      </c>
    </row>
    <row r="916" ht="18" customHeight="1" spans="1:6">
      <c r="A916" s="185" t="s">
        <v>806</v>
      </c>
      <c r="B916" s="143">
        <v>58</v>
      </c>
      <c r="C916" s="143">
        <v>77</v>
      </c>
      <c r="D916" s="85">
        <f t="shared" ref="D916:D983" si="30">IF(B916&lt;&gt;0,C916/B916,0)</f>
        <v>1.32758620689655</v>
      </c>
      <c r="F916" s="114" t="str">
        <f t="shared" si="29"/>
        <v>是</v>
      </c>
    </row>
    <row r="917" ht="18" customHeight="1" spans="1:6">
      <c r="A917" s="185" t="s">
        <v>807</v>
      </c>
      <c r="B917" s="143">
        <v>11800</v>
      </c>
      <c r="C917" s="143">
        <v>13899</v>
      </c>
      <c r="D917" s="85">
        <f t="shared" si="30"/>
        <v>1.1778813559322</v>
      </c>
      <c r="F917" s="114" t="str">
        <f t="shared" si="29"/>
        <v>是</v>
      </c>
    </row>
    <row r="918" ht="18" customHeight="1" spans="1:6">
      <c r="A918" s="185" t="s">
        <v>808</v>
      </c>
      <c r="B918" s="143">
        <v>1174</v>
      </c>
      <c r="C918" s="143">
        <v>2302</v>
      </c>
      <c r="D918" s="85">
        <f t="shared" si="30"/>
        <v>1.96081771720613</v>
      </c>
      <c r="F918" s="114" t="str">
        <f t="shared" si="29"/>
        <v>是</v>
      </c>
    </row>
    <row r="919" ht="17.85" hidden="1" customHeight="1" spans="1:6">
      <c r="A919" s="185" t="s">
        <v>809</v>
      </c>
      <c r="B919" s="143">
        <v>0</v>
      </c>
      <c r="C919" s="143">
        <v>0</v>
      </c>
      <c r="D919" s="85">
        <f t="shared" si="30"/>
        <v>0</v>
      </c>
      <c r="F919" s="114" t="str">
        <f t="shared" si="29"/>
        <v>否</v>
      </c>
    </row>
    <row r="920" ht="17.85" hidden="1" customHeight="1" spans="1:6">
      <c r="A920" s="185" t="s">
        <v>810</v>
      </c>
      <c r="B920" s="143">
        <v>0</v>
      </c>
      <c r="C920" s="143">
        <v>0</v>
      </c>
      <c r="D920" s="85">
        <f t="shared" si="30"/>
        <v>0</v>
      </c>
      <c r="F920" s="114" t="str">
        <f t="shared" si="29"/>
        <v>否</v>
      </c>
    </row>
    <row r="921" ht="18" customHeight="1" spans="1:6">
      <c r="A921" s="185" t="s">
        <v>811</v>
      </c>
      <c r="B921" s="143">
        <v>2385</v>
      </c>
      <c r="C921" s="143">
        <v>2527</v>
      </c>
      <c r="D921" s="85">
        <f t="shared" si="30"/>
        <v>1.05953878406709</v>
      </c>
      <c r="F921" s="114" t="str">
        <f t="shared" si="29"/>
        <v>是</v>
      </c>
    </row>
    <row r="922" ht="17.25" hidden="1" customHeight="1" spans="1:6">
      <c r="A922" s="185" t="s">
        <v>812</v>
      </c>
      <c r="B922" s="143">
        <v>0</v>
      </c>
      <c r="C922" s="143">
        <v>0</v>
      </c>
      <c r="D922" s="85">
        <f t="shared" si="30"/>
        <v>0</v>
      </c>
      <c r="F922" s="114" t="str">
        <f t="shared" si="29"/>
        <v>否</v>
      </c>
    </row>
    <row r="923" ht="17.85" hidden="1" customHeight="1" spans="1:6">
      <c r="A923" s="185" t="s">
        <v>813</v>
      </c>
      <c r="B923" s="143">
        <v>0</v>
      </c>
      <c r="C923" s="143">
        <v>0</v>
      </c>
      <c r="D923" s="85">
        <f t="shared" si="30"/>
        <v>0</v>
      </c>
      <c r="F923" s="114" t="str">
        <f t="shared" si="29"/>
        <v>否</v>
      </c>
    </row>
    <row r="924" ht="17.85" hidden="1" customHeight="1" spans="1:6">
      <c r="A924" s="185" t="s">
        <v>814</v>
      </c>
      <c r="B924" s="143">
        <v>0</v>
      </c>
      <c r="C924" s="143">
        <v>0</v>
      </c>
      <c r="D924" s="85">
        <f t="shared" si="30"/>
        <v>0</v>
      </c>
      <c r="F924" s="114" t="str">
        <f t="shared" si="29"/>
        <v>否</v>
      </c>
    </row>
    <row r="925" ht="17.85" hidden="1" customHeight="1" spans="1:6">
      <c r="A925" s="185" t="s">
        <v>785</v>
      </c>
      <c r="B925" s="143">
        <v>0</v>
      </c>
      <c r="C925" s="143"/>
      <c r="D925" s="85">
        <f t="shared" si="30"/>
        <v>0</v>
      </c>
      <c r="F925" s="114" t="str">
        <f t="shared" si="29"/>
        <v>否</v>
      </c>
    </row>
    <row r="926" ht="18" customHeight="1" spans="1:6">
      <c r="A926" s="185" t="s">
        <v>815</v>
      </c>
      <c r="B926" s="143">
        <v>3</v>
      </c>
      <c r="C926" s="143">
        <v>3</v>
      </c>
      <c r="D926" s="85">
        <f t="shared" si="30"/>
        <v>1</v>
      </c>
      <c r="F926" s="114" t="str">
        <f t="shared" si="29"/>
        <v>是</v>
      </c>
    </row>
    <row r="927" ht="18" customHeight="1" spans="1:6">
      <c r="A927" s="185" t="s">
        <v>816</v>
      </c>
      <c r="B927" s="143">
        <v>8339</v>
      </c>
      <c r="C927" s="143">
        <v>8499</v>
      </c>
      <c r="D927" s="85">
        <f t="shared" si="30"/>
        <v>1.01918695287205</v>
      </c>
      <c r="F927" s="114" t="str">
        <f t="shared" si="29"/>
        <v>是</v>
      </c>
    </row>
    <row r="928" ht="18" customHeight="1" spans="1:6">
      <c r="A928" s="185" t="s">
        <v>817</v>
      </c>
      <c r="B928" s="143">
        <v>8686</v>
      </c>
      <c r="C928" s="143">
        <v>10720</v>
      </c>
      <c r="D928" s="85">
        <f t="shared" si="30"/>
        <v>1.23416992862077</v>
      </c>
      <c r="F928" s="114" t="str">
        <f t="shared" si="29"/>
        <v>是</v>
      </c>
    </row>
    <row r="929" ht="17.85" hidden="1" customHeight="1" spans="1:6">
      <c r="A929" s="185" t="s">
        <v>818</v>
      </c>
      <c r="B929" s="143"/>
      <c r="C929" s="143"/>
      <c r="D929" s="85">
        <f t="shared" si="30"/>
        <v>0</v>
      </c>
      <c r="F929" s="114" t="str">
        <f t="shared" si="29"/>
        <v>否</v>
      </c>
    </row>
    <row r="930" ht="17.85" hidden="1" customHeight="1" spans="1:6">
      <c r="A930" s="185" t="s">
        <v>724</v>
      </c>
      <c r="B930" s="143"/>
      <c r="C930" s="143"/>
      <c r="D930" s="85">
        <f t="shared" si="30"/>
        <v>0</v>
      </c>
      <c r="F930" s="114" t="str">
        <f t="shared" si="29"/>
        <v>否</v>
      </c>
    </row>
    <row r="931" ht="17.85" hidden="1" customHeight="1" spans="1:6">
      <c r="A931" s="185" t="s">
        <v>725</v>
      </c>
      <c r="B931" s="143"/>
      <c r="C931" s="143"/>
      <c r="D931" s="85">
        <f t="shared" si="30"/>
        <v>0</v>
      </c>
      <c r="F931" s="114" t="str">
        <f t="shared" si="29"/>
        <v>否</v>
      </c>
    </row>
    <row r="932" ht="17.85" hidden="1" customHeight="1" spans="1:6">
      <c r="A932" s="185" t="s">
        <v>726</v>
      </c>
      <c r="B932" s="143"/>
      <c r="C932" s="143"/>
      <c r="D932" s="85">
        <f t="shared" si="30"/>
        <v>0</v>
      </c>
      <c r="F932" s="114" t="str">
        <f t="shared" si="29"/>
        <v>否</v>
      </c>
    </row>
    <row r="933" ht="17.85" hidden="1" customHeight="1" spans="1:6">
      <c r="A933" s="185" t="s">
        <v>819</v>
      </c>
      <c r="B933" s="143"/>
      <c r="C933" s="143"/>
      <c r="D933" s="85">
        <f t="shared" si="30"/>
        <v>0</v>
      </c>
      <c r="F933" s="114" t="str">
        <f t="shared" si="29"/>
        <v>否</v>
      </c>
    </row>
    <row r="934" ht="17.25" hidden="1" customHeight="1" spans="1:6">
      <c r="A934" s="185" t="s">
        <v>820</v>
      </c>
      <c r="B934" s="143"/>
      <c r="C934" s="143"/>
      <c r="D934" s="85">
        <f t="shared" si="30"/>
        <v>0</v>
      </c>
      <c r="F934" s="114" t="str">
        <f t="shared" si="29"/>
        <v>否</v>
      </c>
    </row>
    <row r="935" ht="17.85" hidden="1" customHeight="1" spans="1:6">
      <c r="A935" s="185" t="s">
        <v>821</v>
      </c>
      <c r="B935" s="143"/>
      <c r="C935" s="143"/>
      <c r="D935" s="85">
        <f t="shared" si="30"/>
        <v>0</v>
      </c>
      <c r="F935" s="114" t="str">
        <f t="shared" si="29"/>
        <v>否</v>
      </c>
    </row>
    <row r="936" ht="17.85" hidden="1" customHeight="1" spans="1:6">
      <c r="A936" s="185" t="s">
        <v>822</v>
      </c>
      <c r="B936" s="143"/>
      <c r="C936" s="143"/>
      <c r="D936" s="85">
        <f t="shared" si="30"/>
        <v>0</v>
      </c>
      <c r="F936" s="114" t="str">
        <f t="shared" si="29"/>
        <v>否</v>
      </c>
    </row>
    <row r="937" ht="17.85" hidden="1" customHeight="1" spans="1:6">
      <c r="A937" s="185" t="s">
        <v>823</v>
      </c>
      <c r="B937" s="143"/>
      <c r="C937" s="143"/>
      <c r="D937" s="85">
        <f t="shared" si="30"/>
        <v>0</v>
      </c>
      <c r="F937" s="114" t="str">
        <f t="shared" si="29"/>
        <v>否</v>
      </c>
    </row>
    <row r="938" ht="17.85" hidden="1" customHeight="1" spans="1:6">
      <c r="A938" s="185" t="s">
        <v>824</v>
      </c>
      <c r="B938" s="143"/>
      <c r="C938" s="143"/>
      <c r="D938" s="85">
        <f t="shared" si="30"/>
        <v>0</v>
      </c>
      <c r="F938" s="114" t="str">
        <f t="shared" si="29"/>
        <v>否</v>
      </c>
    </row>
    <row r="939" ht="17.85" hidden="1" customHeight="1" spans="1:6">
      <c r="A939" s="185" t="s">
        <v>825</v>
      </c>
      <c r="B939" s="143"/>
      <c r="C939" s="143"/>
      <c r="D939" s="85">
        <f t="shared" si="30"/>
        <v>0</v>
      </c>
      <c r="F939" s="114" t="str">
        <f t="shared" si="29"/>
        <v>否</v>
      </c>
    </row>
    <row r="940" ht="18" customHeight="1" spans="1:6">
      <c r="A940" s="185" t="s">
        <v>826</v>
      </c>
      <c r="B940" s="143">
        <f>SUM(B941:B950)</f>
        <v>108558</v>
      </c>
      <c r="C940" s="143">
        <v>115848</v>
      </c>
      <c r="D940" s="85">
        <f t="shared" si="30"/>
        <v>1.06715304261317</v>
      </c>
      <c r="F940" s="114" t="str">
        <f t="shared" si="29"/>
        <v>是</v>
      </c>
    </row>
    <row r="941" s="112" customFormat="1" ht="18" customHeight="1" spans="1:6">
      <c r="A941" s="185" t="s">
        <v>724</v>
      </c>
      <c r="B941" s="143">
        <v>2128</v>
      </c>
      <c r="C941" s="143">
        <v>2585</v>
      </c>
      <c r="D941" s="85">
        <f t="shared" si="30"/>
        <v>1.21475563909774</v>
      </c>
      <c r="F941" s="114" t="str">
        <f t="shared" si="29"/>
        <v>是</v>
      </c>
    </row>
    <row r="942" ht="18" customHeight="1" spans="1:6">
      <c r="A942" s="185" t="s">
        <v>725</v>
      </c>
      <c r="B942" s="143">
        <v>436</v>
      </c>
      <c r="C942" s="143">
        <v>503</v>
      </c>
      <c r="D942" s="85">
        <f t="shared" si="30"/>
        <v>1.15366972477064</v>
      </c>
      <c r="F942" s="114" t="str">
        <f t="shared" si="29"/>
        <v>是</v>
      </c>
    </row>
    <row r="943" ht="17.85" hidden="1" customHeight="1" spans="1:6">
      <c r="A943" s="185" t="s">
        <v>726</v>
      </c>
      <c r="B943" s="143">
        <v>0</v>
      </c>
      <c r="C943" s="143">
        <v>0</v>
      </c>
      <c r="D943" s="85">
        <f t="shared" si="30"/>
        <v>0</v>
      </c>
      <c r="F943" s="114" t="str">
        <f t="shared" si="29"/>
        <v>否</v>
      </c>
    </row>
    <row r="944" ht="18" customHeight="1" spans="1:6">
      <c r="A944" s="185" t="s">
        <v>827</v>
      </c>
      <c r="B944" s="143">
        <v>58216</v>
      </c>
      <c r="C944" s="143">
        <v>72633</v>
      </c>
      <c r="D944" s="85">
        <f t="shared" si="30"/>
        <v>1.24764669506665</v>
      </c>
      <c r="F944" s="114" t="str">
        <f t="shared" si="29"/>
        <v>是</v>
      </c>
    </row>
    <row r="945" ht="18" customHeight="1" spans="1:6">
      <c r="A945" s="185" t="s">
        <v>828</v>
      </c>
      <c r="B945" s="143">
        <v>9890</v>
      </c>
      <c r="C945" s="143">
        <v>9638</v>
      </c>
      <c r="D945" s="85">
        <f t="shared" si="30"/>
        <v>0.974519716885743</v>
      </c>
      <c r="F945" s="114" t="str">
        <f t="shared" si="29"/>
        <v>是</v>
      </c>
    </row>
    <row r="946" ht="18" customHeight="1" spans="1:6">
      <c r="A946" s="185" t="s">
        <v>829</v>
      </c>
      <c r="B946" s="143">
        <v>253</v>
      </c>
      <c r="C946" s="143">
        <v>255</v>
      </c>
      <c r="D946" s="85">
        <f t="shared" si="30"/>
        <v>1.00790513833992</v>
      </c>
      <c r="F946" s="114" t="str">
        <f t="shared" si="29"/>
        <v>是</v>
      </c>
    </row>
    <row r="947" ht="18" customHeight="1" spans="1:6">
      <c r="A947" s="185" t="s">
        <v>830</v>
      </c>
      <c r="B947" s="143">
        <v>899</v>
      </c>
      <c r="C947" s="143">
        <v>937</v>
      </c>
      <c r="D947" s="85">
        <f t="shared" si="30"/>
        <v>1.04226918798665</v>
      </c>
      <c r="F947" s="114" t="str">
        <f t="shared" si="29"/>
        <v>是</v>
      </c>
    </row>
    <row r="948" ht="17.85" hidden="1" customHeight="1" spans="1:6">
      <c r="A948" s="185" t="s">
        <v>831</v>
      </c>
      <c r="B948" s="143">
        <v>0</v>
      </c>
      <c r="C948" s="143">
        <v>0</v>
      </c>
      <c r="D948" s="85">
        <f t="shared" si="30"/>
        <v>0</v>
      </c>
      <c r="F948" s="114" t="str">
        <f t="shared" si="29"/>
        <v>否</v>
      </c>
    </row>
    <row r="949" ht="18" customHeight="1" spans="1:6">
      <c r="A949" s="185" t="s">
        <v>832</v>
      </c>
      <c r="B949" s="143">
        <v>188</v>
      </c>
      <c r="C949" s="143">
        <v>206</v>
      </c>
      <c r="D949" s="85">
        <f t="shared" si="30"/>
        <v>1.09574468085106</v>
      </c>
      <c r="F949" s="114" t="str">
        <f t="shared" si="29"/>
        <v>是</v>
      </c>
    </row>
    <row r="950" ht="18" customHeight="1" spans="1:6">
      <c r="A950" s="185" t="s">
        <v>833</v>
      </c>
      <c r="B950" s="143">
        <v>36548</v>
      </c>
      <c r="C950" s="143">
        <v>29091</v>
      </c>
      <c r="D950" s="85">
        <f t="shared" si="30"/>
        <v>0.795966947575791</v>
      </c>
      <c r="F950" s="114" t="str">
        <f t="shared" si="29"/>
        <v>是</v>
      </c>
    </row>
    <row r="951" ht="18" customHeight="1" spans="1:6">
      <c r="A951" s="185" t="s">
        <v>834</v>
      </c>
      <c r="B951" s="143">
        <f>SUM(B952:B956)</f>
        <v>11151</v>
      </c>
      <c r="C951" s="143">
        <v>11243</v>
      </c>
      <c r="D951" s="85">
        <f t="shared" si="30"/>
        <v>1.00825038113174</v>
      </c>
      <c r="F951" s="114" t="str">
        <f t="shared" si="29"/>
        <v>是</v>
      </c>
    </row>
    <row r="952" ht="18" customHeight="1" spans="1:6">
      <c r="A952" s="185" t="s">
        <v>835</v>
      </c>
      <c r="B952" s="143">
        <v>14</v>
      </c>
      <c r="C952" s="143">
        <v>15</v>
      </c>
      <c r="D952" s="85">
        <f t="shared" si="30"/>
        <v>1.07142857142857</v>
      </c>
      <c r="F952" s="114" t="str">
        <f t="shared" si="29"/>
        <v>是</v>
      </c>
    </row>
    <row r="953" ht="18" customHeight="1" spans="1:6">
      <c r="A953" s="185" t="s">
        <v>836</v>
      </c>
      <c r="B953" s="143">
        <v>10280</v>
      </c>
      <c r="C953" s="143">
        <v>10311</v>
      </c>
      <c r="D953" s="85">
        <f t="shared" si="30"/>
        <v>1.00301556420233</v>
      </c>
      <c r="F953" s="114" t="str">
        <f t="shared" ref="F953:F1017" si="31">IF((B953+C953+G953)&lt;&gt;0,"是","否")</f>
        <v>是</v>
      </c>
    </row>
    <row r="954" ht="18" customHeight="1" spans="1:6">
      <c r="A954" s="185" t="s">
        <v>837</v>
      </c>
      <c r="B954" s="143">
        <v>797</v>
      </c>
      <c r="C954" s="143">
        <v>867</v>
      </c>
      <c r="D954" s="85">
        <f t="shared" si="30"/>
        <v>1.08782936010038</v>
      </c>
      <c r="F954" s="114" t="str">
        <f t="shared" si="31"/>
        <v>是</v>
      </c>
    </row>
    <row r="955" ht="17.25" hidden="1" customHeight="1" spans="1:6">
      <c r="A955" s="185" t="s">
        <v>838</v>
      </c>
      <c r="B955" s="143">
        <v>0</v>
      </c>
      <c r="C955" s="143">
        <v>0</v>
      </c>
      <c r="D955" s="85">
        <f t="shared" si="30"/>
        <v>0</v>
      </c>
      <c r="F955" s="114" t="str">
        <f t="shared" si="31"/>
        <v>否</v>
      </c>
    </row>
    <row r="956" ht="18" customHeight="1" spans="1:6">
      <c r="A956" s="185" t="s">
        <v>839</v>
      </c>
      <c r="B956" s="143">
        <v>60</v>
      </c>
      <c r="C956" s="143">
        <v>50</v>
      </c>
      <c r="D956" s="85">
        <f t="shared" si="30"/>
        <v>0.833333333333333</v>
      </c>
      <c r="F956" s="114" t="str">
        <f t="shared" si="31"/>
        <v>是</v>
      </c>
    </row>
    <row r="957" ht="18" customHeight="1" spans="1:6">
      <c r="A957" s="185" t="s">
        <v>840</v>
      </c>
      <c r="B957" s="143">
        <f>SUM(B958:B963)</f>
        <v>29273</v>
      </c>
      <c r="C957" s="143">
        <v>34137</v>
      </c>
      <c r="D957" s="85">
        <f t="shared" si="30"/>
        <v>1.16615994260923</v>
      </c>
      <c r="F957" s="114" t="str">
        <f t="shared" si="31"/>
        <v>是</v>
      </c>
    </row>
    <row r="958" ht="18" customHeight="1" spans="1:6">
      <c r="A958" s="185" t="s">
        <v>841</v>
      </c>
      <c r="B958" s="143">
        <v>19606</v>
      </c>
      <c r="C958" s="143">
        <v>19982</v>
      </c>
      <c r="D958" s="85">
        <f t="shared" si="30"/>
        <v>1.01917780271346</v>
      </c>
      <c r="F958" s="114" t="str">
        <f t="shared" si="31"/>
        <v>是</v>
      </c>
    </row>
    <row r="959" ht="18" customHeight="1" spans="1:6">
      <c r="A959" s="185" t="s">
        <v>842</v>
      </c>
      <c r="B959" s="143">
        <v>41</v>
      </c>
      <c r="C959" s="143">
        <v>41</v>
      </c>
      <c r="D959" s="85">
        <f t="shared" si="30"/>
        <v>1</v>
      </c>
      <c r="F959" s="114" t="str">
        <f t="shared" si="31"/>
        <v>是</v>
      </c>
    </row>
    <row r="960" ht="18" customHeight="1" spans="1:6">
      <c r="A960" s="185" t="s">
        <v>843</v>
      </c>
      <c r="B960" s="143">
        <v>8808</v>
      </c>
      <c r="C960" s="143">
        <v>12055</v>
      </c>
      <c r="D960" s="85">
        <f t="shared" si="30"/>
        <v>1.3686421435059</v>
      </c>
      <c r="F960" s="114" t="str">
        <f t="shared" si="31"/>
        <v>是</v>
      </c>
    </row>
    <row r="961" ht="18" customHeight="1" spans="1:6">
      <c r="A961" s="185" t="s">
        <v>844</v>
      </c>
      <c r="B961" s="143">
        <v>583</v>
      </c>
      <c r="C961" s="143">
        <v>1772</v>
      </c>
      <c r="D961" s="85">
        <f t="shared" si="30"/>
        <v>3.03945111492281</v>
      </c>
      <c r="F961" s="114" t="str">
        <f t="shared" si="31"/>
        <v>是</v>
      </c>
    </row>
    <row r="962" ht="17.85" hidden="1" customHeight="1" spans="1:6">
      <c r="A962" s="185" t="s">
        <v>845</v>
      </c>
      <c r="B962" s="143">
        <v>0</v>
      </c>
      <c r="C962" s="143">
        <v>0</v>
      </c>
      <c r="D962" s="85">
        <f t="shared" si="30"/>
        <v>0</v>
      </c>
      <c r="F962" s="114" t="str">
        <f t="shared" si="31"/>
        <v>否</v>
      </c>
    </row>
    <row r="963" ht="18" customHeight="1" spans="1:6">
      <c r="A963" s="185" t="s">
        <v>846</v>
      </c>
      <c r="B963" s="143">
        <v>235</v>
      </c>
      <c r="C963" s="143">
        <v>287</v>
      </c>
      <c r="D963" s="85">
        <f t="shared" si="30"/>
        <v>1.22127659574468</v>
      </c>
      <c r="F963" s="114" t="str">
        <f t="shared" si="31"/>
        <v>是</v>
      </c>
    </row>
    <row r="964" ht="18" customHeight="1" spans="1:6">
      <c r="A964" s="185" t="s">
        <v>847</v>
      </c>
      <c r="B964" s="143">
        <f>SUM(B965:B970)</f>
        <v>13093</v>
      </c>
      <c r="C964" s="143">
        <v>13872</v>
      </c>
      <c r="D964" s="85">
        <f t="shared" si="30"/>
        <v>1.05949744138089</v>
      </c>
      <c r="F964" s="114" t="str">
        <f t="shared" si="31"/>
        <v>是</v>
      </c>
    </row>
    <row r="965" ht="18" customHeight="1" spans="1:6">
      <c r="A965" s="185" t="s">
        <v>848</v>
      </c>
      <c r="B965" s="143">
        <v>503</v>
      </c>
      <c r="C965" s="143">
        <v>587</v>
      </c>
      <c r="D965" s="85">
        <f t="shared" si="30"/>
        <v>1.16699801192843</v>
      </c>
      <c r="F965" s="114" t="str">
        <f t="shared" si="31"/>
        <v>是</v>
      </c>
    </row>
    <row r="966" ht="18" customHeight="1" spans="1:6">
      <c r="A966" s="185" t="s">
        <v>849</v>
      </c>
      <c r="B966" s="143">
        <v>738</v>
      </c>
      <c r="C966" s="143">
        <v>762</v>
      </c>
      <c r="D966" s="85">
        <f t="shared" si="30"/>
        <v>1.03252032520325</v>
      </c>
      <c r="F966" s="114" t="str">
        <f t="shared" si="31"/>
        <v>是</v>
      </c>
    </row>
    <row r="967" ht="18" customHeight="1" spans="1:6">
      <c r="A967" s="185" t="s">
        <v>850</v>
      </c>
      <c r="B967" s="143">
        <v>6780</v>
      </c>
      <c r="C967" s="143">
        <v>7234</v>
      </c>
      <c r="D967" s="85">
        <f t="shared" si="30"/>
        <v>1.0669616519174</v>
      </c>
      <c r="F967" s="114" t="str">
        <f t="shared" si="31"/>
        <v>是</v>
      </c>
    </row>
    <row r="968" ht="18" customHeight="1" spans="1:6">
      <c r="A968" s="185" t="s">
        <v>851</v>
      </c>
      <c r="B968" s="143">
        <v>5072</v>
      </c>
      <c r="C968" s="143">
        <v>5289</v>
      </c>
      <c r="D968" s="85">
        <f t="shared" si="30"/>
        <v>1.04278391167192</v>
      </c>
      <c r="F968" s="114" t="str">
        <f t="shared" si="31"/>
        <v>是</v>
      </c>
    </row>
    <row r="969" ht="17.85" hidden="1" customHeight="1" spans="1:6">
      <c r="A969" s="185" t="s">
        <v>852</v>
      </c>
      <c r="B969" s="143">
        <v>0</v>
      </c>
      <c r="C969" s="143"/>
      <c r="D969" s="85">
        <f t="shared" si="30"/>
        <v>0</v>
      </c>
      <c r="F969" s="114" t="str">
        <f t="shared" si="31"/>
        <v>否</v>
      </c>
    </row>
    <row r="970" ht="17.85" hidden="1" customHeight="1" spans="1:6">
      <c r="A970" s="185" t="s">
        <v>853</v>
      </c>
      <c r="B970" s="143">
        <v>0</v>
      </c>
      <c r="C970" s="143"/>
      <c r="D970" s="85">
        <f t="shared" si="30"/>
        <v>0</v>
      </c>
      <c r="F970" s="114" t="str">
        <f t="shared" si="31"/>
        <v>否</v>
      </c>
    </row>
    <row r="971" ht="17.85" hidden="1" customHeight="1" spans="1:6">
      <c r="A971" s="185" t="s">
        <v>854</v>
      </c>
      <c r="B971" s="143"/>
      <c r="C971" s="143"/>
      <c r="D971" s="85">
        <f t="shared" si="30"/>
        <v>0</v>
      </c>
      <c r="F971" s="114" t="str">
        <f t="shared" si="31"/>
        <v>否</v>
      </c>
    </row>
    <row r="972" ht="17.25" hidden="1" customHeight="1" spans="1:6">
      <c r="A972" s="185" t="s">
        <v>855</v>
      </c>
      <c r="B972" s="143"/>
      <c r="C972" s="143"/>
      <c r="D972" s="85">
        <f t="shared" si="30"/>
        <v>0</v>
      </c>
      <c r="F972" s="114" t="str">
        <f t="shared" si="31"/>
        <v>否</v>
      </c>
    </row>
    <row r="973" ht="17.85" hidden="1" customHeight="1" spans="1:6">
      <c r="A973" s="185" t="s">
        <v>856</v>
      </c>
      <c r="B973" s="143"/>
      <c r="C973" s="143"/>
      <c r="D973" s="85">
        <f t="shared" si="30"/>
        <v>0</v>
      </c>
      <c r="F973" s="114" t="str">
        <f t="shared" si="31"/>
        <v>否</v>
      </c>
    </row>
    <row r="974" ht="17.25" hidden="1" customHeight="1" spans="1:6">
      <c r="A974" s="185" t="s">
        <v>857</v>
      </c>
      <c r="B974" s="143"/>
      <c r="C974" s="143"/>
      <c r="D974" s="85">
        <f t="shared" si="30"/>
        <v>0</v>
      </c>
      <c r="F974" s="114" t="str">
        <f t="shared" si="31"/>
        <v>否</v>
      </c>
    </row>
    <row r="975" ht="18" customHeight="1" spans="1:6">
      <c r="A975" s="185" t="s">
        <v>858</v>
      </c>
      <c r="B975" s="143">
        <f>SUM(B976:B977)</f>
        <v>268</v>
      </c>
      <c r="C975" s="143">
        <v>297</v>
      </c>
      <c r="D975" s="85">
        <f t="shared" si="30"/>
        <v>1.10820895522388</v>
      </c>
      <c r="F975" s="114" t="str">
        <f t="shared" si="31"/>
        <v>是</v>
      </c>
    </row>
    <row r="976" ht="17.25" hidden="1" customHeight="1" spans="1:6">
      <c r="A976" s="185" t="s">
        <v>859</v>
      </c>
      <c r="B976" s="143">
        <v>0</v>
      </c>
      <c r="C976" s="143">
        <v>0</v>
      </c>
      <c r="D976" s="85">
        <f t="shared" si="30"/>
        <v>0</v>
      </c>
      <c r="F976" s="114" t="str">
        <f t="shared" si="31"/>
        <v>否</v>
      </c>
    </row>
    <row r="977" ht="18" customHeight="1" spans="1:6">
      <c r="A977" s="185" t="s">
        <v>860</v>
      </c>
      <c r="B977" s="143">
        <v>268</v>
      </c>
      <c r="C977" s="143">
        <v>297</v>
      </c>
      <c r="D977" s="85">
        <f t="shared" si="30"/>
        <v>1.10820895522388</v>
      </c>
      <c r="F977" s="114" t="str">
        <f t="shared" si="31"/>
        <v>是</v>
      </c>
    </row>
    <row r="978" ht="18" customHeight="1" spans="1:7">
      <c r="A978" s="184" t="s">
        <v>40</v>
      </c>
      <c r="B978" s="145">
        <f>B979+B1009+B1019+B1029+B1041+B1046</f>
        <v>112557</v>
      </c>
      <c r="C978" s="145">
        <v>153518</v>
      </c>
      <c r="D978" s="83">
        <f t="shared" si="30"/>
        <v>1.36391339499098</v>
      </c>
      <c r="F978" s="114" t="str">
        <f t="shared" si="31"/>
        <v>是</v>
      </c>
      <c r="G978" s="114">
        <v>1</v>
      </c>
    </row>
    <row r="979" ht="18" customHeight="1" spans="1:6">
      <c r="A979" s="185" t="s">
        <v>861</v>
      </c>
      <c r="B979" s="143">
        <f>SUM(B980:B1008)</f>
        <v>19287</v>
      </c>
      <c r="C979" s="143">
        <v>23776</v>
      </c>
      <c r="D979" s="85">
        <f t="shared" si="30"/>
        <v>1.23274744646653</v>
      </c>
      <c r="F979" s="114" t="str">
        <f t="shared" si="31"/>
        <v>是</v>
      </c>
    </row>
    <row r="980" ht="18" customHeight="1" spans="1:6">
      <c r="A980" s="185" t="s">
        <v>724</v>
      </c>
      <c r="B980" s="143">
        <v>2772</v>
      </c>
      <c r="C980" s="143">
        <v>3364</v>
      </c>
      <c r="D980" s="85">
        <f t="shared" si="30"/>
        <v>1.21356421356421</v>
      </c>
      <c r="F980" s="114" t="str">
        <f t="shared" si="31"/>
        <v>是</v>
      </c>
    </row>
    <row r="981" ht="18" customHeight="1" spans="1:6">
      <c r="A981" s="185" t="s">
        <v>725</v>
      </c>
      <c r="B981" s="143">
        <v>35</v>
      </c>
      <c r="C981" s="143">
        <v>41</v>
      </c>
      <c r="D981" s="85">
        <f t="shared" si="30"/>
        <v>1.17142857142857</v>
      </c>
      <c r="F981" s="114" t="str">
        <f t="shared" si="31"/>
        <v>是</v>
      </c>
    </row>
    <row r="982" ht="17.25" hidden="1" customHeight="1" spans="1:6">
      <c r="A982" s="185" t="s">
        <v>726</v>
      </c>
      <c r="B982" s="143">
        <v>0</v>
      </c>
      <c r="C982" s="143">
        <v>0</v>
      </c>
      <c r="D982" s="85">
        <f t="shared" si="30"/>
        <v>0</v>
      </c>
      <c r="F982" s="114" t="str">
        <f t="shared" si="31"/>
        <v>否</v>
      </c>
    </row>
    <row r="983" ht="18" customHeight="1" spans="1:6">
      <c r="A983" s="185" t="s">
        <v>862</v>
      </c>
      <c r="B983" s="143">
        <v>2705</v>
      </c>
      <c r="C983" s="143">
        <v>4092</v>
      </c>
      <c r="D983" s="85">
        <f t="shared" si="30"/>
        <v>1.51275415896488</v>
      </c>
      <c r="F983" s="114" t="str">
        <f t="shared" si="31"/>
        <v>是</v>
      </c>
    </row>
    <row r="984" ht="17.25" hidden="1" customHeight="1" spans="1:6">
      <c r="A984" s="185" t="s">
        <v>863</v>
      </c>
      <c r="B984" s="143"/>
      <c r="C984" s="143"/>
      <c r="D984" s="85">
        <f t="shared" ref="D984:D1047" si="32">IF(B984&lt;&gt;0,C984/B984,0)</f>
        <v>0</v>
      </c>
      <c r="F984" s="114" t="str">
        <f t="shared" si="31"/>
        <v>否</v>
      </c>
    </row>
    <row r="985" ht="18" customHeight="1" spans="1:6">
      <c r="A985" s="185" t="s">
        <v>864</v>
      </c>
      <c r="B985" s="143">
        <v>6559</v>
      </c>
      <c r="C985" s="143">
        <v>6722</v>
      </c>
      <c r="D985" s="85">
        <f t="shared" si="32"/>
        <v>1.02485134929105</v>
      </c>
      <c r="F985" s="114" t="str">
        <f t="shared" si="31"/>
        <v>是</v>
      </c>
    </row>
    <row r="986" ht="17.85" hidden="1" customHeight="1" spans="1:6">
      <c r="A986" s="185" t="s">
        <v>865</v>
      </c>
      <c r="B986" s="143">
        <v>0</v>
      </c>
      <c r="C986" s="143"/>
      <c r="D986" s="85">
        <f t="shared" si="32"/>
        <v>0</v>
      </c>
      <c r="F986" s="114" t="str">
        <f t="shared" si="31"/>
        <v>否</v>
      </c>
    </row>
    <row r="987" ht="17.85" hidden="1" customHeight="1" spans="1:6">
      <c r="A987" s="185" t="s">
        <v>866</v>
      </c>
      <c r="B987" s="143"/>
      <c r="C987" s="143"/>
      <c r="D987" s="85">
        <f t="shared" si="32"/>
        <v>0</v>
      </c>
      <c r="F987" s="114" t="str">
        <f t="shared" si="31"/>
        <v>否</v>
      </c>
    </row>
    <row r="988" ht="17.85" hidden="1" customHeight="1" spans="1:6">
      <c r="A988" s="185" t="s">
        <v>867</v>
      </c>
      <c r="B988" s="143">
        <v>0</v>
      </c>
      <c r="C988" s="143"/>
      <c r="D988" s="85">
        <f t="shared" si="32"/>
        <v>0</v>
      </c>
      <c r="F988" s="114" t="str">
        <f t="shared" si="31"/>
        <v>否</v>
      </c>
    </row>
    <row r="989" ht="18" customHeight="1" spans="1:6">
      <c r="A989" s="185" t="s">
        <v>868</v>
      </c>
      <c r="B989" s="143">
        <v>2</v>
      </c>
      <c r="C989" s="143">
        <v>2</v>
      </c>
      <c r="D989" s="85">
        <f t="shared" si="32"/>
        <v>1</v>
      </c>
      <c r="F989" s="114" t="str">
        <f t="shared" si="31"/>
        <v>是</v>
      </c>
    </row>
    <row r="990" ht="17.25" hidden="1" customHeight="1" spans="1:6">
      <c r="A990" s="185" t="s">
        <v>869</v>
      </c>
      <c r="B990" s="143"/>
      <c r="C990" s="143">
        <v>0</v>
      </c>
      <c r="D990" s="85">
        <f t="shared" si="32"/>
        <v>0</v>
      </c>
      <c r="F990" s="114" t="str">
        <f t="shared" si="31"/>
        <v>否</v>
      </c>
    </row>
    <row r="991" ht="18" customHeight="1" spans="1:6">
      <c r="A991" s="185" t="s">
        <v>870</v>
      </c>
      <c r="B991" s="143">
        <v>55</v>
      </c>
      <c r="C991" s="143">
        <v>55</v>
      </c>
      <c r="D991" s="85">
        <f t="shared" si="32"/>
        <v>1</v>
      </c>
      <c r="F991" s="114" t="str">
        <f t="shared" si="31"/>
        <v>是</v>
      </c>
    </row>
    <row r="992" ht="17.25" hidden="1" customHeight="1" spans="1:6">
      <c r="A992" s="185" t="s">
        <v>871</v>
      </c>
      <c r="B992" s="143"/>
      <c r="C992" s="143">
        <v>0</v>
      </c>
      <c r="D992" s="85">
        <f t="shared" si="32"/>
        <v>0</v>
      </c>
      <c r="F992" s="114" t="str">
        <f t="shared" si="31"/>
        <v>否</v>
      </c>
    </row>
    <row r="993" ht="17.85" hidden="1" customHeight="1" spans="1:6">
      <c r="A993" s="185" t="s">
        <v>872</v>
      </c>
      <c r="B993" s="143">
        <v>0</v>
      </c>
      <c r="C993" s="143"/>
      <c r="D993" s="85">
        <f t="shared" si="32"/>
        <v>0</v>
      </c>
      <c r="F993" s="114" t="str">
        <f t="shared" si="31"/>
        <v>否</v>
      </c>
    </row>
    <row r="994" ht="18" customHeight="1" spans="1:6">
      <c r="A994" s="185" t="s">
        <v>873</v>
      </c>
      <c r="B994" s="143">
        <v>60</v>
      </c>
      <c r="C994" s="143">
        <v>70</v>
      </c>
      <c r="D994" s="85">
        <f t="shared" si="32"/>
        <v>1.16666666666667</v>
      </c>
      <c r="F994" s="114" t="str">
        <f t="shared" si="31"/>
        <v>是</v>
      </c>
    </row>
    <row r="995" ht="17.25" hidden="1" customHeight="1" spans="1:6">
      <c r="A995" s="185" t="s">
        <v>874</v>
      </c>
      <c r="B995" s="143">
        <v>0</v>
      </c>
      <c r="C995" s="143">
        <v>0</v>
      </c>
      <c r="D995" s="85">
        <f t="shared" si="32"/>
        <v>0</v>
      </c>
      <c r="F995" s="114" t="str">
        <f t="shared" si="31"/>
        <v>否</v>
      </c>
    </row>
    <row r="996" ht="17.25" hidden="1" customHeight="1" spans="1:6">
      <c r="A996" s="185" t="s">
        <v>875</v>
      </c>
      <c r="B996" s="143">
        <v>0</v>
      </c>
      <c r="C996" s="143">
        <v>0</v>
      </c>
      <c r="D996" s="85">
        <f t="shared" si="32"/>
        <v>0</v>
      </c>
      <c r="F996" s="114" t="str">
        <f t="shared" si="31"/>
        <v>否</v>
      </c>
    </row>
    <row r="997" ht="17.25" hidden="1" customHeight="1" spans="1:6">
      <c r="A997" s="185" t="s">
        <v>876</v>
      </c>
      <c r="B997" s="143">
        <v>0</v>
      </c>
      <c r="C997" s="143">
        <v>0</v>
      </c>
      <c r="D997" s="85">
        <f t="shared" si="32"/>
        <v>0</v>
      </c>
      <c r="F997" s="114" t="str">
        <f t="shared" si="31"/>
        <v>否</v>
      </c>
    </row>
    <row r="998" ht="17.85" hidden="1" customHeight="1" spans="1:6">
      <c r="A998" s="185" t="s">
        <v>877</v>
      </c>
      <c r="B998" s="143">
        <v>0</v>
      </c>
      <c r="C998" s="143"/>
      <c r="D998" s="85">
        <f t="shared" si="32"/>
        <v>0</v>
      </c>
      <c r="F998" s="114" t="str">
        <f t="shared" si="31"/>
        <v>否</v>
      </c>
    </row>
    <row r="999" ht="17.85" hidden="1" customHeight="1" spans="1:6">
      <c r="A999" s="185" t="s">
        <v>878</v>
      </c>
      <c r="B999" s="143">
        <v>0</v>
      </c>
      <c r="C999" s="143"/>
      <c r="D999" s="85">
        <f t="shared" si="32"/>
        <v>0</v>
      </c>
      <c r="F999" s="114" t="str">
        <f t="shared" si="31"/>
        <v>否</v>
      </c>
    </row>
    <row r="1000" ht="17.25" hidden="1" customHeight="1" spans="1:6">
      <c r="A1000" s="185" t="s">
        <v>879</v>
      </c>
      <c r="B1000" s="143">
        <v>0</v>
      </c>
      <c r="C1000" s="143"/>
      <c r="D1000" s="85">
        <f t="shared" si="32"/>
        <v>0</v>
      </c>
      <c r="F1000" s="114" t="str">
        <f t="shared" si="31"/>
        <v>否</v>
      </c>
    </row>
    <row r="1001" ht="17.25" hidden="1" customHeight="1" spans="1:6">
      <c r="A1001" s="185" t="s">
        <v>880</v>
      </c>
      <c r="B1001" s="143">
        <v>0</v>
      </c>
      <c r="C1001" s="143"/>
      <c r="D1001" s="85">
        <f t="shared" si="32"/>
        <v>0</v>
      </c>
      <c r="F1001" s="114" t="str">
        <f t="shared" si="31"/>
        <v>否</v>
      </c>
    </row>
    <row r="1002" ht="17.25" hidden="1" customHeight="1" spans="1:6">
      <c r="A1002" s="185" t="s">
        <v>881</v>
      </c>
      <c r="B1002" s="143">
        <v>0</v>
      </c>
      <c r="C1002" s="143">
        <v>0</v>
      </c>
      <c r="D1002" s="85">
        <f t="shared" si="32"/>
        <v>0</v>
      </c>
      <c r="F1002" s="114" t="str">
        <f t="shared" si="31"/>
        <v>否</v>
      </c>
    </row>
    <row r="1003" ht="17.85" hidden="1" customHeight="1" spans="1:6">
      <c r="A1003" s="185" t="s">
        <v>882</v>
      </c>
      <c r="B1003" s="143">
        <v>0</v>
      </c>
      <c r="C1003" s="143"/>
      <c r="D1003" s="85">
        <f t="shared" si="32"/>
        <v>0</v>
      </c>
      <c r="F1003" s="114" t="str">
        <f t="shared" si="31"/>
        <v>否</v>
      </c>
    </row>
    <row r="1004" ht="17.25" hidden="1" customHeight="1" spans="1:6">
      <c r="A1004" s="185" t="s">
        <v>883</v>
      </c>
      <c r="B1004" s="143">
        <v>0</v>
      </c>
      <c r="C1004" s="143">
        <v>0</v>
      </c>
      <c r="D1004" s="85">
        <f t="shared" si="32"/>
        <v>0</v>
      </c>
      <c r="F1004" s="114" t="str">
        <f t="shared" si="31"/>
        <v>否</v>
      </c>
    </row>
    <row r="1005" ht="18" customHeight="1" spans="1:6">
      <c r="A1005" s="185" t="s">
        <v>884</v>
      </c>
      <c r="B1005" s="143">
        <v>2</v>
      </c>
      <c r="C1005" s="143">
        <v>2</v>
      </c>
      <c r="D1005" s="85">
        <f t="shared" si="32"/>
        <v>1</v>
      </c>
      <c r="F1005" s="114" t="str">
        <f t="shared" si="31"/>
        <v>是</v>
      </c>
    </row>
    <row r="1006" ht="18" customHeight="1" spans="1:6">
      <c r="A1006" s="185" t="s">
        <v>885</v>
      </c>
      <c r="B1006" s="143">
        <v>6667</v>
      </c>
      <c r="C1006" s="143">
        <v>8286</v>
      </c>
      <c r="D1006" s="85">
        <f t="shared" si="32"/>
        <v>1.24283785810709</v>
      </c>
      <c r="F1006" s="114" t="str">
        <f t="shared" si="31"/>
        <v>是</v>
      </c>
    </row>
    <row r="1007" ht="17.25" hidden="1" customHeight="1" spans="1:6">
      <c r="A1007" s="185" t="s">
        <v>886</v>
      </c>
      <c r="B1007" s="143"/>
      <c r="C1007" s="143">
        <v>0</v>
      </c>
      <c r="D1007" s="85">
        <f t="shared" si="32"/>
        <v>0</v>
      </c>
      <c r="F1007" s="114" t="str">
        <f t="shared" si="31"/>
        <v>否</v>
      </c>
    </row>
    <row r="1008" ht="18" customHeight="1" spans="1:6">
      <c r="A1008" s="185" t="s">
        <v>887</v>
      </c>
      <c r="B1008" s="143">
        <v>430</v>
      </c>
      <c r="C1008" s="143">
        <v>1142</v>
      </c>
      <c r="D1008" s="85">
        <f t="shared" si="32"/>
        <v>2.65581395348837</v>
      </c>
      <c r="F1008" s="114" t="str">
        <f t="shared" si="31"/>
        <v>是</v>
      </c>
    </row>
    <row r="1009" ht="17.85" hidden="1" customHeight="1" spans="1:6">
      <c r="A1009" s="185" t="s">
        <v>888</v>
      </c>
      <c r="B1009" s="143">
        <f>SUM(B1011:B1018)</f>
        <v>0</v>
      </c>
      <c r="C1009" s="143"/>
      <c r="D1009" s="85">
        <f t="shared" si="32"/>
        <v>0</v>
      </c>
      <c r="F1009" s="114" t="str">
        <f t="shared" si="31"/>
        <v>否</v>
      </c>
    </row>
    <row r="1010" ht="17.85" hidden="1" customHeight="1" spans="1:6">
      <c r="A1010" s="185" t="s">
        <v>724</v>
      </c>
      <c r="B1010" s="143">
        <v>0</v>
      </c>
      <c r="C1010" s="143"/>
      <c r="D1010" s="85">
        <f t="shared" si="32"/>
        <v>0</v>
      </c>
      <c r="F1010" s="114" t="str">
        <f t="shared" si="31"/>
        <v>否</v>
      </c>
    </row>
    <row r="1011" ht="17.85" hidden="1" customHeight="1" spans="1:6">
      <c r="A1011" s="185" t="s">
        <v>725</v>
      </c>
      <c r="B1011" s="143"/>
      <c r="C1011" s="143"/>
      <c r="D1011" s="85">
        <f t="shared" si="32"/>
        <v>0</v>
      </c>
      <c r="F1011" s="114" t="str">
        <f t="shared" si="31"/>
        <v>否</v>
      </c>
    </row>
    <row r="1012" ht="17.85" hidden="1" customHeight="1" spans="1:6">
      <c r="A1012" s="185" t="s">
        <v>726</v>
      </c>
      <c r="B1012" s="143">
        <v>0</v>
      </c>
      <c r="C1012" s="143"/>
      <c r="D1012" s="85">
        <f t="shared" si="32"/>
        <v>0</v>
      </c>
      <c r="F1012" s="114" t="str">
        <f t="shared" si="31"/>
        <v>否</v>
      </c>
    </row>
    <row r="1013" ht="17.85" hidden="1" customHeight="1" spans="1:6">
      <c r="A1013" s="185" t="s">
        <v>889</v>
      </c>
      <c r="B1013" s="143"/>
      <c r="C1013" s="143"/>
      <c r="D1013" s="85">
        <f t="shared" si="32"/>
        <v>0</v>
      </c>
      <c r="F1013" s="114" t="str">
        <f t="shared" si="31"/>
        <v>否</v>
      </c>
    </row>
    <row r="1014" ht="17.25" hidden="1" customHeight="1" spans="1:6">
      <c r="A1014" s="185" t="s">
        <v>890</v>
      </c>
      <c r="B1014" s="143">
        <v>0</v>
      </c>
      <c r="C1014" s="143"/>
      <c r="D1014" s="85">
        <f t="shared" si="32"/>
        <v>0</v>
      </c>
      <c r="F1014" s="114" t="str">
        <f t="shared" si="31"/>
        <v>否</v>
      </c>
    </row>
    <row r="1015" ht="17.25" hidden="1" customHeight="1" spans="1:6">
      <c r="A1015" s="185" t="s">
        <v>891</v>
      </c>
      <c r="B1015" s="143">
        <v>0</v>
      </c>
      <c r="C1015" s="143"/>
      <c r="D1015" s="85">
        <f t="shared" si="32"/>
        <v>0</v>
      </c>
      <c r="F1015" s="114" t="str">
        <f t="shared" si="31"/>
        <v>否</v>
      </c>
    </row>
    <row r="1016" s="112" customFormat="1" ht="17.25" hidden="1" customHeight="1" spans="1:6">
      <c r="A1016" s="185" t="s">
        <v>892</v>
      </c>
      <c r="B1016" s="143">
        <v>0</v>
      </c>
      <c r="C1016" s="143"/>
      <c r="D1016" s="85">
        <f t="shared" si="32"/>
        <v>0</v>
      </c>
      <c r="F1016" s="114" t="str">
        <f t="shared" si="31"/>
        <v>否</v>
      </c>
    </row>
    <row r="1017" ht="17.25" hidden="1" customHeight="1" spans="1:6">
      <c r="A1017" s="185" t="s">
        <v>893</v>
      </c>
      <c r="B1017" s="143">
        <v>0</v>
      </c>
      <c r="C1017" s="143"/>
      <c r="D1017" s="85">
        <f t="shared" si="32"/>
        <v>0</v>
      </c>
      <c r="F1017" s="114" t="str">
        <f t="shared" si="31"/>
        <v>否</v>
      </c>
    </row>
    <row r="1018" ht="17.25" hidden="1" customHeight="1" spans="1:6">
      <c r="A1018" s="185" t="s">
        <v>894</v>
      </c>
      <c r="B1018" s="143"/>
      <c r="C1018" s="143"/>
      <c r="D1018" s="85">
        <f t="shared" si="32"/>
        <v>0</v>
      </c>
      <c r="F1018" s="114" t="str">
        <f t="shared" ref="F1018:F1081" si="33">IF((B1018+C1018+G1018)&lt;&gt;0,"是","否")</f>
        <v>否</v>
      </c>
    </row>
    <row r="1019" ht="18" customHeight="1" spans="1:6">
      <c r="A1019" s="185" t="s">
        <v>895</v>
      </c>
      <c r="B1019" s="143">
        <f>SUM(B1023:B1028)</f>
        <v>300</v>
      </c>
      <c r="C1019" s="143">
        <v>450</v>
      </c>
      <c r="D1019" s="85">
        <f t="shared" si="32"/>
        <v>1.5</v>
      </c>
      <c r="F1019" s="114" t="str">
        <f t="shared" si="33"/>
        <v>是</v>
      </c>
    </row>
    <row r="1020" ht="17.25" hidden="1" customHeight="1" spans="1:6">
      <c r="A1020" s="185" t="s">
        <v>724</v>
      </c>
      <c r="B1020" s="143">
        <v>0</v>
      </c>
      <c r="C1020" s="143">
        <v>0</v>
      </c>
      <c r="D1020" s="85">
        <f t="shared" si="32"/>
        <v>0</v>
      </c>
      <c r="F1020" s="114" t="str">
        <f t="shared" si="33"/>
        <v>否</v>
      </c>
    </row>
    <row r="1021" ht="17.85" hidden="1" customHeight="1" spans="1:6">
      <c r="A1021" s="185" t="s">
        <v>725</v>
      </c>
      <c r="B1021" s="143">
        <v>0</v>
      </c>
      <c r="C1021" s="143">
        <v>0</v>
      </c>
      <c r="D1021" s="85">
        <f t="shared" si="32"/>
        <v>0</v>
      </c>
      <c r="F1021" s="114" t="str">
        <f t="shared" si="33"/>
        <v>否</v>
      </c>
    </row>
    <row r="1022" ht="17.85" hidden="1" customHeight="1" spans="1:6">
      <c r="A1022" s="185" t="s">
        <v>726</v>
      </c>
      <c r="B1022" s="143">
        <v>0</v>
      </c>
      <c r="C1022" s="143">
        <v>0</v>
      </c>
      <c r="D1022" s="85">
        <f t="shared" si="32"/>
        <v>0</v>
      </c>
      <c r="F1022" s="114" t="str">
        <f t="shared" si="33"/>
        <v>否</v>
      </c>
    </row>
    <row r="1023" ht="18" customHeight="1" spans="1:6">
      <c r="A1023" s="185" t="s">
        <v>896</v>
      </c>
      <c r="B1023" s="143">
        <v>210</v>
      </c>
      <c r="C1023" s="143">
        <v>360</v>
      </c>
      <c r="D1023" s="85">
        <f t="shared" si="32"/>
        <v>1.71428571428571</v>
      </c>
      <c r="F1023" s="114" t="str">
        <f t="shared" si="33"/>
        <v>是</v>
      </c>
    </row>
    <row r="1024" ht="17.25" hidden="1" customHeight="1" spans="1:6">
      <c r="A1024" s="185" t="s">
        <v>897</v>
      </c>
      <c r="B1024" s="143">
        <v>0</v>
      </c>
      <c r="C1024" s="143">
        <v>0</v>
      </c>
      <c r="D1024" s="85">
        <f t="shared" si="32"/>
        <v>0</v>
      </c>
      <c r="F1024" s="114" t="str">
        <f t="shared" si="33"/>
        <v>否</v>
      </c>
    </row>
    <row r="1025" ht="17.85" hidden="1" customHeight="1" spans="1:6">
      <c r="A1025" s="185" t="s">
        <v>898</v>
      </c>
      <c r="B1025" s="143">
        <v>0</v>
      </c>
      <c r="C1025" s="143">
        <v>0</v>
      </c>
      <c r="D1025" s="85">
        <f t="shared" si="32"/>
        <v>0</v>
      </c>
      <c r="F1025" s="114" t="str">
        <f t="shared" si="33"/>
        <v>否</v>
      </c>
    </row>
    <row r="1026" ht="17.25" hidden="1" customHeight="1" spans="1:6">
      <c r="A1026" s="185" t="s">
        <v>899</v>
      </c>
      <c r="B1026" s="143">
        <v>0</v>
      </c>
      <c r="C1026" s="143">
        <v>0</v>
      </c>
      <c r="D1026" s="85">
        <f t="shared" si="32"/>
        <v>0</v>
      </c>
      <c r="F1026" s="114" t="str">
        <f t="shared" si="33"/>
        <v>否</v>
      </c>
    </row>
    <row r="1027" ht="17.25" hidden="1" customHeight="1" spans="1:6">
      <c r="A1027" s="185" t="s">
        <v>900</v>
      </c>
      <c r="B1027" s="143">
        <v>0</v>
      </c>
      <c r="C1027" s="143">
        <v>0</v>
      </c>
      <c r="D1027" s="85">
        <f t="shared" si="32"/>
        <v>0</v>
      </c>
      <c r="F1027" s="114" t="str">
        <f t="shared" si="33"/>
        <v>否</v>
      </c>
    </row>
    <row r="1028" ht="18" customHeight="1" spans="1:6">
      <c r="A1028" s="185" t="s">
        <v>901</v>
      </c>
      <c r="B1028" s="143">
        <v>90</v>
      </c>
      <c r="C1028" s="143">
        <v>90</v>
      </c>
      <c r="D1028" s="85">
        <f t="shared" si="32"/>
        <v>1</v>
      </c>
      <c r="F1028" s="114" t="str">
        <f t="shared" si="33"/>
        <v>是</v>
      </c>
    </row>
    <row r="1029" ht="18" customHeight="1" spans="1:6">
      <c r="A1029" s="185" t="s">
        <v>902</v>
      </c>
      <c r="B1029" s="143">
        <f>SUM(B1030:B1033)</f>
        <v>2028</v>
      </c>
      <c r="C1029" s="143">
        <v>2087</v>
      </c>
      <c r="D1029" s="85">
        <f t="shared" si="32"/>
        <v>1.02909270216963</v>
      </c>
      <c r="F1029" s="114" t="str">
        <f t="shared" si="33"/>
        <v>是</v>
      </c>
    </row>
    <row r="1030" ht="18" customHeight="1" spans="1:6">
      <c r="A1030" s="185" t="s">
        <v>903</v>
      </c>
      <c r="B1030" s="143">
        <v>710</v>
      </c>
      <c r="C1030" s="143">
        <v>750</v>
      </c>
      <c r="D1030" s="85">
        <f t="shared" si="32"/>
        <v>1.05633802816901</v>
      </c>
      <c r="F1030" s="114" t="str">
        <f t="shared" si="33"/>
        <v>是</v>
      </c>
    </row>
    <row r="1031" ht="18" customHeight="1" spans="1:6">
      <c r="A1031" s="185" t="s">
        <v>904</v>
      </c>
      <c r="B1031" s="143">
        <v>764</v>
      </c>
      <c r="C1031" s="143">
        <v>773</v>
      </c>
      <c r="D1031" s="85">
        <f t="shared" si="32"/>
        <v>1.01178010471204</v>
      </c>
      <c r="F1031" s="114" t="str">
        <f t="shared" si="33"/>
        <v>是</v>
      </c>
    </row>
    <row r="1032" ht="18" customHeight="1" spans="1:6">
      <c r="A1032" s="185" t="s">
        <v>905</v>
      </c>
      <c r="B1032" s="143">
        <v>499</v>
      </c>
      <c r="C1032" s="143">
        <v>510</v>
      </c>
      <c r="D1032" s="85">
        <f t="shared" si="32"/>
        <v>1.02204408817635</v>
      </c>
      <c r="F1032" s="114" t="str">
        <f t="shared" si="33"/>
        <v>是</v>
      </c>
    </row>
    <row r="1033" ht="18" customHeight="1" spans="1:6">
      <c r="A1033" s="185" t="s">
        <v>906</v>
      </c>
      <c r="B1033" s="143">
        <v>55</v>
      </c>
      <c r="C1033" s="143">
        <v>54</v>
      </c>
      <c r="D1033" s="85">
        <f t="shared" si="32"/>
        <v>0.981818181818182</v>
      </c>
      <c r="F1033" s="114" t="str">
        <f t="shared" si="33"/>
        <v>是</v>
      </c>
    </row>
    <row r="1034" ht="17.25" hidden="1" customHeight="1" spans="1:6">
      <c r="A1034" s="185" t="s">
        <v>907</v>
      </c>
      <c r="B1034" s="143"/>
      <c r="C1034" s="143"/>
      <c r="D1034" s="85">
        <f t="shared" si="32"/>
        <v>0</v>
      </c>
      <c r="F1034" s="114" t="str">
        <f t="shared" si="33"/>
        <v>否</v>
      </c>
    </row>
    <row r="1035" ht="17.25" hidden="1" customHeight="1" spans="1:6">
      <c r="A1035" s="185" t="s">
        <v>724</v>
      </c>
      <c r="B1035" s="143"/>
      <c r="C1035" s="143"/>
      <c r="D1035" s="85">
        <f t="shared" si="32"/>
        <v>0</v>
      </c>
      <c r="F1035" s="114" t="str">
        <f t="shared" si="33"/>
        <v>否</v>
      </c>
    </row>
    <row r="1036" ht="17.25" hidden="1" customHeight="1" spans="1:6">
      <c r="A1036" s="185" t="s">
        <v>725</v>
      </c>
      <c r="B1036" s="143"/>
      <c r="C1036" s="143"/>
      <c r="D1036" s="85">
        <f t="shared" si="32"/>
        <v>0</v>
      </c>
      <c r="F1036" s="114" t="str">
        <f t="shared" si="33"/>
        <v>否</v>
      </c>
    </row>
    <row r="1037" ht="17.25" hidden="1" customHeight="1" spans="1:6">
      <c r="A1037" s="185" t="s">
        <v>726</v>
      </c>
      <c r="B1037" s="143"/>
      <c r="C1037" s="143">
        <v>0</v>
      </c>
      <c r="D1037" s="85">
        <f t="shared" si="32"/>
        <v>0</v>
      </c>
      <c r="F1037" s="114" t="str">
        <f t="shared" si="33"/>
        <v>否</v>
      </c>
    </row>
    <row r="1038" ht="17.25" hidden="1" customHeight="1" spans="1:6">
      <c r="A1038" s="185" t="s">
        <v>893</v>
      </c>
      <c r="B1038" s="143"/>
      <c r="C1038" s="143"/>
      <c r="D1038" s="85">
        <f t="shared" si="32"/>
        <v>0</v>
      </c>
      <c r="F1038" s="114" t="str">
        <f t="shared" si="33"/>
        <v>否</v>
      </c>
    </row>
    <row r="1039" ht="17.25" hidden="1" customHeight="1" spans="1:6">
      <c r="A1039" s="185" t="s">
        <v>908</v>
      </c>
      <c r="B1039" s="143"/>
      <c r="C1039" s="145"/>
      <c r="D1039" s="83">
        <f t="shared" si="32"/>
        <v>0</v>
      </c>
      <c r="F1039" s="114" t="str">
        <f t="shared" si="33"/>
        <v>否</v>
      </c>
    </row>
    <row r="1040" ht="17.85" hidden="1" customHeight="1" spans="1:6">
      <c r="A1040" s="185" t="s">
        <v>909</v>
      </c>
      <c r="B1040" s="143"/>
      <c r="C1040" s="143"/>
      <c r="D1040" s="85">
        <f t="shared" si="32"/>
        <v>0</v>
      </c>
      <c r="F1040" s="114" t="str">
        <f t="shared" si="33"/>
        <v>否</v>
      </c>
    </row>
    <row r="1041" ht="18" customHeight="1" spans="1:6">
      <c r="A1041" s="185" t="s">
        <v>910</v>
      </c>
      <c r="B1041" s="143">
        <f>SUM(B1042:B1045)</f>
        <v>89642</v>
      </c>
      <c r="C1041" s="143">
        <v>109061</v>
      </c>
      <c r="D1041" s="85">
        <f t="shared" si="32"/>
        <v>1.21662836616764</v>
      </c>
      <c r="F1041" s="114" t="str">
        <f t="shared" si="33"/>
        <v>是</v>
      </c>
    </row>
    <row r="1042" ht="18" customHeight="1" spans="1:6">
      <c r="A1042" s="185" t="s">
        <v>911</v>
      </c>
      <c r="B1042" s="143">
        <v>35</v>
      </c>
      <c r="C1042" s="143">
        <v>9016</v>
      </c>
      <c r="D1042" s="85">
        <f t="shared" si="32"/>
        <v>257.6</v>
      </c>
      <c r="F1042" s="114" t="str">
        <f t="shared" si="33"/>
        <v>是</v>
      </c>
    </row>
    <row r="1043" ht="18" customHeight="1" spans="1:6">
      <c r="A1043" s="185" t="s">
        <v>912</v>
      </c>
      <c r="B1043" s="143">
        <v>89607</v>
      </c>
      <c r="C1043" s="143">
        <v>100045</v>
      </c>
      <c r="D1043" s="85">
        <f t="shared" si="32"/>
        <v>1.11648643521153</v>
      </c>
      <c r="F1043" s="114" t="str">
        <f t="shared" si="33"/>
        <v>是</v>
      </c>
    </row>
    <row r="1044" ht="17.25" hidden="1" customHeight="1" spans="1:6">
      <c r="A1044" s="185" t="s">
        <v>913</v>
      </c>
      <c r="B1044" s="143">
        <v>0</v>
      </c>
      <c r="C1044" s="143">
        <v>0</v>
      </c>
      <c r="D1044" s="85">
        <f t="shared" si="32"/>
        <v>0</v>
      </c>
      <c r="F1044" s="114" t="str">
        <f t="shared" si="33"/>
        <v>否</v>
      </c>
    </row>
    <row r="1045" ht="17.25" hidden="1" customHeight="1" spans="1:6">
      <c r="A1045" s="185" t="s">
        <v>914</v>
      </c>
      <c r="B1045" s="143">
        <v>0</v>
      </c>
      <c r="C1045" s="143">
        <v>0</v>
      </c>
      <c r="D1045" s="85">
        <f t="shared" si="32"/>
        <v>0</v>
      </c>
      <c r="F1045" s="114" t="str">
        <f t="shared" si="33"/>
        <v>否</v>
      </c>
    </row>
    <row r="1046" ht="18" customHeight="1" spans="1:6">
      <c r="A1046" s="185" t="s">
        <v>915</v>
      </c>
      <c r="B1046" s="143">
        <f>B1048+B1047</f>
        <v>1300</v>
      </c>
      <c r="C1046" s="143">
        <v>18144</v>
      </c>
      <c r="D1046" s="85">
        <f t="shared" si="32"/>
        <v>13.9569230769231</v>
      </c>
      <c r="F1046" s="114" t="str">
        <f t="shared" si="33"/>
        <v>是</v>
      </c>
    </row>
    <row r="1047" ht="18" customHeight="1" spans="1:6">
      <c r="A1047" s="185" t="s">
        <v>916</v>
      </c>
      <c r="B1047" s="143">
        <v>300</v>
      </c>
      <c r="C1047" s="143">
        <v>320</v>
      </c>
      <c r="D1047" s="85">
        <f t="shared" si="32"/>
        <v>1.06666666666667</v>
      </c>
      <c r="F1047" s="114" t="str">
        <f t="shared" si="33"/>
        <v>是</v>
      </c>
    </row>
    <row r="1048" ht="18" customHeight="1" spans="1:6">
      <c r="A1048" s="185" t="s">
        <v>917</v>
      </c>
      <c r="B1048" s="143">
        <v>1000</v>
      </c>
      <c r="C1048" s="143">
        <v>17824</v>
      </c>
      <c r="D1048" s="85">
        <f t="shared" ref="D1048:D1111" si="34">IF(B1048&lt;&gt;0,C1048/B1048,0)</f>
        <v>17.824</v>
      </c>
      <c r="F1048" s="114" t="str">
        <f t="shared" si="33"/>
        <v>是</v>
      </c>
    </row>
    <row r="1049" ht="18" customHeight="1" spans="1:7">
      <c r="A1049" s="184" t="s">
        <v>41</v>
      </c>
      <c r="B1049" s="145">
        <f>B1060+B1081+B1095+B1104+B1111+B1118</f>
        <v>14386</v>
      </c>
      <c r="C1049" s="145">
        <v>15400</v>
      </c>
      <c r="D1049" s="83">
        <f t="shared" si="34"/>
        <v>1.07048519393855</v>
      </c>
      <c r="F1049" s="114" t="str">
        <f t="shared" si="33"/>
        <v>是</v>
      </c>
      <c r="G1049" s="114">
        <v>1</v>
      </c>
    </row>
    <row r="1050" ht="17.25" hidden="1" customHeight="1" spans="1:6">
      <c r="A1050" s="185" t="s">
        <v>918</v>
      </c>
      <c r="B1050" s="143">
        <v>0</v>
      </c>
      <c r="C1050" s="143">
        <v>0</v>
      </c>
      <c r="D1050" s="85">
        <f t="shared" si="34"/>
        <v>0</v>
      </c>
      <c r="F1050" s="114" t="str">
        <f t="shared" si="33"/>
        <v>否</v>
      </c>
    </row>
    <row r="1051" ht="17.25" hidden="1" customHeight="1" spans="1:6">
      <c r="A1051" s="185" t="s">
        <v>724</v>
      </c>
      <c r="B1051" s="143">
        <v>0</v>
      </c>
      <c r="C1051" s="143">
        <v>0</v>
      </c>
      <c r="D1051" s="85">
        <f t="shared" si="34"/>
        <v>0</v>
      </c>
      <c r="F1051" s="114" t="str">
        <f t="shared" si="33"/>
        <v>否</v>
      </c>
    </row>
    <row r="1052" ht="17.25" hidden="1" customHeight="1" spans="1:6">
      <c r="A1052" s="185" t="s">
        <v>725</v>
      </c>
      <c r="B1052" s="143">
        <v>0</v>
      </c>
      <c r="C1052" s="143">
        <v>0</v>
      </c>
      <c r="D1052" s="85">
        <f t="shared" si="34"/>
        <v>0</v>
      </c>
      <c r="F1052" s="114" t="str">
        <f t="shared" si="33"/>
        <v>否</v>
      </c>
    </row>
    <row r="1053" ht="17.25" hidden="1" customHeight="1" spans="1:6">
      <c r="A1053" s="185" t="s">
        <v>726</v>
      </c>
      <c r="B1053" s="143">
        <v>0</v>
      </c>
      <c r="C1053" s="143">
        <v>0</v>
      </c>
      <c r="D1053" s="85">
        <f t="shared" si="34"/>
        <v>0</v>
      </c>
      <c r="F1053" s="114" t="str">
        <f t="shared" si="33"/>
        <v>否</v>
      </c>
    </row>
    <row r="1054" ht="17.25" hidden="1" customHeight="1" spans="1:6">
      <c r="A1054" s="185" t="s">
        <v>919</v>
      </c>
      <c r="B1054" s="143">
        <v>0</v>
      </c>
      <c r="C1054" s="143">
        <v>0</v>
      </c>
      <c r="D1054" s="85">
        <f t="shared" si="34"/>
        <v>0</v>
      </c>
      <c r="F1054" s="114" t="str">
        <f t="shared" si="33"/>
        <v>否</v>
      </c>
    </row>
    <row r="1055" ht="17.85" hidden="1" customHeight="1" spans="1:6">
      <c r="A1055" s="185" t="s">
        <v>920</v>
      </c>
      <c r="B1055" s="143">
        <v>0</v>
      </c>
      <c r="C1055" s="143"/>
      <c r="D1055" s="85">
        <f t="shared" si="34"/>
        <v>0</v>
      </c>
      <c r="F1055" s="114" t="str">
        <f t="shared" si="33"/>
        <v>否</v>
      </c>
    </row>
    <row r="1056" ht="17.25" hidden="1" customHeight="1" spans="1:6">
      <c r="A1056" s="185" t="s">
        <v>921</v>
      </c>
      <c r="B1056" s="143">
        <v>0</v>
      </c>
      <c r="C1056" s="143"/>
      <c r="D1056" s="85">
        <f t="shared" si="34"/>
        <v>0</v>
      </c>
      <c r="F1056" s="114" t="str">
        <f t="shared" si="33"/>
        <v>否</v>
      </c>
    </row>
    <row r="1057" ht="17.25" hidden="1" customHeight="1" spans="1:6">
      <c r="A1057" s="185" t="s">
        <v>922</v>
      </c>
      <c r="B1057" s="143">
        <v>0</v>
      </c>
      <c r="C1057" s="143"/>
      <c r="D1057" s="85">
        <f t="shared" si="34"/>
        <v>0</v>
      </c>
      <c r="F1057" s="114" t="str">
        <f t="shared" si="33"/>
        <v>否</v>
      </c>
    </row>
    <row r="1058" ht="17.25" hidden="1" customHeight="1" spans="1:6">
      <c r="A1058" s="185" t="s">
        <v>923</v>
      </c>
      <c r="B1058" s="143">
        <v>0</v>
      </c>
      <c r="C1058" s="143"/>
      <c r="D1058" s="85">
        <f t="shared" si="34"/>
        <v>0</v>
      </c>
      <c r="F1058" s="114" t="str">
        <f t="shared" si="33"/>
        <v>否</v>
      </c>
    </row>
    <row r="1059" ht="17.25" hidden="1" customHeight="1" spans="1:6">
      <c r="A1059" s="185" t="s">
        <v>924</v>
      </c>
      <c r="B1059" s="143">
        <v>0</v>
      </c>
      <c r="C1059" s="143"/>
      <c r="D1059" s="85">
        <f t="shared" si="34"/>
        <v>0</v>
      </c>
      <c r="F1059" s="114" t="str">
        <f t="shared" si="33"/>
        <v>否</v>
      </c>
    </row>
    <row r="1060" ht="18" customHeight="1" spans="1:6">
      <c r="A1060" s="185" t="s">
        <v>925</v>
      </c>
      <c r="B1060" s="143">
        <f>B1075</f>
        <v>50</v>
      </c>
      <c r="C1060" s="143">
        <v>50</v>
      </c>
      <c r="D1060" s="85">
        <f t="shared" si="34"/>
        <v>1</v>
      </c>
      <c r="F1060" s="114" t="str">
        <f t="shared" si="33"/>
        <v>是</v>
      </c>
    </row>
    <row r="1061" ht="17.85" hidden="1" customHeight="1" spans="1:6">
      <c r="A1061" s="185" t="s">
        <v>724</v>
      </c>
      <c r="B1061" s="143"/>
      <c r="C1061" s="143">
        <v>0</v>
      </c>
      <c r="D1061" s="85">
        <f t="shared" si="34"/>
        <v>0</v>
      </c>
      <c r="F1061" s="114" t="str">
        <f t="shared" si="33"/>
        <v>否</v>
      </c>
    </row>
    <row r="1062" ht="17.85" hidden="1" customHeight="1" spans="1:6">
      <c r="A1062" s="185" t="s">
        <v>725</v>
      </c>
      <c r="B1062" s="143"/>
      <c r="C1062" s="143">
        <v>0</v>
      </c>
      <c r="D1062" s="85">
        <f t="shared" si="34"/>
        <v>0</v>
      </c>
      <c r="F1062" s="114" t="str">
        <f t="shared" si="33"/>
        <v>否</v>
      </c>
    </row>
    <row r="1063" ht="17.85" hidden="1" customHeight="1" spans="1:6">
      <c r="A1063" s="185" t="s">
        <v>726</v>
      </c>
      <c r="B1063" s="143"/>
      <c r="C1063" s="143">
        <v>0</v>
      </c>
      <c r="D1063" s="85">
        <f t="shared" si="34"/>
        <v>0</v>
      </c>
      <c r="F1063" s="114" t="str">
        <f t="shared" si="33"/>
        <v>否</v>
      </c>
    </row>
    <row r="1064" ht="17.25" hidden="1" customHeight="1" spans="1:6">
      <c r="A1064" s="185" t="s">
        <v>926</v>
      </c>
      <c r="B1064" s="143"/>
      <c r="C1064" s="143">
        <v>0</v>
      </c>
      <c r="D1064" s="85">
        <f t="shared" si="34"/>
        <v>0</v>
      </c>
      <c r="F1064" s="114" t="str">
        <f t="shared" si="33"/>
        <v>否</v>
      </c>
    </row>
    <row r="1065" ht="17.25" hidden="1" customHeight="1" spans="1:6">
      <c r="A1065" s="185" t="s">
        <v>927</v>
      </c>
      <c r="B1065" s="143"/>
      <c r="C1065" s="143">
        <v>0</v>
      </c>
      <c r="D1065" s="85">
        <f t="shared" si="34"/>
        <v>0</v>
      </c>
      <c r="F1065" s="114" t="str">
        <f t="shared" si="33"/>
        <v>否</v>
      </c>
    </row>
    <row r="1066" ht="17.25" hidden="1" customHeight="1" spans="1:6">
      <c r="A1066" s="185" t="s">
        <v>928</v>
      </c>
      <c r="B1066" s="143"/>
      <c r="C1066" s="143">
        <v>0</v>
      </c>
      <c r="D1066" s="85">
        <f t="shared" si="34"/>
        <v>0</v>
      </c>
      <c r="F1066" s="114" t="str">
        <f t="shared" si="33"/>
        <v>否</v>
      </c>
    </row>
    <row r="1067" ht="17.25" hidden="1" customHeight="1" spans="1:6">
      <c r="A1067" s="185" t="s">
        <v>929</v>
      </c>
      <c r="B1067" s="143"/>
      <c r="C1067" s="143">
        <v>0</v>
      </c>
      <c r="D1067" s="85">
        <f t="shared" si="34"/>
        <v>0</v>
      </c>
      <c r="F1067" s="114" t="str">
        <f t="shared" si="33"/>
        <v>否</v>
      </c>
    </row>
    <row r="1068" ht="17.25" hidden="1" customHeight="1" spans="1:6">
      <c r="A1068" s="185" t="s">
        <v>930</v>
      </c>
      <c r="B1068" s="143"/>
      <c r="C1068" s="143">
        <v>0</v>
      </c>
      <c r="D1068" s="85">
        <f t="shared" si="34"/>
        <v>0</v>
      </c>
      <c r="F1068" s="114" t="str">
        <f t="shared" si="33"/>
        <v>否</v>
      </c>
    </row>
    <row r="1069" ht="17.25" hidden="1" customHeight="1" spans="1:6">
      <c r="A1069" s="185" t="s">
        <v>931</v>
      </c>
      <c r="B1069" s="143"/>
      <c r="C1069" s="143">
        <v>0</v>
      </c>
      <c r="D1069" s="85">
        <f t="shared" si="34"/>
        <v>0</v>
      </c>
      <c r="F1069" s="114" t="str">
        <f t="shared" si="33"/>
        <v>否</v>
      </c>
    </row>
    <row r="1070" ht="17.85" hidden="1" customHeight="1" spans="1:6">
      <c r="A1070" s="185" t="s">
        <v>932</v>
      </c>
      <c r="B1070" s="143"/>
      <c r="C1070" s="143">
        <v>0</v>
      </c>
      <c r="D1070" s="85">
        <f t="shared" si="34"/>
        <v>0</v>
      </c>
      <c r="F1070" s="114" t="str">
        <f t="shared" si="33"/>
        <v>否</v>
      </c>
    </row>
    <row r="1071" ht="17.25" hidden="1" customHeight="1" spans="1:6">
      <c r="A1071" s="185" t="s">
        <v>933</v>
      </c>
      <c r="B1071" s="143"/>
      <c r="C1071" s="143">
        <v>0</v>
      </c>
      <c r="D1071" s="85">
        <f t="shared" si="34"/>
        <v>0</v>
      </c>
      <c r="F1071" s="114" t="str">
        <f t="shared" si="33"/>
        <v>否</v>
      </c>
    </row>
    <row r="1072" ht="17.25" hidden="1" customHeight="1" spans="1:6">
      <c r="A1072" s="185" t="s">
        <v>934</v>
      </c>
      <c r="B1072" s="143"/>
      <c r="C1072" s="143">
        <v>0</v>
      </c>
      <c r="D1072" s="85">
        <f t="shared" si="34"/>
        <v>0</v>
      </c>
      <c r="F1072" s="114" t="str">
        <f t="shared" si="33"/>
        <v>否</v>
      </c>
    </row>
    <row r="1073" ht="17.25" hidden="1" customHeight="1" spans="1:6">
      <c r="A1073" s="185" t="s">
        <v>935</v>
      </c>
      <c r="B1073" s="143"/>
      <c r="C1073" s="143">
        <v>0</v>
      </c>
      <c r="D1073" s="85">
        <f t="shared" si="34"/>
        <v>0</v>
      </c>
      <c r="F1073" s="114" t="str">
        <f t="shared" si="33"/>
        <v>否</v>
      </c>
    </row>
    <row r="1074" ht="17.85" hidden="1" customHeight="1" spans="1:6">
      <c r="A1074" s="185" t="s">
        <v>936</v>
      </c>
      <c r="B1074" s="143"/>
      <c r="C1074" s="143">
        <v>0</v>
      </c>
      <c r="D1074" s="85">
        <f t="shared" si="34"/>
        <v>0</v>
      </c>
      <c r="F1074" s="114" t="str">
        <f t="shared" si="33"/>
        <v>否</v>
      </c>
    </row>
    <row r="1075" ht="18" customHeight="1" spans="1:6">
      <c r="A1075" s="185" t="s">
        <v>937</v>
      </c>
      <c r="B1075" s="143">
        <v>50</v>
      </c>
      <c r="C1075" s="143">
        <v>50</v>
      </c>
      <c r="D1075" s="85">
        <f t="shared" si="34"/>
        <v>1</v>
      </c>
      <c r="F1075" s="114" t="str">
        <f t="shared" si="33"/>
        <v>是</v>
      </c>
    </row>
    <row r="1076" ht="17.85" hidden="1" customHeight="1" spans="1:6">
      <c r="A1076" s="185" t="s">
        <v>938</v>
      </c>
      <c r="B1076" s="143">
        <v>0</v>
      </c>
      <c r="C1076" s="143"/>
      <c r="D1076" s="85">
        <f t="shared" si="34"/>
        <v>0</v>
      </c>
      <c r="F1076" s="114" t="str">
        <f t="shared" si="33"/>
        <v>否</v>
      </c>
    </row>
    <row r="1077" ht="17.85" hidden="1" customHeight="1" spans="1:6">
      <c r="A1077" s="185" t="s">
        <v>724</v>
      </c>
      <c r="B1077" s="143">
        <v>0</v>
      </c>
      <c r="C1077" s="143"/>
      <c r="D1077" s="85">
        <f t="shared" si="34"/>
        <v>0</v>
      </c>
      <c r="F1077" s="114" t="str">
        <f t="shared" si="33"/>
        <v>否</v>
      </c>
    </row>
    <row r="1078" ht="17.25" hidden="1" customHeight="1" spans="1:6">
      <c r="A1078" s="185" t="s">
        <v>725</v>
      </c>
      <c r="B1078" s="143">
        <v>0</v>
      </c>
      <c r="C1078" s="143"/>
      <c r="D1078" s="85">
        <f t="shared" si="34"/>
        <v>0</v>
      </c>
      <c r="F1078" s="114" t="str">
        <f t="shared" si="33"/>
        <v>否</v>
      </c>
    </row>
    <row r="1079" ht="17.85" hidden="1" customHeight="1" spans="1:6">
      <c r="A1079" s="185" t="s">
        <v>726</v>
      </c>
      <c r="B1079" s="143">
        <v>0</v>
      </c>
      <c r="C1079" s="143"/>
      <c r="D1079" s="85">
        <f t="shared" si="34"/>
        <v>0</v>
      </c>
      <c r="F1079" s="114" t="str">
        <f t="shared" si="33"/>
        <v>否</v>
      </c>
    </row>
    <row r="1080" ht="17.85" hidden="1" customHeight="1" spans="1:6">
      <c r="A1080" s="185" t="s">
        <v>939</v>
      </c>
      <c r="B1080" s="143">
        <v>0</v>
      </c>
      <c r="C1080" s="143"/>
      <c r="D1080" s="85">
        <f t="shared" si="34"/>
        <v>0</v>
      </c>
      <c r="F1080" s="114" t="str">
        <f t="shared" si="33"/>
        <v>否</v>
      </c>
    </row>
    <row r="1081" ht="18" customHeight="1" spans="1:6">
      <c r="A1081" s="185" t="s">
        <v>940</v>
      </c>
      <c r="B1081" s="143">
        <f>SUM(B1082:B1094)</f>
        <v>4321</v>
      </c>
      <c r="C1081" s="143">
        <v>4601</v>
      </c>
      <c r="D1081" s="85">
        <f t="shared" si="34"/>
        <v>1.06479981485767</v>
      </c>
      <c r="F1081" s="114" t="str">
        <f t="shared" si="33"/>
        <v>是</v>
      </c>
    </row>
    <row r="1082" ht="18" customHeight="1" spans="1:6">
      <c r="A1082" s="185" t="s">
        <v>724</v>
      </c>
      <c r="B1082" s="143">
        <v>40</v>
      </c>
      <c r="C1082" s="143">
        <v>47</v>
      </c>
      <c r="D1082" s="85">
        <f t="shared" si="34"/>
        <v>1.175</v>
      </c>
      <c r="F1082" s="114" t="str">
        <f t="shared" ref="F1082:F1145" si="35">IF((B1082+C1082+G1082)&lt;&gt;0,"是","否")</f>
        <v>是</v>
      </c>
    </row>
    <row r="1083" ht="17.85" hidden="1" customHeight="1" spans="1:6">
      <c r="A1083" s="185" t="s">
        <v>725</v>
      </c>
      <c r="B1083" s="143">
        <v>0</v>
      </c>
      <c r="C1083" s="143">
        <v>0</v>
      </c>
      <c r="D1083" s="85">
        <f t="shared" si="34"/>
        <v>0</v>
      </c>
      <c r="F1083" s="114" t="str">
        <f t="shared" si="35"/>
        <v>否</v>
      </c>
    </row>
    <row r="1084" ht="17.85" hidden="1" customHeight="1" spans="1:6">
      <c r="A1084" s="185" t="s">
        <v>726</v>
      </c>
      <c r="B1084" s="143">
        <v>0</v>
      </c>
      <c r="C1084" s="143">
        <v>0</v>
      </c>
      <c r="D1084" s="85">
        <f t="shared" si="34"/>
        <v>0</v>
      </c>
      <c r="F1084" s="114" t="str">
        <f t="shared" si="35"/>
        <v>否</v>
      </c>
    </row>
    <row r="1085" ht="17.85" hidden="1" customHeight="1" spans="1:6">
      <c r="A1085" s="185" t="s">
        <v>941</v>
      </c>
      <c r="B1085" s="143">
        <v>0</v>
      </c>
      <c r="C1085" s="143">
        <v>0</v>
      </c>
      <c r="D1085" s="85">
        <f t="shared" si="34"/>
        <v>0</v>
      </c>
      <c r="F1085" s="114" t="str">
        <f t="shared" si="35"/>
        <v>否</v>
      </c>
    </row>
    <row r="1086" ht="17.25" hidden="1" customHeight="1" spans="1:6">
      <c r="A1086" s="185" t="s">
        <v>942</v>
      </c>
      <c r="B1086" s="143">
        <v>0</v>
      </c>
      <c r="C1086" s="143">
        <v>0</v>
      </c>
      <c r="D1086" s="85">
        <f t="shared" si="34"/>
        <v>0</v>
      </c>
      <c r="F1086" s="114" t="str">
        <f t="shared" si="35"/>
        <v>否</v>
      </c>
    </row>
    <row r="1087" ht="17.25" hidden="1" customHeight="1" spans="1:6">
      <c r="A1087" s="185" t="s">
        <v>943</v>
      </c>
      <c r="B1087" s="143">
        <v>0</v>
      </c>
      <c r="C1087" s="143">
        <v>0</v>
      </c>
      <c r="D1087" s="85">
        <f t="shared" si="34"/>
        <v>0</v>
      </c>
      <c r="F1087" s="114" t="str">
        <f t="shared" si="35"/>
        <v>否</v>
      </c>
    </row>
    <row r="1088" ht="18" customHeight="1" spans="1:6">
      <c r="A1088" s="185" t="s">
        <v>944</v>
      </c>
      <c r="B1088" s="143">
        <v>925</v>
      </c>
      <c r="C1088" s="143">
        <v>1200</v>
      </c>
      <c r="D1088" s="85">
        <f t="shared" si="34"/>
        <v>1.2972972972973</v>
      </c>
      <c r="F1088" s="114" t="str">
        <f t="shared" si="35"/>
        <v>是</v>
      </c>
    </row>
    <row r="1089" ht="17.85" hidden="1" customHeight="1" spans="1:6">
      <c r="A1089" s="185" t="s">
        <v>945</v>
      </c>
      <c r="B1089" s="143">
        <v>0</v>
      </c>
      <c r="C1089" s="143">
        <v>0</v>
      </c>
      <c r="D1089" s="85">
        <f t="shared" si="34"/>
        <v>0</v>
      </c>
      <c r="F1089" s="114" t="str">
        <f t="shared" si="35"/>
        <v>否</v>
      </c>
    </row>
    <row r="1090" s="112" customFormat="1" ht="18" customHeight="1" spans="1:6">
      <c r="A1090" s="185" t="s">
        <v>946</v>
      </c>
      <c r="B1090" s="143">
        <v>3196</v>
      </c>
      <c r="C1090" s="143">
        <v>3174</v>
      </c>
      <c r="D1090" s="85">
        <f t="shared" si="34"/>
        <v>0.993116395494368</v>
      </c>
      <c r="F1090" s="114" t="str">
        <f t="shared" si="35"/>
        <v>是</v>
      </c>
    </row>
    <row r="1091" ht="17.25" hidden="1" customHeight="1" spans="1:6">
      <c r="A1091" s="185" t="s">
        <v>947</v>
      </c>
      <c r="B1091" s="143">
        <v>0</v>
      </c>
      <c r="C1091" s="143">
        <v>0</v>
      </c>
      <c r="D1091" s="85">
        <f t="shared" si="34"/>
        <v>0</v>
      </c>
      <c r="F1091" s="114" t="str">
        <f t="shared" si="35"/>
        <v>否</v>
      </c>
    </row>
    <row r="1092" ht="17.25" hidden="1" customHeight="1" spans="1:6">
      <c r="A1092" s="185" t="s">
        <v>893</v>
      </c>
      <c r="B1092" s="143">
        <v>0</v>
      </c>
      <c r="C1092" s="143">
        <v>0</v>
      </c>
      <c r="D1092" s="85">
        <f t="shared" si="34"/>
        <v>0</v>
      </c>
      <c r="F1092" s="114" t="str">
        <f t="shared" si="35"/>
        <v>否</v>
      </c>
    </row>
    <row r="1093" ht="17.85" hidden="1" customHeight="1" spans="1:6">
      <c r="A1093" s="185" t="s">
        <v>948</v>
      </c>
      <c r="B1093" s="143">
        <v>0</v>
      </c>
      <c r="C1093" s="143">
        <v>0</v>
      </c>
      <c r="D1093" s="85">
        <f t="shared" si="34"/>
        <v>0</v>
      </c>
      <c r="F1093" s="114" t="str">
        <f t="shared" si="35"/>
        <v>否</v>
      </c>
    </row>
    <row r="1094" ht="18" customHeight="1" spans="1:6">
      <c r="A1094" s="185" t="s">
        <v>949</v>
      </c>
      <c r="B1094" s="143">
        <v>160</v>
      </c>
      <c r="C1094" s="143">
        <v>180</v>
      </c>
      <c r="D1094" s="85">
        <f t="shared" si="34"/>
        <v>1.125</v>
      </c>
      <c r="F1094" s="114" t="str">
        <f t="shared" si="35"/>
        <v>是</v>
      </c>
    </row>
    <row r="1095" ht="18" customHeight="1" spans="1:6">
      <c r="A1095" s="185" t="s">
        <v>950</v>
      </c>
      <c r="B1095" s="143">
        <f>SUM(B1096:B1103)</f>
        <v>2084</v>
      </c>
      <c r="C1095" s="143">
        <v>2577</v>
      </c>
      <c r="D1095" s="85">
        <f t="shared" si="34"/>
        <v>1.23656429942418</v>
      </c>
      <c r="F1095" s="114" t="str">
        <f t="shared" si="35"/>
        <v>是</v>
      </c>
    </row>
    <row r="1096" ht="18" customHeight="1" spans="1:6">
      <c r="A1096" s="185" t="s">
        <v>724</v>
      </c>
      <c r="B1096" s="143">
        <v>1445</v>
      </c>
      <c r="C1096" s="143">
        <v>1860</v>
      </c>
      <c r="D1096" s="85">
        <f t="shared" si="34"/>
        <v>1.28719723183391</v>
      </c>
      <c r="F1096" s="114" t="str">
        <f t="shared" si="35"/>
        <v>是</v>
      </c>
    </row>
    <row r="1097" ht="18" customHeight="1" spans="1:6">
      <c r="A1097" s="185" t="s">
        <v>725</v>
      </c>
      <c r="B1097" s="143">
        <v>113</v>
      </c>
      <c r="C1097" s="143">
        <v>133</v>
      </c>
      <c r="D1097" s="85">
        <f t="shared" si="34"/>
        <v>1.17699115044248</v>
      </c>
      <c r="F1097" s="114" t="str">
        <f t="shared" si="35"/>
        <v>是</v>
      </c>
    </row>
    <row r="1098" ht="17.85" hidden="1" customHeight="1" spans="1:6">
      <c r="A1098" s="185" t="s">
        <v>726</v>
      </c>
      <c r="B1098" s="143">
        <v>0</v>
      </c>
      <c r="C1098" s="143">
        <v>0</v>
      </c>
      <c r="D1098" s="85">
        <f t="shared" si="34"/>
        <v>0</v>
      </c>
      <c r="F1098" s="114" t="str">
        <f t="shared" si="35"/>
        <v>否</v>
      </c>
    </row>
    <row r="1099" ht="17.85" hidden="1" customHeight="1" spans="1:6">
      <c r="A1099" s="185" t="s">
        <v>951</v>
      </c>
      <c r="B1099" s="143"/>
      <c r="C1099" s="143"/>
      <c r="D1099" s="85">
        <f t="shared" si="34"/>
        <v>0</v>
      </c>
      <c r="F1099" s="114" t="str">
        <f t="shared" si="35"/>
        <v>否</v>
      </c>
    </row>
    <row r="1100" ht="18" customHeight="1" spans="1:6">
      <c r="A1100" s="185" t="s">
        <v>952</v>
      </c>
      <c r="B1100" s="143">
        <v>272</v>
      </c>
      <c r="C1100" s="143">
        <v>289</v>
      </c>
      <c r="D1100" s="85">
        <f t="shared" si="34"/>
        <v>1.0625</v>
      </c>
      <c r="F1100" s="114" t="str">
        <f t="shared" si="35"/>
        <v>是</v>
      </c>
    </row>
    <row r="1101" ht="18" customHeight="1" spans="1:6">
      <c r="A1101" s="185" t="s">
        <v>953</v>
      </c>
      <c r="B1101" s="143">
        <v>186</v>
      </c>
      <c r="C1101" s="143">
        <v>220</v>
      </c>
      <c r="D1101" s="85">
        <f t="shared" si="34"/>
        <v>1.18279569892473</v>
      </c>
      <c r="F1101" s="114" t="str">
        <f t="shared" si="35"/>
        <v>是</v>
      </c>
    </row>
    <row r="1102" ht="17.85" hidden="1" customHeight="1" spans="1:6">
      <c r="A1102" s="185" t="s">
        <v>954</v>
      </c>
      <c r="B1102" s="143"/>
      <c r="C1102" s="143">
        <v>0</v>
      </c>
      <c r="D1102" s="85">
        <f t="shared" si="34"/>
        <v>0</v>
      </c>
      <c r="F1102" s="114" t="str">
        <f t="shared" si="35"/>
        <v>否</v>
      </c>
    </row>
    <row r="1103" ht="18" customHeight="1" spans="1:6">
      <c r="A1103" s="185" t="s">
        <v>955</v>
      </c>
      <c r="B1103" s="143">
        <v>68</v>
      </c>
      <c r="C1103" s="143">
        <v>75</v>
      </c>
      <c r="D1103" s="85">
        <f t="shared" si="34"/>
        <v>1.10294117647059</v>
      </c>
      <c r="F1103" s="114" t="str">
        <f t="shared" si="35"/>
        <v>是</v>
      </c>
    </row>
    <row r="1104" ht="18" customHeight="1" spans="1:6">
      <c r="A1104" s="185" t="s">
        <v>956</v>
      </c>
      <c r="B1104" s="143">
        <f>SUM(B1105:B1110)</f>
        <v>1159</v>
      </c>
      <c r="C1104" s="143">
        <v>1326</v>
      </c>
      <c r="D1104" s="85">
        <f t="shared" si="34"/>
        <v>1.14408973252804</v>
      </c>
      <c r="F1104" s="114" t="str">
        <f t="shared" si="35"/>
        <v>是</v>
      </c>
    </row>
    <row r="1105" ht="18" customHeight="1" spans="1:6">
      <c r="A1105" s="185" t="s">
        <v>724</v>
      </c>
      <c r="B1105" s="143">
        <v>301</v>
      </c>
      <c r="C1105" s="143">
        <v>378</v>
      </c>
      <c r="D1105" s="85">
        <f t="shared" si="34"/>
        <v>1.25581395348837</v>
      </c>
      <c r="F1105" s="114" t="str">
        <f t="shared" si="35"/>
        <v>是</v>
      </c>
    </row>
    <row r="1106" ht="18" customHeight="1" spans="1:6">
      <c r="A1106" s="185" t="s">
        <v>725</v>
      </c>
      <c r="B1106" s="143">
        <v>30</v>
      </c>
      <c r="C1106" s="143">
        <v>35</v>
      </c>
      <c r="D1106" s="85">
        <f t="shared" si="34"/>
        <v>1.16666666666667</v>
      </c>
      <c r="F1106" s="114" t="str">
        <f t="shared" si="35"/>
        <v>是</v>
      </c>
    </row>
    <row r="1107" ht="17.25" hidden="1" customHeight="1" spans="1:6">
      <c r="A1107" s="185" t="s">
        <v>726</v>
      </c>
      <c r="B1107" s="143">
        <v>0</v>
      </c>
      <c r="C1107" s="143">
        <v>0</v>
      </c>
      <c r="D1107" s="85">
        <f t="shared" si="34"/>
        <v>0</v>
      </c>
      <c r="F1107" s="114" t="str">
        <f t="shared" si="35"/>
        <v>否</v>
      </c>
    </row>
    <row r="1108" ht="17.25" hidden="1" customHeight="1" spans="1:6">
      <c r="A1108" s="185" t="s">
        <v>957</v>
      </c>
      <c r="B1108" s="143">
        <v>0</v>
      </c>
      <c r="C1108" s="143">
        <v>0</v>
      </c>
      <c r="D1108" s="85">
        <f t="shared" si="34"/>
        <v>0</v>
      </c>
      <c r="F1108" s="114" t="str">
        <f t="shared" si="35"/>
        <v>否</v>
      </c>
    </row>
    <row r="1109" ht="17.85" hidden="1" customHeight="1" spans="1:6">
      <c r="A1109" s="185" t="s">
        <v>958</v>
      </c>
      <c r="B1109" s="143"/>
      <c r="C1109" s="143"/>
      <c r="D1109" s="85">
        <f t="shared" si="34"/>
        <v>0</v>
      </c>
      <c r="F1109" s="114" t="str">
        <f t="shared" si="35"/>
        <v>否</v>
      </c>
    </row>
    <row r="1110" ht="18" customHeight="1" spans="1:6">
      <c r="A1110" s="185" t="s">
        <v>959</v>
      </c>
      <c r="B1110" s="143">
        <v>828</v>
      </c>
      <c r="C1110" s="143">
        <v>913</v>
      </c>
      <c r="D1110" s="85">
        <f t="shared" si="34"/>
        <v>1.10265700483092</v>
      </c>
      <c r="F1110" s="114" t="str">
        <f t="shared" si="35"/>
        <v>是</v>
      </c>
    </row>
    <row r="1111" ht="18" customHeight="1" spans="1:6">
      <c r="A1111" s="185" t="s">
        <v>960</v>
      </c>
      <c r="B1111" s="143">
        <f>SUM(B1112:B1117)</f>
        <v>6767</v>
      </c>
      <c r="C1111" s="143">
        <v>6841</v>
      </c>
      <c r="D1111" s="85">
        <f t="shared" si="34"/>
        <v>1.0109354219004</v>
      </c>
      <c r="F1111" s="114" t="str">
        <f t="shared" si="35"/>
        <v>是</v>
      </c>
    </row>
    <row r="1112" ht="17.25" hidden="1" customHeight="1" spans="1:6">
      <c r="A1112" s="185" t="s">
        <v>724</v>
      </c>
      <c r="B1112" s="143">
        <v>0</v>
      </c>
      <c r="C1112" s="143">
        <v>0</v>
      </c>
      <c r="D1112" s="85">
        <f t="shared" ref="D1112:D1176" si="36">IF(B1112&lt;&gt;0,C1112/B1112,0)</f>
        <v>0</v>
      </c>
      <c r="F1112" s="114" t="str">
        <f t="shared" si="35"/>
        <v>否</v>
      </c>
    </row>
    <row r="1113" ht="18" customHeight="1" spans="1:6">
      <c r="A1113" s="185" t="s">
        <v>725</v>
      </c>
      <c r="B1113" s="143">
        <v>2</v>
      </c>
      <c r="C1113" s="145">
        <v>0</v>
      </c>
      <c r="D1113" s="83">
        <f t="shared" si="36"/>
        <v>0</v>
      </c>
      <c r="F1113" s="114" t="str">
        <f t="shared" si="35"/>
        <v>是</v>
      </c>
    </row>
    <row r="1114" ht="17.85" hidden="1" customHeight="1" spans="1:6">
      <c r="A1114" s="185" t="s">
        <v>726</v>
      </c>
      <c r="B1114" s="143">
        <v>0</v>
      </c>
      <c r="C1114" s="143">
        <v>0</v>
      </c>
      <c r="D1114" s="85">
        <f t="shared" si="36"/>
        <v>0</v>
      </c>
      <c r="F1114" s="114" t="str">
        <f t="shared" si="35"/>
        <v>否</v>
      </c>
    </row>
    <row r="1115" ht="17.85" hidden="1" customHeight="1" spans="1:6">
      <c r="A1115" s="185" t="s">
        <v>961</v>
      </c>
      <c r="B1115" s="143">
        <v>0</v>
      </c>
      <c r="C1115" s="143">
        <v>0</v>
      </c>
      <c r="D1115" s="85">
        <f t="shared" si="36"/>
        <v>0</v>
      </c>
      <c r="F1115" s="114" t="str">
        <f t="shared" si="35"/>
        <v>否</v>
      </c>
    </row>
    <row r="1116" ht="18" customHeight="1" spans="1:6">
      <c r="A1116" s="185" t="s">
        <v>962</v>
      </c>
      <c r="B1116" s="143">
        <v>5278</v>
      </c>
      <c r="C1116" s="143">
        <v>5286</v>
      </c>
      <c r="D1116" s="85">
        <f t="shared" si="36"/>
        <v>1.00151572565366</v>
      </c>
      <c r="F1116" s="114" t="str">
        <f t="shared" si="35"/>
        <v>是</v>
      </c>
    </row>
    <row r="1117" s="112" customFormat="1" ht="18" customHeight="1" spans="1:6">
      <c r="A1117" s="185" t="s">
        <v>963</v>
      </c>
      <c r="B1117" s="143">
        <v>1487</v>
      </c>
      <c r="C1117" s="143">
        <v>1555</v>
      </c>
      <c r="D1117" s="85">
        <f t="shared" si="36"/>
        <v>1.04572965702757</v>
      </c>
      <c r="F1117" s="114" t="str">
        <f t="shared" si="35"/>
        <v>是</v>
      </c>
    </row>
    <row r="1118" ht="18" customHeight="1" spans="1:6">
      <c r="A1118" s="185" t="s">
        <v>964</v>
      </c>
      <c r="B1118" s="143">
        <f>SUM(B1119:B1124)</f>
        <v>5</v>
      </c>
      <c r="C1118" s="143">
        <v>5</v>
      </c>
      <c r="D1118" s="85">
        <f t="shared" si="36"/>
        <v>1</v>
      </c>
      <c r="F1118" s="114" t="str">
        <f t="shared" si="35"/>
        <v>是</v>
      </c>
    </row>
    <row r="1119" ht="17.25" hidden="1" customHeight="1" spans="1:6">
      <c r="A1119" s="185" t="s">
        <v>965</v>
      </c>
      <c r="B1119" s="143">
        <v>0</v>
      </c>
      <c r="C1119" s="143"/>
      <c r="D1119" s="85">
        <f t="shared" si="36"/>
        <v>0</v>
      </c>
      <c r="F1119" s="114" t="str">
        <f t="shared" si="35"/>
        <v>否</v>
      </c>
    </row>
    <row r="1120" ht="17.85" hidden="1" customHeight="1" spans="1:6">
      <c r="A1120" s="185" t="s">
        <v>966</v>
      </c>
      <c r="B1120" s="143"/>
      <c r="C1120" s="143"/>
      <c r="D1120" s="85">
        <f t="shared" si="36"/>
        <v>0</v>
      </c>
      <c r="F1120" s="114" t="str">
        <f t="shared" si="35"/>
        <v>否</v>
      </c>
    </row>
    <row r="1121" s="112" customFormat="1" ht="17.85" hidden="1" customHeight="1" spans="1:6">
      <c r="A1121" s="185" t="s">
        <v>967</v>
      </c>
      <c r="B1121" s="143"/>
      <c r="C1121" s="143"/>
      <c r="D1121" s="85">
        <f t="shared" si="36"/>
        <v>0</v>
      </c>
      <c r="F1121" s="114" t="str">
        <f t="shared" si="35"/>
        <v>否</v>
      </c>
    </row>
    <row r="1122" ht="17.85" hidden="1" customHeight="1" spans="1:6">
      <c r="A1122" s="185" t="s">
        <v>968</v>
      </c>
      <c r="B1122" s="143">
        <v>0</v>
      </c>
      <c r="C1122" s="143"/>
      <c r="D1122" s="85">
        <f t="shared" si="36"/>
        <v>0</v>
      </c>
      <c r="F1122" s="114" t="str">
        <f t="shared" si="35"/>
        <v>否</v>
      </c>
    </row>
    <row r="1123" ht="17.25" hidden="1" customHeight="1" spans="1:6">
      <c r="A1123" s="185" t="s">
        <v>969</v>
      </c>
      <c r="B1123" s="143">
        <v>0</v>
      </c>
      <c r="C1123" s="143"/>
      <c r="D1123" s="85">
        <f t="shared" si="36"/>
        <v>0</v>
      </c>
      <c r="F1123" s="114" t="str">
        <f t="shared" si="35"/>
        <v>否</v>
      </c>
    </row>
    <row r="1124" ht="18" customHeight="1" spans="1:6">
      <c r="A1124" s="185" t="s">
        <v>970</v>
      </c>
      <c r="B1124" s="143">
        <v>5</v>
      </c>
      <c r="C1124" s="143">
        <v>5</v>
      </c>
      <c r="D1124" s="85">
        <f t="shared" si="36"/>
        <v>1</v>
      </c>
      <c r="F1124" s="114" t="str">
        <f t="shared" si="35"/>
        <v>是</v>
      </c>
    </row>
    <row r="1125" ht="18" customHeight="1" spans="1:7">
      <c r="A1125" s="184" t="s">
        <v>42</v>
      </c>
      <c r="B1125" s="145">
        <f>B1126+B1136+B1143+B1149</f>
        <v>8425</v>
      </c>
      <c r="C1125" s="145">
        <f>10309-1400</f>
        <v>8909</v>
      </c>
      <c r="D1125" s="83">
        <f t="shared" si="36"/>
        <v>1.05744807121662</v>
      </c>
      <c r="F1125" s="114" t="str">
        <f t="shared" si="35"/>
        <v>是</v>
      </c>
      <c r="G1125" s="114">
        <v>1</v>
      </c>
    </row>
    <row r="1126" ht="18" customHeight="1" spans="1:6">
      <c r="A1126" s="185" t="s">
        <v>971</v>
      </c>
      <c r="B1126" s="143">
        <f>SUM(B1127:B1135)</f>
        <v>4332</v>
      </c>
      <c r="C1126" s="143">
        <v>4566</v>
      </c>
      <c r="D1126" s="85">
        <f t="shared" si="36"/>
        <v>1.05401662049861</v>
      </c>
      <c r="F1126" s="114" t="str">
        <f t="shared" si="35"/>
        <v>是</v>
      </c>
    </row>
    <row r="1127" ht="18" customHeight="1" spans="1:6">
      <c r="A1127" s="185" t="s">
        <v>724</v>
      </c>
      <c r="B1127" s="143">
        <v>885</v>
      </c>
      <c r="C1127" s="143">
        <v>1134</v>
      </c>
      <c r="D1127" s="85">
        <f t="shared" si="36"/>
        <v>1.28135593220339</v>
      </c>
      <c r="F1127" s="114" t="str">
        <f t="shared" si="35"/>
        <v>是</v>
      </c>
    </row>
    <row r="1128" ht="18" customHeight="1" spans="1:6">
      <c r="A1128" s="185" t="s">
        <v>725</v>
      </c>
      <c r="B1128" s="143">
        <v>54</v>
      </c>
      <c r="C1128" s="143">
        <v>57</v>
      </c>
      <c r="D1128" s="85">
        <f t="shared" si="36"/>
        <v>1.05555555555556</v>
      </c>
      <c r="F1128" s="114" t="str">
        <f t="shared" si="35"/>
        <v>是</v>
      </c>
    </row>
    <row r="1129" ht="17.25" hidden="1" customHeight="1" spans="1:6">
      <c r="A1129" s="185" t="s">
        <v>726</v>
      </c>
      <c r="B1129" s="143">
        <v>0</v>
      </c>
      <c r="C1129" s="143">
        <v>0</v>
      </c>
      <c r="D1129" s="85">
        <f t="shared" si="36"/>
        <v>0</v>
      </c>
      <c r="F1129" s="114" t="str">
        <f t="shared" si="35"/>
        <v>否</v>
      </c>
    </row>
    <row r="1130" ht="17.85" hidden="1" customHeight="1" spans="1:6">
      <c r="A1130" s="185" t="s">
        <v>972</v>
      </c>
      <c r="B1130" s="143">
        <v>0</v>
      </c>
      <c r="C1130" s="143">
        <v>0</v>
      </c>
      <c r="D1130" s="85">
        <f t="shared" si="36"/>
        <v>0</v>
      </c>
      <c r="F1130" s="114" t="str">
        <f t="shared" si="35"/>
        <v>否</v>
      </c>
    </row>
    <row r="1131" s="112" customFormat="1" ht="17.85" hidden="1" customHeight="1" spans="1:6">
      <c r="A1131" s="185" t="s">
        <v>973</v>
      </c>
      <c r="B1131" s="143">
        <v>0</v>
      </c>
      <c r="C1131" s="143">
        <v>0</v>
      </c>
      <c r="D1131" s="85">
        <f t="shared" si="36"/>
        <v>0</v>
      </c>
      <c r="F1131" s="114" t="str">
        <f t="shared" si="35"/>
        <v>否</v>
      </c>
    </row>
    <row r="1132" ht="17.85" hidden="1" customHeight="1" spans="1:6">
      <c r="A1132" s="185" t="s">
        <v>974</v>
      </c>
      <c r="B1132" s="143">
        <v>0</v>
      </c>
      <c r="C1132" s="143">
        <v>0</v>
      </c>
      <c r="D1132" s="85">
        <f t="shared" si="36"/>
        <v>0</v>
      </c>
      <c r="F1132" s="114" t="str">
        <f t="shared" si="35"/>
        <v>否</v>
      </c>
    </row>
    <row r="1133" ht="18" customHeight="1" spans="1:6">
      <c r="A1133" s="185" t="s">
        <v>975</v>
      </c>
      <c r="B1133" s="143">
        <v>2280</v>
      </c>
      <c r="C1133" s="143">
        <v>2419</v>
      </c>
      <c r="D1133" s="85">
        <f t="shared" si="36"/>
        <v>1.0609649122807</v>
      </c>
      <c r="F1133" s="114" t="str">
        <f t="shared" si="35"/>
        <v>是</v>
      </c>
    </row>
    <row r="1134" ht="17.85" hidden="1" customHeight="1" spans="1:6">
      <c r="A1134" s="185" t="s">
        <v>743</v>
      </c>
      <c r="B1134" s="143">
        <v>0</v>
      </c>
      <c r="C1134" s="143">
        <v>0</v>
      </c>
      <c r="D1134" s="85">
        <f t="shared" si="36"/>
        <v>0</v>
      </c>
      <c r="F1134" s="114" t="str">
        <f t="shared" si="35"/>
        <v>否</v>
      </c>
    </row>
    <row r="1135" ht="18" customHeight="1" spans="1:6">
      <c r="A1135" s="185" t="s">
        <v>976</v>
      </c>
      <c r="B1135" s="143">
        <v>1113</v>
      </c>
      <c r="C1135" s="143">
        <v>956</v>
      </c>
      <c r="D1135" s="85">
        <f t="shared" si="36"/>
        <v>0.858939802336029</v>
      </c>
      <c r="F1135" s="114" t="str">
        <f t="shared" si="35"/>
        <v>是</v>
      </c>
    </row>
    <row r="1136" ht="18" customHeight="1" spans="1:6">
      <c r="A1136" s="185" t="s">
        <v>977</v>
      </c>
      <c r="B1136" s="143">
        <f>SUM(B1137:B1142)</f>
        <v>2053</v>
      </c>
      <c r="C1136" s="143">
        <v>2274</v>
      </c>
      <c r="D1136" s="85">
        <f t="shared" si="36"/>
        <v>1.10764734534827</v>
      </c>
      <c r="F1136" s="114" t="str">
        <f t="shared" si="35"/>
        <v>是</v>
      </c>
    </row>
    <row r="1137" ht="18" customHeight="1" spans="1:6">
      <c r="A1137" s="185" t="s">
        <v>724</v>
      </c>
      <c r="B1137" s="143">
        <v>744</v>
      </c>
      <c r="C1137" s="143">
        <v>908</v>
      </c>
      <c r="D1137" s="85">
        <f t="shared" si="36"/>
        <v>1.22043010752688</v>
      </c>
      <c r="F1137" s="114" t="str">
        <f t="shared" si="35"/>
        <v>是</v>
      </c>
    </row>
    <row r="1138" ht="17.25" hidden="1" customHeight="1" spans="1:6">
      <c r="A1138" s="185" t="s">
        <v>725</v>
      </c>
      <c r="B1138" s="143">
        <v>0</v>
      </c>
      <c r="C1138" s="143">
        <v>0</v>
      </c>
      <c r="D1138" s="85">
        <f t="shared" si="36"/>
        <v>0</v>
      </c>
      <c r="F1138" s="114" t="str">
        <f t="shared" si="35"/>
        <v>否</v>
      </c>
    </row>
    <row r="1139" ht="17.25" hidden="1" customHeight="1" spans="1:6">
      <c r="A1139" s="185" t="s">
        <v>726</v>
      </c>
      <c r="B1139" s="143">
        <v>0</v>
      </c>
      <c r="C1139" s="143">
        <v>0</v>
      </c>
      <c r="D1139" s="85">
        <f t="shared" si="36"/>
        <v>0</v>
      </c>
      <c r="F1139" s="114" t="str">
        <f t="shared" si="35"/>
        <v>否</v>
      </c>
    </row>
    <row r="1140" ht="18" customHeight="1" spans="1:6">
      <c r="A1140" s="185" t="s">
        <v>978</v>
      </c>
      <c r="B1140" s="143">
        <v>160</v>
      </c>
      <c r="C1140" s="143">
        <v>160</v>
      </c>
      <c r="D1140" s="85">
        <f t="shared" si="36"/>
        <v>1</v>
      </c>
      <c r="F1140" s="114" t="str">
        <f t="shared" si="35"/>
        <v>是</v>
      </c>
    </row>
    <row r="1141" ht="17.25" hidden="1" customHeight="1" spans="1:6">
      <c r="A1141" s="185" t="s">
        <v>979</v>
      </c>
      <c r="B1141" s="143">
        <v>0</v>
      </c>
      <c r="C1141" s="143">
        <v>0</v>
      </c>
      <c r="D1141" s="85">
        <f t="shared" si="36"/>
        <v>0</v>
      </c>
      <c r="F1141" s="114" t="str">
        <f t="shared" si="35"/>
        <v>否</v>
      </c>
    </row>
    <row r="1142" ht="18" customHeight="1" spans="1:6">
      <c r="A1142" s="185" t="s">
        <v>980</v>
      </c>
      <c r="B1142" s="143">
        <v>1149</v>
      </c>
      <c r="C1142" s="143">
        <v>1206</v>
      </c>
      <c r="D1142" s="85">
        <f t="shared" si="36"/>
        <v>1.04960835509138</v>
      </c>
      <c r="F1142" s="114" t="str">
        <f t="shared" si="35"/>
        <v>是</v>
      </c>
    </row>
    <row r="1143" ht="18" customHeight="1" spans="1:6">
      <c r="A1143" s="185" t="s">
        <v>981</v>
      </c>
      <c r="B1143" s="143">
        <f>SUM(B1144:B1148)</f>
        <v>1710</v>
      </c>
      <c r="C1143" s="143">
        <v>1719</v>
      </c>
      <c r="D1143" s="85">
        <f t="shared" si="36"/>
        <v>1.00526315789474</v>
      </c>
      <c r="F1143" s="114" t="str">
        <f t="shared" si="35"/>
        <v>是</v>
      </c>
    </row>
    <row r="1144" ht="17.25" hidden="1" customHeight="1" spans="1:6">
      <c r="A1144" s="185" t="s">
        <v>724</v>
      </c>
      <c r="B1144" s="143">
        <v>0</v>
      </c>
      <c r="C1144" s="143">
        <v>0</v>
      </c>
      <c r="D1144" s="85">
        <f t="shared" si="36"/>
        <v>0</v>
      </c>
      <c r="F1144" s="114" t="str">
        <f t="shared" si="35"/>
        <v>否</v>
      </c>
    </row>
    <row r="1145" ht="17.85" hidden="1" customHeight="1" spans="1:6">
      <c r="A1145" s="185" t="s">
        <v>725</v>
      </c>
      <c r="B1145" s="143">
        <v>0</v>
      </c>
      <c r="C1145" s="145">
        <v>0</v>
      </c>
      <c r="D1145" s="83">
        <f t="shared" si="36"/>
        <v>0</v>
      </c>
      <c r="F1145" s="114" t="str">
        <f t="shared" si="35"/>
        <v>否</v>
      </c>
    </row>
    <row r="1146" ht="17.85" hidden="1" customHeight="1" spans="1:6">
      <c r="A1146" s="185" t="s">
        <v>726</v>
      </c>
      <c r="B1146" s="143">
        <v>0</v>
      </c>
      <c r="C1146" s="143">
        <v>0</v>
      </c>
      <c r="D1146" s="85">
        <f t="shared" si="36"/>
        <v>0</v>
      </c>
      <c r="F1146" s="114" t="str">
        <f t="shared" ref="F1146:F1209" si="37">IF((B1146+C1146+G1146)&lt;&gt;0,"是","否")</f>
        <v>否</v>
      </c>
    </row>
    <row r="1147" ht="17.85" hidden="1" customHeight="1" spans="1:6">
      <c r="A1147" s="185" t="s">
        <v>982</v>
      </c>
      <c r="B1147" s="143">
        <v>0</v>
      </c>
      <c r="C1147" s="143">
        <v>0</v>
      </c>
      <c r="D1147" s="85">
        <f t="shared" si="36"/>
        <v>0</v>
      </c>
      <c r="F1147" s="114" t="str">
        <f t="shared" si="37"/>
        <v>否</v>
      </c>
    </row>
    <row r="1148" ht="18" customHeight="1" spans="1:6">
      <c r="A1148" s="185" t="s">
        <v>983</v>
      </c>
      <c r="B1148" s="143">
        <v>1710</v>
      </c>
      <c r="C1148" s="143">
        <v>1719</v>
      </c>
      <c r="D1148" s="85">
        <f t="shared" si="36"/>
        <v>1.00526315789474</v>
      </c>
      <c r="F1148" s="114" t="str">
        <f t="shared" si="37"/>
        <v>是</v>
      </c>
    </row>
    <row r="1149" ht="18" customHeight="1" spans="1:6">
      <c r="A1149" s="185" t="s">
        <v>984</v>
      </c>
      <c r="B1149" s="143">
        <f>B1150+B1151</f>
        <v>330</v>
      </c>
      <c r="C1149" s="143">
        <v>350</v>
      </c>
      <c r="D1149" s="85">
        <f t="shared" si="36"/>
        <v>1.06060606060606</v>
      </c>
      <c r="F1149" s="114" t="str">
        <f t="shared" si="37"/>
        <v>是</v>
      </c>
    </row>
    <row r="1150" ht="18" customHeight="1" spans="1:6">
      <c r="A1150" s="185" t="s">
        <v>985</v>
      </c>
      <c r="B1150" s="143">
        <v>330</v>
      </c>
      <c r="C1150" s="143">
        <v>350</v>
      </c>
      <c r="D1150" s="85">
        <f t="shared" si="36"/>
        <v>1.06060606060606</v>
      </c>
      <c r="F1150" s="114" t="str">
        <f t="shared" si="37"/>
        <v>是</v>
      </c>
    </row>
    <row r="1151" ht="17.85" hidden="1" customHeight="1" spans="1:6">
      <c r="A1151" s="185" t="s">
        <v>986</v>
      </c>
      <c r="B1151" s="143"/>
      <c r="C1151" s="143"/>
      <c r="D1151" s="85">
        <f t="shared" si="36"/>
        <v>0</v>
      </c>
      <c r="F1151" s="114" t="str">
        <f t="shared" si="37"/>
        <v>否</v>
      </c>
    </row>
    <row r="1152" ht="18" customHeight="1" spans="1:7">
      <c r="A1152" s="184" t="s">
        <v>43</v>
      </c>
      <c r="B1152" s="145">
        <f>SUM(B1153:B1157)</f>
        <v>154</v>
      </c>
      <c r="C1152" s="143">
        <v>153</v>
      </c>
      <c r="D1152" s="85">
        <f t="shared" si="36"/>
        <v>0.993506493506494</v>
      </c>
      <c r="F1152" s="114" t="str">
        <f t="shared" si="37"/>
        <v>是</v>
      </c>
      <c r="G1152" s="114">
        <v>1</v>
      </c>
    </row>
    <row r="1153" ht="18" customHeight="1" spans="1:6">
      <c r="A1153" s="185" t="s">
        <v>987</v>
      </c>
      <c r="B1153" s="143">
        <v>50</v>
      </c>
      <c r="C1153" s="143">
        <v>50</v>
      </c>
      <c r="D1153" s="85">
        <f t="shared" si="36"/>
        <v>1</v>
      </c>
      <c r="F1153" s="114" t="str">
        <f t="shared" si="37"/>
        <v>是</v>
      </c>
    </row>
    <row r="1154" ht="18" customHeight="1" spans="1:6">
      <c r="A1154" s="185" t="s">
        <v>988</v>
      </c>
      <c r="B1154" s="143">
        <v>55</v>
      </c>
      <c r="C1154" s="143"/>
      <c r="D1154" s="85">
        <f t="shared" si="36"/>
        <v>0</v>
      </c>
      <c r="F1154" s="114" t="str">
        <f t="shared" si="37"/>
        <v>是</v>
      </c>
    </row>
    <row r="1155" ht="17.85" hidden="1" customHeight="1" spans="1:6">
      <c r="A1155" s="185" t="s">
        <v>989</v>
      </c>
      <c r="B1155" s="143"/>
      <c r="C1155" s="145"/>
      <c r="D1155" s="83">
        <f t="shared" si="36"/>
        <v>0</v>
      </c>
      <c r="F1155" s="114" t="str">
        <f t="shared" si="37"/>
        <v>否</v>
      </c>
    </row>
    <row r="1156" ht="17.85" hidden="1" customHeight="1" spans="1:6">
      <c r="A1156" s="185" t="s">
        <v>990</v>
      </c>
      <c r="B1156" s="143"/>
      <c r="C1156" s="143"/>
      <c r="D1156" s="85">
        <f t="shared" si="36"/>
        <v>0</v>
      </c>
      <c r="F1156" s="114" t="str">
        <f t="shared" si="37"/>
        <v>否</v>
      </c>
    </row>
    <row r="1157" ht="18" customHeight="1" spans="1:6">
      <c r="A1157" s="185" t="s">
        <v>991</v>
      </c>
      <c r="B1157" s="143">
        <v>49</v>
      </c>
      <c r="C1157" s="143">
        <v>103</v>
      </c>
      <c r="D1157" s="85">
        <f t="shared" si="36"/>
        <v>2.10204081632653</v>
      </c>
      <c r="F1157" s="114" t="str">
        <f t="shared" si="37"/>
        <v>是</v>
      </c>
    </row>
    <row r="1158" ht="18" customHeight="1" spans="1:7">
      <c r="A1158" s="184" t="s">
        <v>44</v>
      </c>
      <c r="B1158" s="145"/>
      <c r="C1158" s="143"/>
      <c r="D1158" s="85">
        <f t="shared" si="36"/>
        <v>0</v>
      </c>
      <c r="F1158" s="114" t="str">
        <f t="shared" si="37"/>
        <v>是</v>
      </c>
      <c r="G1158" s="114">
        <v>1</v>
      </c>
    </row>
    <row r="1159" ht="17.25" hidden="1" customHeight="1" spans="1:6">
      <c r="A1159" s="185" t="s">
        <v>992</v>
      </c>
      <c r="B1159" s="143"/>
      <c r="C1159" s="143">
        <v>0</v>
      </c>
      <c r="D1159" s="85">
        <f t="shared" si="36"/>
        <v>0</v>
      </c>
      <c r="F1159" s="114" t="str">
        <f t="shared" si="37"/>
        <v>否</v>
      </c>
    </row>
    <row r="1160" ht="17.85" hidden="1" customHeight="1" spans="1:6">
      <c r="A1160" s="185" t="s">
        <v>993</v>
      </c>
      <c r="B1160" s="143"/>
      <c r="C1160" s="143"/>
      <c r="D1160" s="85">
        <f t="shared" si="36"/>
        <v>0</v>
      </c>
      <c r="F1160" s="114" t="str">
        <f t="shared" si="37"/>
        <v>否</v>
      </c>
    </row>
    <row r="1161" ht="17.25" hidden="1" customHeight="1" spans="1:6">
      <c r="A1161" s="185" t="s">
        <v>994</v>
      </c>
      <c r="B1161" s="143"/>
      <c r="C1161" s="143"/>
      <c r="D1161" s="85">
        <f t="shared" si="36"/>
        <v>0</v>
      </c>
      <c r="F1161" s="114" t="str">
        <f t="shared" si="37"/>
        <v>否</v>
      </c>
    </row>
    <row r="1162" ht="17.25" hidden="1" customHeight="1" spans="1:6">
      <c r="A1162" s="185" t="s">
        <v>995</v>
      </c>
      <c r="B1162" s="143"/>
      <c r="C1162" s="143"/>
      <c r="D1162" s="85">
        <f t="shared" si="36"/>
        <v>0</v>
      </c>
      <c r="F1162" s="114" t="str">
        <f t="shared" si="37"/>
        <v>否</v>
      </c>
    </row>
    <row r="1163" ht="17.25" hidden="1" customHeight="1" spans="1:6">
      <c r="A1163" s="185" t="s">
        <v>996</v>
      </c>
      <c r="B1163" s="143"/>
      <c r="C1163" s="143">
        <v>0</v>
      </c>
      <c r="D1163" s="85">
        <f t="shared" si="36"/>
        <v>0</v>
      </c>
      <c r="F1163" s="114" t="str">
        <f t="shared" si="37"/>
        <v>否</v>
      </c>
    </row>
    <row r="1164" ht="17.85" hidden="1" customHeight="1" spans="1:6">
      <c r="A1164" s="185" t="s">
        <v>742</v>
      </c>
      <c r="B1164" s="143"/>
      <c r="C1164" s="143"/>
      <c r="D1164" s="85">
        <f t="shared" si="36"/>
        <v>0</v>
      </c>
      <c r="F1164" s="114" t="str">
        <f t="shared" si="37"/>
        <v>否</v>
      </c>
    </row>
    <row r="1165" ht="17.85" hidden="1" customHeight="1" spans="1:6">
      <c r="A1165" s="185" t="s">
        <v>997</v>
      </c>
      <c r="B1165" s="143"/>
      <c r="C1165" s="143"/>
      <c r="D1165" s="85">
        <f t="shared" si="36"/>
        <v>0</v>
      </c>
      <c r="F1165" s="114" t="str">
        <f t="shared" si="37"/>
        <v>否</v>
      </c>
    </row>
    <row r="1166" ht="17.85" hidden="1" customHeight="1" spans="1:6">
      <c r="A1166" s="185" t="s">
        <v>998</v>
      </c>
      <c r="B1166" s="143"/>
      <c r="C1166" s="143"/>
      <c r="D1166" s="85">
        <f t="shared" si="36"/>
        <v>0</v>
      </c>
      <c r="F1166" s="114" t="str">
        <f t="shared" si="37"/>
        <v>否</v>
      </c>
    </row>
    <row r="1167" ht="17.25" hidden="1" customHeight="1" spans="1:6">
      <c r="A1167" s="185" t="s">
        <v>999</v>
      </c>
      <c r="B1167" s="143"/>
      <c r="C1167" s="143"/>
      <c r="D1167" s="85">
        <f t="shared" si="36"/>
        <v>0</v>
      </c>
      <c r="F1167" s="114" t="str">
        <f t="shared" si="37"/>
        <v>否</v>
      </c>
    </row>
    <row r="1168" ht="18" customHeight="1" spans="1:7">
      <c r="A1168" s="184" t="s">
        <v>45</v>
      </c>
      <c r="B1168" s="145">
        <f>B1169+B1210+B1219+B1232+B1248</f>
        <v>14705</v>
      </c>
      <c r="C1168" s="145">
        <v>19127</v>
      </c>
      <c r="D1168" s="83">
        <f t="shared" si="36"/>
        <v>1.30071404284257</v>
      </c>
      <c r="F1168" s="114" t="str">
        <f t="shared" si="37"/>
        <v>是</v>
      </c>
      <c r="G1168" s="114">
        <v>1</v>
      </c>
    </row>
    <row r="1169" ht="18" customHeight="1" spans="1:6">
      <c r="A1169" s="185" t="s">
        <v>1000</v>
      </c>
      <c r="B1169" s="143">
        <f>SUM(B1170:B1189)</f>
        <v>11435</v>
      </c>
      <c r="C1169" s="143">
        <v>14893</v>
      </c>
      <c r="D1169" s="85">
        <f t="shared" si="36"/>
        <v>1.3024048972453</v>
      </c>
      <c r="F1169" s="114" t="str">
        <f t="shared" si="37"/>
        <v>是</v>
      </c>
    </row>
    <row r="1170" ht="18" customHeight="1" spans="1:6">
      <c r="A1170" s="185" t="s">
        <v>724</v>
      </c>
      <c r="B1170" s="143">
        <v>5694</v>
      </c>
      <c r="C1170" s="143">
        <v>7532</v>
      </c>
      <c r="D1170" s="85">
        <f t="shared" si="36"/>
        <v>1.32279592553565</v>
      </c>
      <c r="F1170" s="114" t="str">
        <f t="shared" si="37"/>
        <v>是</v>
      </c>
    </row>
    <row r="1171" ht="18" customHeight="1" spans="1:6">
      <c r="A1171" s="185" t="s">
        <v>725</v>
      </c>
      <c r="B1171" s="143">
        <v>217</v>
      </c>
      <c r="C1171" s="143">
        <v>255</v>
      </c>
      <c r="D1171" s="85">
        <f t="shared" si="36"/>
        <v>1.17511520737327</v>
      </c>
      <c r="F1171" s="114" t="str">
        <f t="shared" si="37"/>
        <v>是</v>
      </c>
    </row>
    <row r="1172" ht="17.25" hidden="1" customHeight="1" spans="1:6">
      <c r="A1172" s="185" t="s">
        <v>726</v>
      </c>
      <c r="B1172" s="143">
        <v>0</v>
      </c>
      <c r="C1172" s="143">
        <v>0</v>
      </c>
      <c r="D1172" s="85">
        <f t="shared" si="36"/>
        <v>0</v>
      </c>
      <c r="F1172" s="114" t="str">
        <f t="shared" si="37"/>
        <v>否</v>
      </c>
    </row>
    <row r="1173" ht="18" customHeight="1" spans="1:6">
      <c r="A1173" s="185" t="s">
        <v>1001</v>
      </c>
      <c r="B1173" s="143">
        <v>245</v>
      </c>
      <c r="C1173" s="143">
        <v>265</v>
      </c>
      <c r="D1173" s="85">
        <f t="shared" si="36"/>
        <v>1.08163265306122</v>
      </c>
      <c r="F1173" s="114" t="str">
        <f t="shared" si="37"/>
        <v>是</v>
      </c>
    </row>
    <row r="1174" ht="18" customHeight="1" spans="1:6">
      <c r="A1174" s="185" t="s">
        <v>1002</v>
      </c>
      <c r="B1174" s="143">
        <v>10</v>
      </c>
      <c r="C1174" s="143">
        <v>10</v>
      </c>
      <c r="D1174" s="85">
        <f t="shared" si="36"/>
        <v>1</v>
      </c>
      <c r="F1174" s="114" t="str">
        <f t="shared" si="37"/>
        <v>是</v>
      </c>
    </row>
    <row r="1175" ht="18" customHeight="1" spans="1:6">
      <c r="A1175" s="185" t="s">
        <v>1003</v>
      </c>
      <c r="B1175" s="143">
        <v>5</v>
      </c>
      <c r="C1175" s="143">
        <v>5</v>
      </c>
      <c r="D1175" s="85">
        <f t="shared" si="36"/>
        <v>1</v>
      </c>
      <c r="F1175" s="114" t="str">
        <f t="shared" si="37"/>
        <v>是</v>
      </c>
    </row>
    <row r="1176" ht="17.25" hidden="1" customHeight="1" spans="1:6">
      <c r="A1176" s="185" t="s">
        <v>1004</v>
      </c>
      <c r="B1176" s="143">
        <v>0</v>
      </c>
      <c r="C1176" s="143">
        <v>0</v>
      </c>
      <c r="D1176" s="85">
        <f t="shared" si="36"/>
        <v>0</v>
      </c>
      <c r="F1176" s="114" t="str">
        <f t="shared" si="37"/>
        <v>否</v>
      </c>
    </row>
    <row r="1177" ht="17.25" hidden="1" customHeight="1" spans="1:6">
      <c r="A1177" s="185" t="s">
        <v>1005</v>
      </c>
      <c r="B1177" s="143"/>
      <c r="C1177" s="143">
        <v>0</v>
      </c>
      <c r="D1177" s="85">
        <f t="shared" ref="D1177:D1240" si="38">IF(B1177&lt;&gt;0,C1177/B1177,0)</f>
        <v>0</v>
      </c>
      <c r="F1177" s="114" t="str">
        <f t="shared" si="37"/>
        <v>否</v>
      </c>
    </row>
    <row r="1178" ht="18" customHeight="1" spans="1:6">
      <c r="A1178" s="185" t="s">
        <v>1006</v>
      </c>
      <c r="B1178" s="143">
        <v>34</v>
      </c>
      <c r="C1178" s="143">
        <v>35</v>
      </c>
      <c r="D1178" s="85">
        <f t="shared" si="38"/>
        <v>1.02941176470588</v>
      </c>
      <c r="F1178" s="114" t="str">
        <f t="shared" si="37"/>
        <v>是</v>
      </c>
    </row>
    <row r="1179" ht="18" customHeight="1" spans="1:6">
      <c r="A1179" s="185" t="s">
        <v>1007</v>
      </c>
      <c r="B1179" s="143">
        <v>13</v>
      </c>
      <c r="C1179" s="143">
        <v>13</v>
      </c>
      <c r="D1179" s="85">
        <f t="shared" si="38"/>
        <v>1</v>
      </c>
      <c r="F1179" s="114" t="str">
        <f t="shared" si="37"/>
        <v>是</v>
      </c>
    </row>
    <row r="1180" ht="18" customHeight="1" spans="1:6">
      <c r="A1180" s="185" t="s">
        <v>1008</v>
      </c>
      <c r="B1180" s="143">
        <v>2869</v>
      </c>
      <c r="C1180" s="143">
        <v>3516</v>
      </c>
      <c r="D1180" s="85">
        <f t="shared" si="38"/>
        <v>1.22551411641687</v>
      </c>
      <c r="F1180" s="114" t="str">
        <f t="shared" si="37"/>
        <v>是</v>
      </c>
    </row>
    <row r="1181" ht="18" customHeight="1" spans="1:6">
      <c r="A1181" s="185" t="s">
        <v>1009</v>
      </c>
      <c r="B1181" s="143">
        <v>60</v>
      </c>
      <c r="C1181" s="143">
        <v>60</v>
      </c>
      <c r="D1181" s="85">
        <f t="shared" si="38"/>
        <v>1</v>
      </c>
      <c r="F1181" s="114" t="str">
        <f t="shared" si="37"/>
        <v>是</v>
      </c>
    </row>
    <row r="1182" ht="17.25" hidden="1" customHeight="1" spans="1:6">
      <c r="A1182" s="185" t="s">
        <v>1010</v>
      </c>
      <c r="B1182" s="143">
        <v>0</v>
      </c>
      <c r="C1182" s="143">
        <v>0</v>
      </c>
      <c r="D1182" s="85">
        <f t="shared" si="38"/>
        <v>0</v>
      </c>
      <c r="F1182" s="114" t="str">
        <f t="shared" si="37"/>
        <v>否</v>
      </c>
    </row>
    <row r="1183" ht="17.25" hidden="1" customHeight="1" spans="1:6">
      <c r="A1183" s="185" t="s">
        <v>1011</v>
      </c>
      <c r="B1183" s="143"/>
      <c r="C1183" s="143">
        <v>0</v>
      </c>
      <c r="D1183" s="85">
        <f t="shared" si="38"/>
        <v>0</v>
      </c>
      <c r="F1183" s="114" t="str">
        <f t="shared" si="37"/>
        <v>否</v>
      </c>
    </row>
    <row r="1184" ht="17.25" hidden="1" customHeight="1" spans="1:6">
      <c r="A1184" s="185" t="s">
        <v>1012</v>
      </c>
      <c r="B1184" s="143">
        <v>0</v>
      </c>
      <c r="C1184" s="143">
        <v>0</v>
      </c>
      <c r="D1184" s="85">
        <f t="shared" si="38"/>
        <v>0</v>
      </c>
      <c r="F1184" s="114" t="str">
        <f t="shared" si="37"/>
        <v>否</v>
      </c>
    </row>
    <row r="1185" ht="17.25" hidden="1" customHeight="1" spans="1:6">
      <c r="A1185" s="185" t="s">
        <v>1013</v>
      </c>
      <c r="B1185" s="143">
        <v>0</v>
      </c>
      <c r="C1185" s="143">
        <v>0</v>
      </c>
      <c r="D1185" s="85">
        <f t="shared" si="38"/>
        <v>0</v>
      </c>
      <c r="F1185" s="114" t="str">
        <f t="shared" si="37"/>
        <v>否</v>
      </c>
    </row>
    <row r="1186" ht="17.25" hidden="1" customHeight="1" spans="1:6">
      <c r="A1186" s="185" t="s">
        <v>1014</v>
      </c>
      <c r="B1186" s="143">
        <v>0</v>
      </c>
      <c r="C1186" s="143">
        <v>0</v>
      </c>
      <c r="D1186" s="85">
        <f t="shared" si="38"/>
        <v>0</v>
      </c>
      <c r="F1186" s="114" t="str">
        <f t="shared" si="37"/>
        <v>否</v>
      </c>
    </row>
    <row r="1187" ht="17.85" hidden="1" customHeight="1" spans="1:6">
      <c r="A1187" s="185" t="s">
        <v>1015</v>
      </c>
      <c r="B1187" s="143"/>
      <c r="C1187" s="143"/>
      <c r="D1187" s="85">
        <f t="shared" si="38"/>
        <v>0</v>
      </c>
      <c r="F1187" s="114" t="str">
        <f t="shared" si="37"/>
        <v>否</v>
      </c>
    </row>
    <row r="1188" ht="18" customHeight="1" spans="1:6">
      <c r="A1188" s="185" t="s">
        <v>743</v>
      </c>
      <c r="B1188" s="143">
        <v>285</v>
      </c>
      <c r="C1188" s="143">
        <v>569</v>
      </c>
      <c r="D1188" s="85">
        <f t="shared" si="38"/>
        <v>1.99649122807018</v>
      </c>
      <c r="F1188" s="114" t="str">
        <f t="shared" si="37"/>
        <v>是</v>
      </c>
    </row>
    <row r="1189" ht="18" customHeight="1" spans="1:6">
      <c r="A1189" s="185" t="s">
        <v>1016</v>
      </c>
      <c r="B1189" s="143">
        <v>2003</v>
      </c>
      <c r="C1189" s="143">
        <v>2633</v>
      </c>
      <c r="D1189" s="85">
        <f t="shared" si="38"/>
        <v>1.31452820768847</v>
      </c>
      <c r="F1189" s="114" t="str">
        <f t="shared" si="37"/>
        <v>是</v>
      </c>
    </row>
    <row r="1190" ht="17.25" hidden="1" customHeight="1" spans="1:6">
      <c r="A1190" s="185" t="s">
        <v>1017</v>
      </c>
      <c r="B1190" s="143"/>
      <c r="C1190" s="143"/>
      <c r="D1190" s="85">
        <f t="shared" si="38"/>
        <v>0</v>
      </c>
      <c r="F1190" s="114" t="str">
        <f t="shared" si="37"/>
        <v>否</v>
      </c>
    </row>
    <row r="1191" ht="17.85" hidden="1" customHeight="1" spans="1:6">
      <c r="A1191" s="185" t="s">
        <v>724</v>
      </c>
      <c r="B1191" s="143"/>
      <c r="C1191" s="143"/>
      <c r="D1191" s="85">
        <f t="shared" si="38"/>
        <v>0</v>
      </c>
      <c r="F1191" s="114" t="str">
        <f t="shared" si="37"/>
        <v>否</v>
      </c>
    </row>
    <row r="1192" ht="17.25" hidden="1" customHeight="1" spans="1:6">
      <c r="A1192" s="185" t="s">
        <v>725</v>
      </c>
      <c r="B1192" s="143"/>
      <c r="C1192" s="143">
        <v>0</v>
      </c>
      <c r="D1192" s="85">
        <f t="shared" si="38"/>
        <v>0</v>
      </c>
      <c r="F1192" s="114" t="str">
        <f t="shared" si="37"/>
        <v>否</v>
      </c>
    </row>
    <row r="1193" ht="17.25" hidden="1" customHeight="1" spans="1:6">
      <c r="A1193" s="185" t="s">
        <v>726</v>
      </c>
      <c r="B1193" s="143"/>
      <c r="C1193" s="143">
        <v>0</v>
      </c>
      <c r="D1193" s="85">
        <f t="shared" si="38"/>
        <v>0</v>
      </c>
      <c r="F1193" s="114" t="str">
        <f t="shared" si="37"/>
        <v>否</v>
      </c>
    </row>
    <row r="1194" ht="17.25" hidden="1" customHeight="1" spans="1:6">
      <c r="A1194" s="185" t="s">
        <v>1018</v>
      </c>
      <c r="B1194" s="143"/>
      <c r="C1194" s="143">
        <v>0</v>
      </c>
      <c r="D1194" s="85">
        <f t="shared" si="38"/>
        <v>0</v>
      </c>
      <c r="F1194" s="114" t="str">
        <f t="shared" si="37"/>
        <v>否</v>
      </c>
    </row>
    <row r="1195" ht="17.25" hidden="1" customHeight="1" spans="1:6">
      <c r="A1195" s="185" t="s">
        <v>1019</v>
      </c>
      <c r="B1195" s="143"/>
      <c r="C1195" s="143">
        <v>0</v>
      </c>
      <c r="D1195" s="85">
        <f t="shared" si="38"/>
        <v>0</v>
      </c>
      <c r="F1195" s="114" t="str">
        <f t="shared" si="37"/>
        <v>否</v>
      </c>
    </row>
    <row r="1196" ht="17.85" hidden="1" customHeight="1" spans="1:6">
      <c r="A1196" s="185" t="s">
        <v>1020</v>
      </c>
      <c r="B1196" s="143"/>
      <c r="C1196" s="143"/>
      <c r="D1196" s="85">
        <f t="shared" si="38"/>
        <v>0</v>
      </c>
      <c r="F1196" s="114" t="str">
        <f t="shared" si="37"/>
        <v>否</v>
      </c>
    </row>
    <row r="1197" ht="17.85" hidden="1" customHeight="1" spans="1:6">
      <c r="A1197" s="185" t="s">
        <v>1021</v>
      </c>
      <c r="B1197" s="143"/>
      <c r="C1197" s="143"/>
      <c r="D1197" s="85">
        <f t="shared" si="38"/>
        <v>0</v>
      </c>
      <c r="F1197" s="114" t="str">
        <f t="shared" si="37"/>
        <v>否</v>
      </c>
    </row>
    <row r="1198" ht="17.85" hidden="1" customHeight="1" spans="1:6">
      <c r="A1198" s="185" t="s">
        <v>1022</v>
      </c>
      <c r="B1198" s="143"/>
      <c r="C1198" s="143"/>
      <c r="D1198" s="85">
        <f t="shared" si="38"/>
        <v>0</v>
      </c>
      <c r="F1198" s="114" t="str">
        <f t="shared" si="37"/>
        <v>否</v>
      </c>
    </row>
    <row r="1199" ht="17.25" hidden="1" customHeight="1" spans="1:6">
      <c r="A1199" s="185" t="s">
        <v>1023</v>
      </c>
      <c r="B1199" s="143"/>
      <c r="C1199" s="143"/>
      <c r="D1199" s="85">
        <f t="shared" si="38"/>
        <v>0</v>
      </c>
      <c r="F1199" s="114" t="str">
        <f t="shared" si="37"/>
        <v>否</v>
      </c>
    </row>
    <row r="1200" ht="17.85" hidden="1" customHeight="1" spans="1:6">
      <c r="A1200" s="185" t="s">
        <v>1024</v>
      </c>
      <c r="B1200" s="143"/>
      <c r="C1200" s="143"/>
      <c r="D1200" s="85">
        <f t="shared" si="38"/>
        <v>0</v>
      </c>
      <c r="F1200" s="114" t="str">
        <f t="shared" si="37"/>
        <v>否</v>
      </c>
    </row>
    <row r="1201" ht="17.85" hidden="1" customHeight="1" spans="1:6">
      <c r="A1201" s="185" t="s">
        <v>1025</v>
      </c>
      <c r="B1201" s="143"/>
      <c r="C1201" s="143"/>
      <c r="D1201" s="85">
        <f t="shared" si="38"/>
        <v>0</v>
      </c>
      <c r="F1201" s="114" t="str">
        <f t="shared" si="37"/>
        <v>否</v>
      </c>
    </row>
    <row r="1202" ht="17.85" hidden="1" customHeight="1" spans="1:6">
      <c r="A1202" s="185" t="s">
        <v>1026</v>
      </c>
      <c r="B1202" s="143"/>
      <c r="C1202" s="143"/>
      <c r="D1202" s="85">
        <f t="shared" si="38"/>
        <v>0</v>
      </c>
      <c r="F1202" s="114" t="str">
        <f t="shared" si="37"/>
        <v>否</v>
      </c>
    </row>
    <row r="1203" ht="17.85" hidden="1" customHeight="1" spans="1:6">
      <c r="A1203" s="185" t="s">
        <v>1027</v>
      </c>
      <c r="B1203" s="143"/>
      <c r="C1203" s="143"/>
      <c r="D1203" s="85">
        <f t="shared" si="38"/>
        <v>0</v>
      </c>
      <c r="F1203" s="114" t="str">
        <f t="shared" si="37"/>
        <v>否</v>
      </c>
    </row>
    <row r="1204" ht="17.25" hidden="1" customHeight="1" spans="1:6">
      <c r="A1204" s="185" t="s">
        <v>1028</v>
      </c>
      <c r="B1204" s="143"/>
      <c r="C1204" s="143"/>
      <c r="D1204" s="85">
        <f t="shared" si="38"/>
        <v>0</v>
      </c>
      <c r="F1204" s="114" t="str">
        <f t="shared" si="37"/>
        <v>否</v>
      </c>
    </row>
    <row r="1205" ht="17.85" hidden="1" customHeight="1" spans="1:6">
      <c r="A1205" s="185" t="s">
        <v>1029</v>
      </c>
      <c r="B1205" s="143"/>
      <c r="C1205" s="143"/>
      <c r="D1205" s="85">
        <f t="shared" si="38"/>
        <v>0</v>
      </c>
      <c r="F1205" s="114" t="str">
        <f t="shared" si="37"/>
        <v>否</v>
      </c>
    </row>
    <row r="1206" ht="17.85" hidden="1" customHeight="1" spans="1:6">
      <c r="A1206" s="185" t="s">
        <v>1030</v>
      </c>
      <c r="B1206" s="143"/>
      <c r="C1206" s="143"/>
      <c r="D1206" s="85">
        <f t="shared" si="38"/>
        <v>0</v>
      </c>
      <c r="F1206" s="114" t="str">
        <f t="shared" si="37"/>
        <v>否</v>
      </c>
    </row>
    <row r="1207" ht="17.85" hidden="1" customHeight="1" spans="1:6">
      <c r="A1207" s="185" t="s">
        <v>1031</v>
      </c>
      <c r="B1207" s="143"/>
      <c r="C1207" s="143"/>
      <c r="D1207" s="85">
        <f t="shared" si="38"/>
        <v>0</v>
      </c>
      <c r="F1207" s="114" t="str">
        <f t="shared" si="37"/>
        <v>否</v>
      </c>
    </row>
    <row r="1208" ht="17.85" hidden="1" customHeight="1" spans="1:6">
      <c r="A1208" s="185" t="s">
        <v>743</v>
      </c>
      <c r="B1208" s="143"/>
      <c r="C1208" s="143"/>
      <c r="D1208" s="85">
        <f t="shared" si="38"/>
        <v>0</v>
      </c>
      <c r="F1208" s="114" t="str">
        <f t="shared" si="37"/>
        <v>否</v>
      </c>
    </row>
    <row r="1209" ht="17.85" hidden="1" customHeight="1" spans="1:6">
      <c r="A1209" s="185" t="s">
        <v>1032</v>
      </c>
      <c r="B1209" s="143"/>
      <c r="C1209" s="143"/>
      <c r="D1209" s="85">
        <f t="shared" si="38"/>
        <v>0</v>
      </c>
      <c r="F1209" s="114" t="str">
        <f t="shared" si="37"/>
        <v>否</v>
      </c>
    </row>
    <row r="1210" ht="17.85" hidden="1" customHeight="1" spans="1:6">
      <c r="A1210" s="185" t="s">
        <v>1033</v>
      </c>
      <c r="B1210" s="143">
        <f>SUM(B1211:B1218)</f>
        <v>0</v>
      </c>
      <c r="C1210" s="143"/>
      <c r="D1210" s="85">
        <f t="shared" si="38"/>
        <v>0</v>
      </c>
      <c r="F1210" s="114" t="str">
        <f t="shared" ref="F1210:F1273" si="39">IF((B1210+C1210+G1210)&lt;&gt;0,"是","否")</f>
        <v>否</v>
      </c>
    </row>
    <row r="1211" ht="17.25" hidden="1" customHeight="1" spans="1:6">
      <c r="A1211" s="185" t="s">
        <v>724</v>
      </c>
      <c r="B1211" s="143">
        <v>0</v>
      </c>
      <c r="C1211" s="143"/>
      <c r="D1211" s="85">
        <f t="shared" si="38"/>
        <v>0</v>
      </c>
      <c r="F1211" s="114" t="str">
        <f t="shared" si="39"/>
        <v>否</v>
      </c>
    </row>
    <row r="1212" s="112" customFormat="1" ht="17.85" hidden="1" customHeight="1" spans="1:6">
      <c r="A1212" s="185" t="s">
        <v>725</v>
      </c>
      <c r="B1212" s="143">
        <v>0</v>
      </c>
      <c r="C1212" s="143"/>
      <c r="D1212" s="85">
        <f t="shared" si="38"/>
        <v>0</v>
      </c>
      <c r="F1212" s="114" t="str">
        <f t="shared" si="39"/>
        <v>否</v>
      </c>
    </row>
    <row r="1213" ht="17.85" hidden="1" customHeight="1" spans="1:6">
      <c r="A1213" s="185" t="s">
        <v>726</v>
      </c>
      <c r="B1213" s="143">
        <v>0</v>
      </c>
      <c r="C1213" s="143"/>
      <c r="D1213" s="85">
        <f t="shared" si="38"/>
        <v>0</v>
      </c>
      <c r="F1213" s="114" t="str">
        <f t="shared" si="39"/>
        <v>否</v>
      </c>
    </row>
    <row r="1214" ht="17.25" hidden="1" customHeight="1" spans="1:6">
      <c r="A1214" s="185" t="s">
        <v>1034</v>
      </c>
      <c r="B1214" s="143"/>
      <c r="C1214" s="143">
        <v>0</v>
      </c>
      <c r="D1214" s="85">
        <f t="shared" si="38"/>
        <v>0</v>
      </c>
      <c r="F1214" s="114" t="str">
        <f t="shared" si="39"/>
        <v>否</v>
      </c>
    </row>
    <row r="1215" ht="17.85" hidden="1" customHeight="1" spans="1:6">
      <c r="A1215" s="185" t="s">
        <v>1035</v>
      </c>
      <c r="B1215" s="143">
        <v>0</v>
      </c>
      <c r="C1215" s="143"/>
      <c r="D1215" s="85">
        <f t="shared" si="38"/>
        <v>0</v>
      </c>
      <c r="F1215" s="114" t="str">
        <f t="shared" si="39"/>
        <v>否</v>
      </c>
    </row>
    <row r="1216" ht="17.25" hidden="1" customHeight="1" spans="1:6">
      <c r="A1216" s="185" t="s">
        <v>1036</v>
      </c>
      <c r="B1216" s="143">
        <v>0</v>
      </c>
      <c r="C1216" s="143"/>
      <c r="D1216" s="85">
        <f t="shared" si="38"/>
        <v>0</v>
      </c>
      <c r="F1216" s="114" t="str">
        <f t="shared" si="39"/>
        <v>否</v>
      </c>
    </row>
    <row r="1217" ht="17.85" hidden="1" customHeight="1" spans="1:6">
      <c r="A1217" s="185" t="s">
        <v>743</v>
      </c>
      <c r="B1217" s="143">
        <v>0</v>
      </c>
      <c r="C1217" s="143"/>
      <c r="D1217" s="85">
        <f t="shared" si="38"/>
        <v>0</v>
      </c>
      <c r="F1217" s="114" t="str">
        <f t="shared" si="39"/>
        <v>否</v>
      </c>
    </row>
    <row r="1218" ht="17.85" hidden="1" customHeight="1" spans="1:6">
      <c r="A1218" s="185" t="s">
        <v>1037</v>
      </c>
      <c r="B1218" s="143"/>
      <c r="C1218" s="143"/>
      <c r="D1218" s="85">
        <f t="shared" si="38"/>
        <v>0</v>
      </c>
      <c r="F1218" s="114" t="str">
        <f t="shared" si="39"/>
        <v>否</v>
      </c>
    </row>
    <row r="1219" ht="18" customHeight="1" spans="1:6">
      <c r="A1219" s="185" t="s">
        <v>1038</v>
      </c>
      <c r="B1219" s="143">
        <f>SUM(B1220:B1231)</f>
        <v>652</v>
      </c>
      <c r="C1219" s="143">
        <v>776</v>
      </c>
      <c r="D1219" s="85">
        <f t="shared" si="38"/>
        <v>1.19018404907975</v>
      </c>
      <c r="F1219" s="114" t="str">
        <f t="shared" si="39"/>
        <v>是</v>
      </c>
    </row>
    <row r="1220" ht="18" customHeight="1" spans="1:6">
      <c r="A1220" s="185" t="s">
        <v>724</v>
      </c>
      <c r="B1220" s="143">
        <v>354</v>
      </c>
      <c r="C1220" s="143">
        <v>407</v>
      </c>
      <c r="D1220" s="85">
        <f t="shared" si="38"/>
        <v>1.14971751412429</v>
      </c>
      <c r="F1220" s="114" t="str">
        <f t="shared" si="39"/>
        <v>是</v>
      </c>
    </row>
    <row r="1221" ht="18" customHeight="1" spans="1:6">
      <c r="A1221" s="185" t="s">
        <v>725</v>
      </c>
      <c r="B1221" s="143">
        <v>4</v>
      </c>
      <c r="C1221" s="143">
        <v>2</v>
      </c>
      <c r="D1221" s="85">
        <f t="shared" si="38"/>
        <v>0.5</v>
      </c>
      <c r="F1221" s="114" t="str">
        <f t="shared" si="39"/>
        <v>是</v>
      </c>
    </row>
    <row r="1222" ht="17.25" hidden="1" customHeight="1" spans="1:6">
      <c r="A1222" s="185" t="s">
        <v>726</v>
      </c>
      <c r="B1222" s="143">
        <v>0</v>
      </c>
      <c r="C1222" s="143">
        <v>0</v>
      </c>
      <c r="D1222" s="85">
        <f t="shared" si="38"/>
        <v>0</v>
      </c>
      <c r="F1222" s="114" t="str">
        <f t="shared" si="39"/>
        <v>否</v>
      </c>
    </row>
    <row r="1223" ht="18" customHeight="1" spans="1:6">
      <c r="A1223" s="185" t="s">
        <v>1039</v>
      </c>
      <c r="B1223" s="143">
        <v>43</v>
      </c>
      <c r="C1223" s="143">
        <v>36</v>
      </c>
      <c r="D1223" s="85">
        <f t="shared" si="38"/>
        <v>0.837209302325581</v>
      </c>
      <c r="F1223" s="114" t="str">
        <f t="shared" si="39"/>
        <v>是</v>
      </c>
    </row>
    <row r="1224" ht="18" customHeight="1" spans="1:6">
      <c r="A1224" s="185" t="s">
        <v>1040</v>
      </c>
      <c r="B1224" s="143">
        <v>25</v>
      </c>
      <c r="C1224" s="143">
        <v>26</v>
      </c>
      <c r="D1224" s="85">
        <f t="shared" si="38"/>
        <v>1.04</v>
      </c>
      <c r="F1224" s="114" t="str">
        <f t="shared" si="39"/>
        <v>是</v>
      </c>
    </row>
    <row r="1225" ht="18" customHeight="1" spans="1:6">
      <c r="A1225" s="185" t="s">
        <v>1041</v>
      </c>
      <c r="B1225" s="143">
        <v>1</v>
      </c>
      <c r="C1225" s="143">
        <v>1</v>
      </c>
      <c r="D1225" s="85">
        <f t="shared" si="38"/>
        <v>1</v>
      </c>
      <c r="F1225" s="114" t="str">
        <f t="shared" si="39"/>
        <v>是</v>
      </c>
    </row>
    <row r="1226" ht="18" customHeight="1" spans="1:6">
      <c r="A1226" s="185" t="s">
        <v>1042</v>
      </c>
      <c r="B1226" s="143">
        <v>2</v>
      </c>
      <c r="C1226" s="143">
        <v>6</v>
      </c>
      <c r="D1226" s="85">
        <f t="shared" si="38"/>
        <v>3</v>
      </c>
      <c r="F1226" s="114" t="str">
        <f t="shared" si="39"/>
        <v>是</v>
      </c>
    </row>
    <row r="1227" ht="17.85" hidden="1" customHeight="1" spans="1:6">
      <c r="A1227" s="185" t="s">
        <v>1043</v>
      </c>
      <c r="B1227" s="143">
        <v>0</v>
      </c>
      <c r="C1227" s="143">
        <v>0</v>
      </c>
      <c r="D1227" s="85">
        <f t="shared" si="38"/>
        <v>0</v>
      </c>
      <c r="F1227" s="114" t="str">
        <f t="shared" si="39"/>
        <v>否</v>
      </c>
    </row>
    <row r="1228" s="112" customFormat="1" ht="18" customHeight="1" spans="1:6">
      <c r="A1228" s="185" t="s">
        <v>1044</v>
      </c>
      <c r="B1228" s="143">
        <v>18</v>
      </c>
      <c r="C1228" s="143">
        <v>20</v>
      </c>
      <c r="D1228" s="85">
        <f t="shared" si="38"/>
        <v>1.11111111111111</v>
      </c>
      <c r="F1228" s="114" t="str">
        <f t="shared" si="39"/>
        <v>是</v>
      </c>
    </row>
    <row r="1229" ht="18" customHeight="1" spans="1:6">
      <c r="A1229" s="185" t="s">
        <v>1045</v>
      </c>
      <c r="B1229" s="143">
        <v>5</v>
      </c>
      <c r="C1229" s="143">
        <v>5</v>
      </c>
      <c r="D1229" s="85">
        <f t="shared" si="38"/>
        <v>1</v>
      </c>
      <c r="F1229" s="114" t="str">
        <f t="shared" si="39"/>
        <v>是</v>
      </c>
    </row>
    <row r="1230" ht="18" customHeight="1" spans="1:6">
      <c r="A1230" s="185" t="s">
        <v>1046</v>
      </c>
      <c r="B1230" s="143">
        <v>196</v>
      </c>
      <c r="C1230" s="143">
        <v>269</v>
      </c>
      <c r="D1230" s="85">
        <f t="shared" si="38"/>
        <v>1.37244897959184</v>
      </c>
      <c r="F1230" s="114" t="str">
        <f t="shared" si="39"/>
        <v>是</v>
      </c>
    </row>
    <row r="1231" ht="18" customHeight="1" spans="1:6">
      <c r="A1231" s="185" t="s">
        <v>1047</v>
      </c>
      <c r="B1231" s="143">
        <v>4</v>
      </c>
      <c r="C1231" s="143">
        <v>4</v>
      </c>
      <c r="D1231" s="85">
        <f t="shared" si="38"/>
        <v>1</v>
      </c>
      <c r="F1231" s="114" t="str">
        <f t="shared" si="39"/>
        <v>是</v>
      </c>
    </row>
    <row r="1232" ht="18" customHeight="1" spans="1:6">
      <c r="A1232" s="185" t="s">
        <v>1048</v>
      </c>
      <c r="B1232" s="143">
        <f>SUM(B1233:B1247)</f>
        <v>698</v>
      </c>
      <c r="C1232" s="143">
        <v>824</v>
      </c>
      <c r="D1232" s="85">
        <f t="shared" si="38"/>
        <v>1.18051575931232</v>
      </c>
      <c r="F1232" s="114" t="str">
        <f t="shared" si="39"/>
        <v>是</v>
      </c>
    </row>
    <row r="1233" ht="18" customHeight="1" spans="1:6">
      <c r="A1233" s="185" t="s">
        <v>724</v>
      </c>
      <c r="B1233" s="143">
        <v>299</v>
      </c>
      <c r="C1233" s="143">
        <v>363</v>
      </c>
      <c r="D1233" s="85">
        <f t="shared" si="38"/>
        <v>1.21404682274247</v>
      </c>
      <c r="F1233" s="114" t="str">
        <f t="shared" si="39"/>
        <v>是</v>
      </c>
    </row>
    <row r="1234" ht="17.85" hidden="1" customHeight="1" spans="1:6">
      <c r="A1234" s="185" t="s">
        <v>725</v>
      </c>
      <c r="B1234" s="143">
        <v>0</v>
      </c>
      <c r="C1234" s="143">
        <v>0</v>
      </c>
      <c r="D1234" s="85">
        <f t="shared" si="38"/>
        <v>0</v>
      </c>
      <c r="F1234" s="114" t="str">
        <f t="shared" si="39"/>
        <v>否</v>
      </c>
    </row>
    <row r="1235" ht="17.85" hidden="1" customHeight="1" spans="1:6">
      <c r="A1235" s="185" t="s">
        <v>726</v>
      </c>
      <c r="B1235" s="143">
        <v>0</v>
      </c>
      <c r="C1235" s="143">
        <v>0</v>
      </c>
      <c r="D1235" s="85">
        <f t="shared" si="38"/>
        <v>0</v>
      </c>
      <c r="F1235" s="114" t="str">
        <f t="shared" si="39"/>
        <v>否</v>
      </c>
    </row>
    <row r="1236" ht="18" customHeight="1" spans="1:6">
      <c r="A1236" s="185" t="s">
        <v>1049</v>
      </c>
      <c r="B1236" s="143">
        <v>253</v>
      </c>
      <c r="C1236" s="143">
        <v>348</v>
      </c>
      <c r="D1236" s="85">
        <f t="shared" si="38"/>
        <v>1.37549407114625</v>
      </c>
      <c r="F1236" s="114" t="str">
        <f t="shared" si="39"/>
        <v>是</v>
      </c>
    </row>
    <row r="1237" ht="17.25" hidden="1" customHeight="1" spans="1:6">
      <c r="A1237" s="185" t="s">
        <v>1050</v>
      </c>
      <c r="B1237" s="143">
        <v>0</v>
      </c>
      <c r="C1237" s="143">
        <v>0</v>
      </c>
      <c r="D1237" s="85">
        <f t="shared" si="38"/>
        <v>0</v>
      </c>
      <c r="F1237" s="114" t="str">
        <f t="shared" si="39"/>
        <v>否</v>
      </c>
    </row>
    <row r="1238" ht="17.85" hidden="1" customHeight="1" spans="1:6">
      <c r="A1238" s="185" t="s">
        <v>1051</v>
      </c>
      <c r="B1238" s="143">
        <v>0</v>
      </c>
      <c r="C1238" s="143"/>
      <c r="D1238" s="85">
        <f t="shared" si="38"/>
        <v>0</v>
      </c>
      <c r="F1238" s="114" t="str">
        <f t="shared" si="39"/>
        <v>否</v>
      </c>
    </row>
    <row r="1239" ht="18" customHeight="1" spans="1:6">
      <c r="A1239" s="185" t="s">
        <v>1052</v>
      </c>
      <c r="B1239" s="143">
        <v>6</v>
      </c>
      <c r="C1239" s="143">
        <v>10</v>
      </c>
      <c r="D1239" s="85">
        <f t="shared" si="38"/>
        <v>1.66666666666667</v>
      </c>
      <c r="F1239" s="114" t="str">
        <f t="shared" si="39"/>
        <v>是</v>
      </c>
    </row>
    <row r="1240" ht="17.25" hidden="1" customHeight="1" spans="1:6">
      <c r="A1240" s="185" t="s">
        <v>1053</v>
      </c>
      <c r="B1240" s="143">
        <v>0</v>
      </c>
      <c r="C1240" s="143">
        <v>0</v>
      </c>
      <c r="D1240" s="85">
        <f t="shared" si="38"/>
        <v>0</v>
      </c>
      <c r="F1240" s="114" t="str">
        <f t="shared" si="39"/>
        <v>否</v>
      </c>
    </row>
    <row r="1241" ht="18" customHeight="1" spans="1:6">
      <c r="A1241" s="185" t="s">
        <v>1054</v>
      </c>
      <c r="B1241" s="143">
        <v>56</v>
      </c>
      <c r="C1241" s="143">
        <v>52</v>
      </c>
      <c r="D1241" s="85">
        <f t="shared" ref="D1241:D1305" si="40">IF(B1241&lt;&gt;0,C1241/B1241,0)</f>
        <v>0.928571428571429</v>
      </c>
      <c r="F1241" s="114" t="str">
        <f t="shared" si="39"/>
        <v>是</v>
      </c>
    </row>
    <row r="1242" ht="18" customHeight="1" spans="1:6">
      <c r="A1242" s="185" t="s">
        <v>1055</v>
      </c>
      <c r="B1242" s="143">
        <v>28</v>
      </c>
      <c r="C1242" s="143">
        <v>8</v>
      </c>
      <c r="D1242" s="85">
        <f t="shared" si="40"/>
        <v>0.285714285714286</v>
      </c>
      <c r="F1242" s="114" t="str">
        <f t="shared" si="39"/>
        <v>是</v>
      </c>
    </row>
    <row r="1243" ht="18" customHeight="1" spans="1:6">
      <c r="A1243" s="185" t="s">
        <v>1056</v>
      </c>
      <c r="B1243" s="143">
        <v>18</v>
      </c>
      <c r="C1243" s="143">
        <v>3</v>
      </c>
      <c r="D1243" s="85">
        <f t="shared" si="40"/>
        <v>0.166666666666667</v>
      </c>
      <c r="F1243" s="114" t="str">
        <f t="shared" si="39"/>
        <v>是</v>
      </c>
    </row>
    <row r="1244" ht="17.85" hidden="1" customHeight="1" spans="1:6">
      <c r="A1244" s="185" t="s">
        <v>1057</v>
      </c>
      <c r="B1244" s="143">
        <v>0</v>
      </c>
      <c r="C1244" s="143">
        <v>0</v>
      </c>
      <c r="D1244" s="85">
        <f t="shared" si="40"/>
        <v>0</v>
      </c>
      <c r="F1244" s="114" t="str">
        <f t="shared" si="39"/>
        <v>否</v>
      </c>
    </row>
    <row r="1245" ht="17.85" hidden="1" customHeight="1" spans="1:6">
      <c r="A1245" s="185" t="s">
        <v>1058</v>
      </c>
      <c r="B1245" s="143">
        <v>0</v>
      </c>
      <c r="C1245" s="143">
        <v>0</v>
      </c>
      <c r="D1245" s="85">
        <f t="shared" si="40"/>
        <v>0</v>
      </c>
      <c r="F1245" s="114" t="str">
        <f t="shared" si="39"/>
        <v>否</v>
      </c>
    </row>
    <row r="1246" ht="17.85" hidden="1" customHeight="1" spans="1:6">
      <c r="A1246" s="185" t="s">
        <v>1059</v>
      </c>
      <c r="B1246" s="143">
        <v>0</v>
      </c>
      <c r="C1246" s="143">
        <v>0</v>
      </c>
      <c r="D1246" s="85">
        <f t="shared" si="40"/>
        <v>0</v>
      </c>
      <c r="F1246" s="114" t="str">
        <f t="shared" si="39"/>
        <v>否</v>
      </c>
    </row>
    <row r="1247" ht="18" customHeight="1" spans="1:6">
      <c r="A1247" s="185" t="s">
        <v>1060</v>
      </c>
      <c r="B1247" s="143">
        <v>38</v>
      </c>
      <c r="C1247" s="143">
        <v>40</v>
      </c>
      <c r="D1247" s="85">
        <f t="shared" si="40"/>
        <v>1.05263157894737</v>
      </c>
      <c r="F1247" s="114" t="str">
        <f t="shared" si="39"/>
        <v>是</v>
      </c>
    </row>
    <row r="1248" ht="18" customHeight="1" spans="1:6">
      <c r="A1248" s="185" t="s">
        <v>1061</v>
      </c>
      <c r="B1248" s="143">
        <v>1920</v>
      </c>
      <c r="C1248" s="143">
        <v>2634</v>
      </c>
      <c r="D1248" s="85">
        <f t="shared" si="40"/>
        <v>1.371875</v>
      </c>
      <c r="F1248" s="114" t="str">
        <f t="shared" si="39"/>
        <v>是</v>
      </c>
    </row>
    <row r="1249" ht="18" customHeight="1" spans="1:7">
      <c r="A1249" s="184" t="s">
        <v>46</v>
      </c>
      <c r="B1249" s="145">
        <f>B1250+B1259+B1263</f>
        <v>165306</v>
      </c>
      <c r="C1249" s="145">
        <v>186661</v>
      </c>
      <c r="D1249" s="83">
        <f t="shared" si="40"/>
        <v>1.12918466359358</v>
      </c>
      <c r="F1249" s="114" t="str">
        <f t="shared" si="39"/>
        <v>是</v>
      </c>
      <c r="G1249" s="114">
        <v>1</v>
      </c>
    </row>
    <row r="1250" ht="18" customHeight="1" spans="1:6">
      <c r="A1250" s="185" t="s">
        <v>1062</v>
      </c>
      <c r="B1250" s="143">
        <f>SUM(B1251:B1258)</f>
        <v>121319</v>
      </c>
      <c r="C1250" s="143">
        <v>137317</v>
      </c>
      <c r="D1250" s="85">
        <f t="shared" si="40"/>
        <v>1.13186722607341</v>
      </c>
      <c r="F1250" s="114" t="str">
        <f t="shared" si="39"/>
        <v>是</v>
      </c>
    </row>
    <row r="1251" ht="18" customHeight="1" spans="1:6">
      <c r="A1251" s="185" t="s">
        <v>1063</v>
      </c>
      <c r="B1251" s="143">
        <v>1019</v>
      </c>
      <c r="C1251" s="143">
        <v>1500</v>
      </c>
      <c r="D1251" s="85">
        <f t="shared" si="40"/>
        <v>1.4720314033366</v>
      </c>
      <c r="F1251" s="114" t="str">
        <f t="shared" si="39"/>
        <v>是</v>
      </c>
    </row>
    <row r="1252" ht="17.25" hidden="1" customHeight="1" spans="1:6">
      <c r="A1252" s="185" t="s">
        <v>1064</v>
      </c>
      <c r="B1252" s="143">
        <v>0</v>
      </c>
      <c r="C1252" s="143">
        <v>0</v>
      </c>
      <c r="D1252" s="85">
        <f t="shared" si="40"/>
        <v>0</v>
      </c>
      <c r="F1252" s="114" t="str">
        <f t="shared" si="39"/>
        <v>否</v>
      </c>
    </row>
    <row r="1253" ht="18" customHeight="1" spans="1:6">
      <c r="A1253" s="185" t="s">
        <v>1065</v>
      </c>
      <c r="B1253" s="143">
        <v>12152</v>
      </c>
      <c r="C1253" s="143">
        <v>14913</v>
      </c>
      <c r="D1253" s="85">
        <f t="shared" si="40"/>
        <v>1.22720539828835</v>
      </c>
      <c r="F1253" s="114" t="str">
        <f t="shared" si="39"/>
        <v>是</v>
      </c>
    </row>
    <row r="1254" ht="17.25" hidden="1" customHeight="1" spans="1:6">
      <c r="A1254" s="185" t="s">
        <v>1066</v>
      </c>
      <c r="B1254" s="143">
        <v>0</v>
      </c>
      <c r="C1254" s="145">
        <v>0</v>
      </c>
      <c r="D1254" s="83">
        <f t="shared" si="40"/>
        <v>0</v>
      </c>
      <c r="F1254" s="114" t="str">
        <f t="shared" si="39"/>
        <v>否</v>
      </c>
    </row>
    <row r="1255" ht="18" customHeight="1" spans="1:6">
      <c r="A1255" s="185" t="s">
        <v>1067</v>
      </c>
      <c r="B1255" s="143">
        <v>57643</v>
      </c>
      <c r="C1255" s="143">
        <v>63616</v>
      </c>
      <c r="D1255" s="85">
        <f t="shared" si="40"/>
        <v>1.1036205610395</v>
      </c>
      <c r="F1255" s="114" t="str">
        <f t="shared" si="39"/>
        <v>是</v>
      </c>
    </row>
    <row r="1256" ht="18" customHeight="1" spans="1:6">
      <c r="A1256" s="185" t="s">
        <v>1068</v>
      </c>
      <c r="B1256" s="143">
        <v>16252</v>
      </c>
      <c r="C1256" s="143">
        <v>19199</v>
      </c>
      <c r="D1256" s="85">
        <f t="shared" si="40"/>
        <v>1.18133152842727</v>
      </c>
      <c r="F1256" s="114" t="str">
        <f t="shared" si="39"/>
        <v>是</v>
      </c>
    </row>
    <row r="1257" ht="18" customHeight="1" spans="1:6">
      <c r="A1257" s="185" t="s">
        <v>1069</v>
      </c>
      <c r="B1257" s="143">
        <v>641</v>
      </c>
      <c r="C1257" s="143">
        <v>688</v>
      </c>
      <c r="D1257" s="85">
        <f t="shared" si="40"/>
        <v>1.07332293291732</v>
      </c>
      <c r="F1257" s="114" t="str">
        <f t="shared" si="39"/>
        <v>是</v>
      </c>
    </row>
    <row r="1258" ht="18" customHeight="1" spans="1:6">
      <c r="A1258" s="185" t="s">
        <v>1070</v>
      </c>
      <c r="B1258" s="143">
        <v>33612</v>
      </c>
      <c r="C1258" s="143">
        <v>37401</v>
      </c>
      <c r="D1258" s="85">
        <f t="shared" si="40"/>
        <v>1.11272759728668</v>
      </c>
      <c r="F1258" s="114" t="str">
        <f t="shared" si="39"/>
        <v>是</v>
      </c>
    </row>
    <row r="1259" ht="18" customHeight="1" spans="1:6">
      <c r="A1259" s="185" t="s">
        <v>1071</v>
      </c>
      <c r="B1259" s="143">
        <f>SUM(B1260:B1262)</f>
        <v>43398</v>
      </c>
      <c r="C1259" s="143">
        <v>48644</v>
      </c>
      <c r="D1259" s="85">
        <f t="shared" si="40"/>
        <v>1.12088114659662</v>
      </c>
      <c r="F1259" s="114" t="str">
        <f t="shared" si="39"/>
        <v>是</v>
      </c>
    </row>
    <row r="1260" ht="18" customHeight="1" spans="1:6">
      <c r="A1260" s="185" t="s">
        <v>1072</v>
      </c>
      <c r="B1260" s="143">
        <v>43389</v>
      </c>
      <c r="C1260" s="143">
        <v>48634</v>
      </c>
      <c r="D1260" s="85">
        <f t="shared" si="40"/>
        <v>1.12088317315449</v>
      </c>
      <c r="F1260" s="114" t="str">
        <f t="shared" si="39"/>
        <v>是</v>
      </c>
    </row>
    <row r="1261" ht="17.85" hidden="1" customHeight="1" spans="1:6">
      <c r="A1261" s="185" t="s">
        <v>1073</v>
      </c>
      <c r="B1261" s="143">
        <v>0</v>
      </c>
      <c r="C1261" s="143">
        <v>0</v>
      </c>
      <c r="D1261" s="85">
        <f t="shared" si="40"/>
        <v>0</v>
      </c>
      <c r="F1261" s="114" t="str">
        <f t="shared" si="39"/>
        <v>否</v>
      </c>
    </row>
    <row r="1262" ht="18" customHeight="1" spans="1:6">
      <c r="A1262" s="185" t="s">
        <v>1074</v>
      </c>
      <c r="B1262" s="143">
        <v>9</v>
      </c>
      <c r="C1262" s="143">
        <v>10</v>
      </c>
      <c r="D1262" s="85">
        <f t="shared" si="40"/>
        <v>1.11111111111111</v>
      </c>
      <c r="F1262" s="114" t="str">
        <f t="shared" si="39"/>
        <v>是</v>
      </c>
    </row>
    <row r="1263" ht="18" customHeight="1" spans="1:6">
      <c r="A1263" s="185" t="s">
        <v>1075</v>
      </c>
      <c r="B1263" s="143">
        <f>SUM(B1265:B1266)</f>
        <v>589</v>
      </c>
      <c r="C1263" s="143">
        <v>700</v>
      </c>
      <c r="D1263" s="85">
        <f t="shared" si="40"/>
        <v>1.18845500848896</v>
      </c>
      <c r="F1263" s="114" t="str">
        <f t="shared" si="39"/>
        <v>是</v>
      </c>
    </row>
    <row r="1264" ht="17.25" hidden="1" customHeight="1" spans="1:6">
      <c r="A1264" s="185" t="s">
        <v>1076</v>
      </c>
      <c r="B1264" s="143">
        <v>0</v>
      </c>
      <c r="C1264" s="143">
        <v>0</v>
      </c>
      <c r="D1264" s="85">
        <f t="shared" si="40"/>
        <v>0</v>
      </c>
      <c r="F1264" s="114" t="str">
        <f t="shared" si="39"/>
        <v>否</v>
      </c>
    </row>
    <row r="1265" ht="18" customHeight="1" spans="1:6">
      <c r="A1265" s="185" t="s">
        <v>1077</v>
      </c>
      <c r="B1265" s="143">
        <v>589</v>
      </c>
      <c r="C1265" s="143">
        <v>700</v>
      </c>
      <c r="D1265" s="85">
        <f t="shared" si="40"/>
        <v>1.18845500848896</v>
      </c>
      <c r="F1265" s="114" t="str">
        <f t="shared" si="39"/>
        <v>是</v>
      </c>
    </row>
    <row r="1266" ht="17.25" hidden="1" customHeight="1" spans="1:6">
      <c r="A1266" s="185" t="s">
        <v>1078</v>
      </c>
      <c r="B1266" s="143">
        <v>0</v>
      </c>
      <c r="C1266" s="143">
        <v>0</v>
      </c>
      <c r="D1266" s="85">
        <f t="shared" si="40"/>
        <v>0</v>
      </c>
      <c r="F1266" s="114" t="str">
        <f t="shared" si="39"/>
        <v>否</v>
      </c>
    </row>
    <row r="1267" ht="18" customHeight="1" spans="1:7">
      <c r="A1267" s="184" t="s">
        <v>47</v>
      </c>
      <c r="B1267" s="145">
        <f>B1268+B1283+B1303+B1309</f>
        <v>2927</v>
      </c>
      <c r="C1267" s="145">
        <v>3309</v>
      </c>
      <c r="D1267" s="83">
        <f t="shared" si="40"/>
        <v>1.13050905363854</v>
      </c>
      <c r="F1267" s="114" t="str">
        <f t="shared" si="39"/>
        <v>是</v>
      </c>
      <c r="G1267" s="114">
        <v>1</v>
      </c>
    </row>
    <row r="1268" ht="18" customHeight="1" spans="1:6">
      <c r="A1268" s="185" t="s">
        <v>1079</v>
      </c>
      <c r="B1268" s="143">
        <f>SUM(B1269:B1282)</f>
        <v>2102</v>
      </c>
      <c r="C1268" s="143">
        <v>2474</v>
      </c>
      <c r="D1268" s="85">
        <f t="shared" si="40"/>
        <v>1.17697431018078</v>
      </c>
      <c r="F1268" s="114" t="str">
        <f t="shared" si="39"/>
        <v>是</v>
      </c>
    </row>
    <row r="1269" ht="18" customHeight="1" spans="1:6">
      <c r="A1269" s="185" t="s">
        <v>724</v>
      </c>
      <c r="B1269" s="143">
        <v>74</v>
      </c>
      <c r="C1269" s="143">
        <v>174</v>
      </c>
      <c r="D1269" s="85">
        <f t="shared" si="40"/>
        <v>2.35135135135135</v>
      </c>
      <c r="F1269" s="114" t="str">
        <f t="shared" si="39"/>
        <v>是</v>
      </c>
    </row>
    <row r="1270" ht="17.25" hidden="1" customHeight="1" spans="1:6">
      <c r="A1270" s="185" t="s">
        <v>725</v>
      </c>
      <c r="B1270" s="143">
        <v>0</v>
      </c>
      <c r="C1270" s="143">
        <v>0</v>
      </c>
      <c r="D1270" s="85">
        <f t="shared" si="40"/>
        <v>0</v>
      </c>
      <c r="F1270" s="114" t="str">
        <f t="shared" si="39"/>
        <v>否</v>
      </c>
    </row>
    <row r="1271" ht="17.25" hidden="1" customHeight="1" spans="1:6">
      <c r="A1271" s="185" t="s">
        <v>726</v>
      </c>
      <c r="B1271" s="143">
        <v>0</v>
      </c>
      <c r="C1271" s="143">
        <v>0</v>
      </c>
      <c r="D1271" s="85">
        <f t="shared" si="40"/>
        <v>0</v>
      </c>
      <c r="F1271" s="114" t="str">
        <f t="shared" si="39"/>
        <v>否</v>
      </c>
    </row>
    <row r="1272" ht="17.25" hidden="1" customHeight="1" spans="1:6">
      <c r="A1272" s="185" t="s">
        <v>1080</v>
      </c>
      <c r="B1272" s="143">
        <v>0</v>
      </c>
      <c r="C1272" s="143">
        <v>0</v>
      </c>
      <c r="D1272" s="85">
        <f t="shared" si="40"/>
        <v>0</v>
      </c>
      <c r="F1272" s="114" t="str">
        <f t="shared" si="39"/>
        <v>否</v>
      </c>
    </row>
    <row r="1273" ht="18" customHeight="1" spans="1:6">
      <c r="A1273" s="185" t="s">
        <v>1081</v>
      </c>
      <c r="B1273" s="143">
        <v>5</v>
      </c>
      <c r="C1273" s="143">
        <v>6</v>
      </c>
      <c r="D1273" s="85">
        <f t="shared" si="40"/>
        <v>1.2</v>
      </c>
      <c r="F1273" s="114" t="str">
        <f t="shared" si="39"/>
        <v>是</v>
      </c>
    </row>
    <row r="1274" ht="18" customHeight="1" spans="1:6">
      <c r="A1274" s="185" t="s">
        <v>1082</v>
      </c>
      <c r="B1274" s="143">
        <v>22</v>
      </c>
      <c r="C1274" s="143">
        <v>23</v>
      </c>
      <c r="D1274" s="85">
        <f t="shared" si="40"/>
        <v>1.04545454545455</v>
      </c>
      <c r="F1274" s="114" t="str">
        <f t="shared" ref="F1274:F1308" si="41">IF((B1274+C1274+G1274)&lt;&gt;0,"是","否")</f>
        <v>是</v>
      </c>
    </row>
    <row r="1275" ht="17.25" hidden="1" customHeight="1" spans="1:6">
      <c r="A1275" s="185" t="s">
        <v>1083</v>
      </c>
      <c r="B1275" s="143">
        <v>0</v>
      </c>
      <c r="C1275" s="143">
        <v>0</v>
      </c>
      <c r="D1275" s="85">
        <f t="shared" si="40"/>
        <v>0</v>
      </c>
      <c r="F1275" s="114" t="str">
        <f t="shared" si="41"/>
        <v>否</v>
      </c>
    </row>
    <row r="1276" ht="17.25" hidden="1" customHeight="1" spans="1:6">
      <c r="A1276" s="185" t="s">
        <v>1084</v>
      </c>
      <c r="B1276" s="143">
        <v>0</v>
      </c>
      <c r="C1276" s="143">
        <v>0</v>
      </c>
      <c r="D1276" s="85">
        <f t="shared" si="40"/>
        <v>0</v>
      </c>
      <c r="F1276" s="114" t="str">
        <f t="shared" si="41"/>
        <v>否</v>
      </c>
    </row>
    <row r="1277" ht="17.25" hidden="1" customHeight="1" spans="1:6">
      <c r="A1277" s="185" t="s">
        <v>1085</v>
      </c>
      <c r="B1277" s="143">
        <v>0</v>
      </c>
      <c r="C1277" s="143">
        <v>0</v>
      </c>
      <c r="D1277" s="85">
        <f t="shared" si="40"/>
        <v>0</v>
      </c>
      <c r="F1277" s="114" t="str">
        <f t="shared" si="41"/>
        <v>否</v>
      </c>
    </row>
    <row r="1278" ht="17.25" hidden="1" customHeight="1" spans="1:6">
      <c r="A1278" s="185" t="s">
        <v>1086</v>
      </c>
      <c r="B1278" s="143">
        <v>0</v>
      </c>
      <c r="C1278" s="143">
        <v>0</v>
      </c>
      <c r="D1278" s="85">
        <f t="shared" si="40"/>
        <v>0</v>
      </c>
      <c r="F1278" s="114" t="str">
        <f t="shared" si="41"/>
        <v>否</v>
      </c>
    </row>
    <row r="1279" ht="18" customHeight="1" spans="1:6">
      <c r="A1279" s="185" t="s">
        <v>1087</v>
      </c>
      <c r="B1279" s="143">
        <v>1867</v>
      </c>
      <c r="C1279" s="143">
        <v>2066</v>
      </c>
      <c r="D1279" s="85">
        <f t="shared" si="40"/>
        <v>1.1065881092662</v>
      </c>
      <c r="F1279" s="114" t="str">
        <f t="shared" si="41"/>
        <v>是</v>
      </c>
    </row>
    <row r="1280" ht="17.25" hidden="1" customHeight="1" spans="1:6">
      <c r="A1280" s="185" t="s">
        <v>1088</v>
      </c>
      <c r="B1280" s="143">
        <v>0</v>
      </c>
      <c r="C1280" s="143">
        <v>0</v>
      </c>
      <c r="D1280" s="85">
        <f t="shared" si="40"/>
        <v>0</v>
      </c>
      <c r="F1280" s="114" t="str">
        <f t="shared" si="41"/>
        <v>否</v>
      </c>
    </row>
    <row r="1281" ht="17.85" hidden="1" customHeight="1" spans="1:6">
      <c r="A1281" s="185" t="s">
        <v>743</v>
      </c>
      <c r="B1281" s="143">
        <v>0</v>
      </c>
      <c r="C1281" s="143">
        <v>0</v>
      </c>
      <c r="D1281" s="85">
        <f t="shared" si="40"/>
        <v>0</v>
      </c>
      <c r="F1281" s="114" t="str">
        <f t="shared" si="41"/>
        <v>否</v>
      </c>
    </row>
    <row r="1282" ht="18" customHeight="1" spans="1:6">
      <c r="A1282" s="185" t="s">
        <v>1089</v>
      </c>
      <c r="B1282" s="143">
        <v>134</v>
      </c>
      <c r="C1282" s="143">
        <v>205</v>
      </c>
      <c r="D1282" s="85">
        <f t="shared" si="40"/>
        <v>1.52985074626866</v>
      </c>
      <c r="F1282" s="114" t="str">
        <f t="shared" si="41"/>
        <v>是</v>
      </c>
    </row>
    <row r="1283" s="112" customFormat="1" ht="18" customHeight="1" spans="1:6">
      <c r="A1283" s="185" t="s">
        <v>1090</v>
      </c>
      <c r="B1283" s="143">
        <f>SUM(B1284:B1293)</f>
        <v>325</v>
      </c>
      <c r="C1283" s="143">
        <v>279</v>
      </c>
      <c r="D1283" s="85">
        <f t="shared" si="40"/>
        <v>0.858461538461538</v>
      </c>
      <c r="F1283" s="114" t="str">
        <f t="shared" si="41"/>
        <v>是</v>
      </c>
    </row>
    <row r="1284" s="112" customFormat="1" ht="18" customHeight="1" spans="1:6">
      <c r="A1284" s="185" t="s">
        <v>724</v>
      </c>
      <c r="B1284" s="143">
        <v>25</v>
      </c>
      <c r="C1284" s="143">
        <v>204</v>
      </c>
      <c r="D1284" s="85">
        <f t="shared" si="40"/>
        <v>8.16</v>
      </c>
      <c r="F1284" s="114" t="str">
        <f t="shared" si="41"/>
        <v>是</v>
      </c>
    </row>
    <row r="1285" ht="18" customHeight="1" spans="1:6">
      <c r="A1285" s="185" t="s">
        <v>725</v>
      </c>
      <c r="B1285" s="143">
        <v>100</v>
      </c>
      <c r="C1285" s="143">
        <v>30</v>
      </c>
      <c r="D1285" s="85">
        <f t="shared" si="40"/>
        <v>0.3</v>
      </c>
      <c r="F1285" s="114" t="str">
        <f t="shared" si="41"/>
        <v>是</v>
      </c>
    </row>
    <row r="1286" ht="17.25" hidden="1" customHeight="1" spans="1:6">
      <c r="A1286" s="185" t="s">
        <v>726</v>
      </c>
      <c r="B1286" s="143">
        <v>0</v>
      </c>
      <c r="C1286" s="143">
        <v>0</v>
      </c>
      <c r="D1286" s="85">
        <f t="shared" si="40"/>
        <v>0</v>
      </c>
      <c r="F1286" s="114" t="str">
        <f t="shared" si="41"/>
        <v>否</v>
      </c>
    </row>
    <row r="1287" ht="17.85" hidden="1" customHeight="1" spans="1:6">
      <c r="A1287" s="185" t="s">
        <v>1091</v>
      </c>
      <c r="B1287" s="143">
        <v>0</v>
      </c>
      <c r="C1287" s="143">
        <v>0</v>
      </c>
      <c r="D1287" s="85">
        <f t="shared" si="40"/>
        <v>0</v>
      </c>
      <c r="F1287" s="114" t="str">
        <f t="shared" si="41"/>
        <v>否</v>
      </c>
    </row>
    <row r="1288" ht="17.25" hidden="1" customHeight="1" spans="1:6">
      <c r="A1288" s="185" t="s">
        <v>1092</v>
      </c>
      <c r="B1288" s="143">
        <v>0</v>
      </c>
      <c r="C1288" s="143">
        <v>0</v>
      </c>
      <c r="D1288" s="85">
        <f t="shared" si="40"/>
        <v>0</v>
      </c>
      <c r="F1288" s="114" t="str">
        <f t="shared" si="41"/>
        <v>否</v>
      </c>
    </row>
    <row r="1289" ht="17.25" hidden="1" customHeight="1" spans="1:6">
      <c r="A1289" s="185" t="s">
        <v>1093</v>
      </c>
      <c r="B1289" s="143">
        <v>0</v>
      </c>
      <c r="C1289" s="143">
        <v>0</v>
      </c>
      <c r="D1289" s="85">
        <f t="shared" si="40"/>
        <v>0</v>
      </c>
      <c r="F1289" s="114" t="str">
        <f t="shared" si="41"/>
        <v>否</v>
      </c>
    </row>
    <row r="1290" ht="17.25" hidden="1" customHeight="1" spans="1:6">
      <c r="A1290" s="185" t="s">
        <v>1094</v>
      </c>
      <c r="B1290" s="143">
        <v>0</v>
      </c>
      <c r="C1290" s="143">
        <v>0</v>
      </c>
      <c r="D1290" s="85">
        <f t="shared" si="40"/>
        <v>0</v>
      </c>
      <c r="F1290" s="114" t="str">
        <f t="shared" si="41"/>
        <v>否</v>
      </c>
    </row>
    <row r="1291" s="112" customFormat="1" ht="17.25" hidden="1" customHeight="1" spans="1:6">
      <c r="A1291" s="185" t="s">
        <v>1095</v>
      </c>
      <c r="B1291" s="143">
        <v>0</v>
      </c>
      <c r="C1291" s="143">
        <v>0</v>
      </c>
      <c r="D1291" s="85">
        <f t="shared" si="40"/>
        <v>0</v>
      </c>
      <c r="F1291" s="114" t="str">
        <f t="shared" si="41"/>
        <v>否</v>
      </c>
    </row>
    <row r="1292" ht="17.25" hidden="1" customHeight="1" spans="1:6">
      <c r="A1292" s="185" t="s">
        <v>1096</v>
      </c>
      <c r="B1292" s="143">
        <v>0</v>
      </c>
      <c r="C1292" s="143">
        <v>0</v>
      </c>
      <c r="D1292" s="85">
        <f t="shared" si="40"/>
        <v>0</v>
      </c>
      <c r="F1292" s="114" t="str">
        <f t="shared" si="41"/>
        <v>否</v>
      </c>
    </row>
    <row r="1293" ht="18" customHeight="1" spans="1:6">
      <c r="A1293" s="185" t="s">
        <v>1097</v>
      </c>
      <c r="B1293" s="143">
        <v>200</v>
      </c>
      <c r="C1293" s="143">
        <v>45</v>
      </c>
      <c r="D1293" s="85">
        <f t="shared" si="40"/>
        <v>0.225</v>
      </c>
      <c r="F1293" s="114" t="str">
        <f t="shared" si="41"/>
        <v>是</v>
      </c>
    </row>
    <row r="1294" ht="17.25" hidden="1" customHeight="1" spans="1:6">
      <c r="A1294" s="185" t="s">
        <v>1098</v>
      </c>
      <c r="B1294" s="143">
        <v>0</v>
      </c>
      <c r="C1294" s="143"/>
      <c r="D1294" s="85">
        <f t="shared" si="40"/>
        <v>0</v>
      </c>
      <c r="F1294" s="114" t="str">
        <f t="shared" si="41"/>
        <v>否</v>
      </c>
    </row>
    <row r="1295" ht="17.25" hidden="1" customHeight="1" spans="1:6">
      <c r="A1295" s="185" t="s">
        <v>743</v>
      </c>
      <c r="B1295" s="143">
        <v>0</v>
      </c>
      <c r="C1295" s="143"/>
      <c r="D1295" s="85">
        <f t="shared" si="40"/>
        <v>0</v>
      </c>
      <c r="F1295" s="114" t="str">
        <f t="shared" si="41"/>
        <v>否</v>
      </c>
    </row>
    <row r="1296" s="112" customFormat="1" ht="17.25" hidden="1" customHeight="1" spans="1:6">
      <c r="A1296" s="185" t="s">
        <v>1099</v>
      </c>
      <c r="B1296" s="143">
        <v>0</v>
      </c>
      <c r="C1296" s="143"/>
      <c r="D1296" s="85">
        <f t="shared" si="40"/>
        <v>0</v>
      </c>
      <c r="F1296" s="114" t="str">
        <f t="shared" si="41"/>
        <v>否</v>
      </c>
    </row>
    <row r="1297" s="112" customFormat="1" ht="17.85" hidden="1" customHeight="1" spans="1:6">
      <c r="A1297" s="185" t="s">
        <v>1100</v>
      </c>
      <c r="B1297" s="143"/>
      <c r="C1297" s="143"/>
      <c r="D1297" s="85">
        <f t="shared" si="40"/>
        <v>0</v>
      </c>
      <c r="F1297" s="114" t="str">
        <f t="shared" si="41"/>
        <v>否</v>
      </c>
    </row>
    <row r="1298" ht="17.85" hidden="1" customHeight="1" spans="1:6">
      <c r="A1298" s="185" t="s">
        <v>1101</v>
      </c>
      <c r="B1298" s="143"/>
      <c r="C1298" s="143"/>
      <c r="D1298" s="85">
        <f t="shared" si="40"/>
        <v>0</v>
      </c>
      <c r="F1298" s="114" t="str">
        <f t="shared" si="41"/>
        <v>否</v>
      </c>
    </row>
    <row r="1299" ht="17.85" hidden="1" customHeight="1" spans="1:6">
      <c r="A1299" s="185" t="s">
        <v>1102</v>
      </c>
      <c r="B1299" s="143"/>
      <c r="C1299" s="143"/>
      <c r="D1299" s="85">
        <f t="shared" si="40"/>
        <v>0</v>
      </c>
      <c r="F1299" s="114" t="str">
        <f t="shared" si="41"/>
        <v>否</v>
      </c>
    </row>
    <row r="1300" ht="17.85" hidden="1" customHeight="1" spans="1:6">
      <c r="A1300" s="185" t="s">
        <v>1103</v>
      </c>
      <c r="B1300" s="143"/>
      <c r="C1300" s="143"/>
      <c r="D1300" s="85">
        <f t="shared" si="40"/>
        <v>0</v>
      </c>
      <c r="F1300" s="114" t="str">
        <f t="shared" si="41"/>
        <v>否</v>
      </c>
    </row>
    <row r="1301" ht="17.85" hidden="1" customHeight="1" spans="1:6">
      <c r="A1301" s="185" t="s">
        <v>1104</v>
      </c>
      <c r="B1301" s="143"/>
      <c r="C1301" s="143"/>
      <c r="D1301" s="85">
        <f t="shared" si="40"/>
        <v>0</v>
      </c>
      <c r="F1301" s="114" t="str">
        <f t="shared" si="41"/>
        <v>否</v>
      </c>
    </row>
    <row r="1302" ht="17.85" hidden="1" customHeight="1" spans="1:6">
      <c r="A1302" s="185" t="s">
        <v>1105</v>
      </c>
      <c r="B1302" s="143"/>
      <c r="C1302" s="143"/>
      <c r="D1302" s="85">
        <f t="shared" si="40"/>
        <v>0</v>
      </c>
      <c r="F1302" s="114" t="str">
        <f t="shared" si="41"/>
        <v>否</v>
      </c>
    </row>
    <row r="1303" ht="18" customHeight="1" spans="1:6">
      <c r="A1303" s="185" t="s">
        <v>1106</v>
      </c>
      <c r="B1303" s="143">
        <f>SUM(B1305:B1308)</f>
        <v>500</v>
      </c>
      <c r="C1303" s="143">
        <v>556</v>
      </c>
      <c r="D1303" s="85">
        <f t="shared" si="40"/>
        <v>1.112</v>
      </c>
      <c r="F1303" s="114" t="str">
        <f t="shared" si="41"/>
        <v>是</v>
      </c>
    </row>
    <row r="1304" ht="18" customHeight="1" spans="1:6">
      <c r="A1304" s="185" t="s">
        <v>1107</v>
      </c>
      <c r="B1304" s="143">
        <v>0</v>
      </c>
      <c r="C1304" s="143">
        <v>49</v>
      </c>
      <c r="D1304" s="85">
        <f t="shared" si="40"/>
        <v>0</v>
      </c>
      <c r="F1304" s="114" t="str">
        <f t="shared" si="41"/>
        <v>是</v>
      </c>
    </row>
    <row r="1305" ht="17.85" hidden="1" customHeight="1" spans="1:6">
      <c r="A1305" s="185" t="s">
        <v>1108</v>
      </c>
      <c r="B1305" s="143">
        <v>0</v>
      </c>
      <c r="C1305" s="143">
        <v>0</v>
      </c>
      <c r="D1305" s="85">
        <f t="shared" si="40"/>
        <v>0</v>
      </c>
      <c r="F1305" s="114" t="str">
        <f t="shared" si="41"/>
        <v>否</v>
      </c>
    </row>
    <row r="1306" s="112" customFormat="1" ht="18" customHeight="1" spans="1:7">
      <c r="A1306" s="185" t="s">
        <v>1109</v>
      </c>
      <c r="B1306" s="143">
        <v>500</v>
      </c>
      <c r="C1306" s="143">
        <v>407</v>
      </c>
      <c r="D1306" s="85">
        <f t="shared" ref="D1306:D1351" si="42">IF(B1306&lt;&gt;0,C1306/B1306,0)</f>
        <v>0.814</v>
      </c>
      <c r="F1306" s="114" t="str">
        <f t="shared" si="41"/>
        <v>是</v>
      </c>
      <c r="G1306" s="114"/>
    </row>
    <row r="1307" s="112" customFormat="1" ht="17.85" hidden="1" customHeight="1" spans="1:7">
      <c r="A1307" s="185" t="s">
        <v>1110</v>
      </c>
      <c r="B1307" s="143">
        <v>0</v>
      </c>
      <c r="C1307" s="143">
        <v>0</v>
      </c>
      <c r="D1307" s="85">
        <f t="shared" si="42"/>
        <v>0</v>
      </c>
      <c r="F1307" s="114" t="str">
        <f t="shared" si="41"/>
        <v>否</v>
      </c>
      <c r="G1307" s="114"/>
    </row>
    <row r="1308" s="112" customFormat="1" ht="18" customHeight="1" spans="1:7">
      <c r="A1308" s="185" t="s">
        <v>1111</v>
      </c>
      <c r="B1308" s="143">
        <v>0</v>
      </c>
      <c r="C1308" s="143">
        <v>100</v>
      </c>
      <c r="D1308" s="83">
        <f t="shared" si="42"/>
        <v>0</v>
      </c>
      <c r="F1308" s="114" t="str">
        <f t="shared" si="41"/>
        <v>是</v>
      </c>
      <c r="G1308" s="114"/>
    </row>
    <row r="1309" s="178" customFormat="1" ht="17.85" hidden="1" customHeight="1" spans="1:7">
      <c r="A1309" s="185" t="s">
        <v>1112</v>
      </c>
      <c r="B1309" s="143">
        <f>B1311</f>
        <v>0</v>
      </c>
      <c r="C1309" s="145"/>
      <c r="D1309" s="83">
        <f t="shared" si="42"/>
        <v>0</v>
      </c>
      <c r="F1309" s="114" t="str">
        <f t="shared" ref="F1309:F1351" si="43">IF((B1309+C1309+G1309)&lt;&gt;0,"是","否")</f>
        <v>否</v>
      </c>
      <c r="G1309" s="182"/>
    </row>
    <row r="1310" s="178" customFormat="1" ht="17.85" hidden="1" customHeight="1" spans="1:7">
      <c r="A1310" s="185" t="s">
        <v>1113</v>
      </c>
      <c r="B1310" s="143">
        <v>0</v>
      </c>
      <c r="C1310" s="143"/>
      <c r="D1310" s="85">
        <f t="shared" si="42"/>
        <v>0</v>
      </c>
      <c r="F1310" s="114" t="str">
        <f t="shared" si="43"/>
        <v>否</v>
      </c>
      <c r="G1310" s="182"/>
    </row>
    <row r="1311" s="182" customFormat="1" ht="17.85" hidden="1" customHeight="1" spans="1:6">
      <c r="A1311" s="185" t="s">
        <v>1114</v>
      </c>
      <c r="B1311" s="143"/>
      <c r="C1311" s="143"/>
      <c r="D1311" s="85">
        <f t="shared" si="42"/>
        <v>0</v>
      </c>
      <c r="F1311" s="114" t="str">
        <f t="shared" si="43"/>
        <v>否</v>
      </c>
    </row>
    <row r="1312" s="178" customFormat="1" ht="17.85" hidden="1" customHeight="1" spans="1:7">
      <c r="A1312" s="185" t="s">
        <v>1115</v>
      </c>
      <c r="B1312" s="143"/>
      <c r="C1312" s="145"/>
      <c r="D1312" s="83">
        <f t="shared" si="42"/>
        <v>0</v>
      </c>
      <c r="F1312" s="114" t="str">
        <f t="shared" si="43"/>
        <v>否</v>
      </c>
      <c r="G1312" s="182"/>
    </row>
    <row r="1313" s="182" customFormat="1" ht="17.85" hidden="1" customHeight="1" spans="1:6">
      <c r="A1313" s="185" t="s">
        <v>1116</v>
      </c>
      <c r="B1313" s="143"/>
      <c r="C1313" s="143"/>
      <c r="D1313" s="85">
        <f t="shared" si="42"/>
        <v>0</v>
      </c>
      <c r="F1313" s="114" t="str">
        <f t="shared" si="43"/>
        <v>否</v>
      </c>
    </row>
    <row r="1314" s="182" customFormat="1" ht="17.85" hidden="1" customHeight="1" spans="1:6">
      <c r="A1314" s="185" t="s">
        <v>1117</v>
      </c>
      <c r="B1314" s="143"/>
      <c r="C1314" s="143"/>
      <c r="D1314" s="85">
        <f t="shared" si="42"/>
        <v>0</v>
      </c>
      <c r="F1314" s="114" t="str">
        <f t="shared" si="43"/>
        <v>否</v>
      </c>
    </row>
    <row r="1315" s="182" customFormat="1" ht="17.85" hidden="1" customHeight="1" spans="1:6">
      <c r="A1315" s="185" t="s">
        <v>1118</v>
      </c>
      <c r="B1315" s="143"/>
      <c r="C1315" s="143"/>
      <c r="D1315" s="85">
        <f t="shared" si="42"/>
        <v>0</v>
      </c>
      <c r="F1315" s="114" t="str">
        <f t="shared" si="43"/>
        <v>否</v>
      </c>
    </row>
    <row r="1316" s="182" customFormat="1" ht="17.85" hidden="1" customHeight="1" spans="1:6">
      <c r="A1316" s="185" t="s">
        <v>1119</v>
      </c>
      <c r="B1316" s="143"/>
      <c r="C1316" s="143"/>
      <c r="D1316" s="85">
        <f t="shared" si="42"/>
        <v>0</v>
      </c>
      <c r="F1316" s="114" t="str">
        <f t="shared" si="43"/>
        <v>否</v>
      </c>
    </row>
    <row r="1317" s="182" customFormat="1" ht="17.85" hidden="1" customHeight="1" spans="1:6">
      <c r="A1317" s="185" t="s">
        <v>1120</v>
      </c>
      <c r="B1317" s="143"/>
      <c r="C1317" s="143"/>
      <c r="D1317" s="85">
        <f t="shared" si="42"/>
        <v>0</v>
      </c>
      <c r="F1317" s="114" t="str">
        <f t="shared" si="43"/>
        <v>否</v>
      </c>
    </row>
    <row r="1318" s="182" customFormat="1" ht="17.85" hidden="1" customHeight="1" spans="1:6">
      <c r="A1318" s="185" t="s">
        <v>1121</v>
      </c>
      <c r="B1318" s="143"/>
      <c r="C1318" s="145"/>
      <c r="D1318" s="83">
        <f t="shared" si="42"/>
        <v>0</v>
      </c>
      <c r="F1318" s="114" t="str">
        <f t="shared" si="43"/>
        <v>否</v>
      </c>
    </row>
    <row r="1319" s="182" customFormat="1" ht="17.85" hidden="1" customHeight="1" spans="1:6">
      <c r="A1319" s="185" t="s">
        <v>1122</v>
      </c>
      <c r="B1319" s="143"/>
      <c r="C1319" s="143"/>
      <c r="D1319" s="85">
        <f t="shared" si="42"/>
        <v>0</v>
      </c>
      <c r="F1319" s="114" t="str">
        <f t="shared" si="43"/>
        <v>否</v>
      </c>
    </row>
    <row r="1320" ht="17.85" hidden="1" customHeight="1" spans="1:6">
      <c r="A1320" s="185" t="s">
        <v>1123</v>
      </c>
      <c r="B1320" s="143"/>
      <c r="C1320" s="143"/>
      <c r="D1320" s="85">
        <f t="shared" si="42"/>
        <v>0</v>
      </c>
      <c r="F1320" s="114" t="str">
        <f t="shared" si="43"/>
        <v>否</v>
      </c>
    </row>
    <row r="1321" ht="18" customHeight="1" spans="1:7">
      <c r="A1321" s="184" t="s">
        <v>48</v>
      </c>
      <c r="B1321" s="145"/>
      <c r="C1321" s="145">
        <v>19775</v>
      </c>
      <c r="D1321" s="83">
        <f t="shared" si="42"/>
        <v>0</v>
      </c>
      <c r="F1321" s="114" t="str">
        <f t="shared" si="43"/>
        <v>是</v>
      </c>
      <c r="G1321" s="114">
        <v>1</v>
      </c>
    </row>
    <row r="1322" ht="18" customHeight="1" spans="1:7">
      <c r="A1322" s="184" t="s">
        <v>49</v>
      </c>
      <c r="B1322" s="145">
        <f>B1324</f>
        <v>8541</v>
      </c>
      <c r="C1322" s="145">
        <v>9113</v>
      </c>
      <c r="D1322" s="83">
        <f t="shared" si="42"/>
        <v>1.06697108066971</v>
      </c>
      <c r="F1322" s="114" t="str">
        <f t="shared" si="43"/>
        <v>是</v>
      </c>
      <c r="G1322" s="114">
        <v>1</v>
      </c>
    </row>
    <row r="1323" ht="18" customHeight="1" spans="1:6">
      <c r="A1323" s="185" t="s">
        <v>1124</v>
      </c>
      <c r="B1323" s="143"/>
      <c r="C1323" s="143">
        <v>1275</v>
      </c>
      <c r="D1323" s="85">
        <f t="shared" si="42"/>
        <v>0</v>
      </c>
      <c r="F1323" s="114" t="str">
        <f t="shared" si="43"/>
        <v>是</v>
      </c>
    </row>
    <row r="1324" ht="18" customHeight="1" spans="1:6">
      <c r="A1324" s="185" t="s">
        <v>1125</v>
      </c>
      <c r="B1324" s="143">
        <v>8541</v>
      </c>
      <c r="C1324" s="143">
        <v>7838</v>
      </c>
      <c r="D1324" s="85">
        <f t="shared" si="42"/>
        <v>0.917691136869219</v>
      </c>
      <c r="F1324" s="114" t="str">
        <f t="shared" si="43"/>
        <v>是</v>
      </c>
    </row>
    <row r="1325" ht="18" customHeight="1" spans="1:7">
      <c r="A1325" s="184" t="s">
        <v>50</v>
      </c>
      <c r="B1325" s="145">
        <f>B1326</f>
        <v>19226</v>
      </c>
      <c r="C1325" s="145">
        <v>32311</v>
      </c>
      <c r="D1325" s="83">
        <f t="shared" si="42"/>
        <v>1.68058878601893</v>
      </c>
      <c r="F1325" s="114" t="str">
        <f t="shared" si="43"/>
        <v>是</v>
      </c>
      <c r="G1325" s="114">
        <v>1</v>
      </c>
    </row>
    <row r="1326" ht="18" customHeight="1" spans="1:6">
      <c r="A1326" s="185" t="s">
        <v>1126</v>
      </c>
      <c r="B1326" s="143">
        <f>B1327+B1330</f>
        <v>19226</v>
      </c>
      <c r="C1326" s="143">
        <v>32311</v>
      </c>
      <c r="D1326" s="85">
        <f t="shared" si="42"/>
        <v>1.68058878601893</v>
      </c>
      <c r="F1326" s="114" t="str">
        <f t="shared" si="43"/>
        <v>是</v>
      </c>
    </row>
    <row r="1327" ht="18" customHeight="1" spans="1:6">
      <c r="A1327" s="185" t="s">
        <v>1127</v>
      </c>
      <c r="B1327" s="143">
        <v>19226</v>
      </c>
      <c r="C1327" s="143">
        <v>32311</v>
      </c>
      <c r="D1327" s="85">
        <f t="shared" si="42"/>
        <v>1.68058878601893</v>
      </c>
      <c r="F1327" s="114" t="str">
        <f t="shared" si="43"/>
        <v>是</v>
      </c>
    </row>
    <row r="1328" ht="17.85" hidden="1" customHeight="1" spans="1:6">
      <c r="A1328" s="185" t="s">
        <v>1128</v>
      </c>
      <c r="B1328" s="143"/>
      <c r="C1328" s="143"/>
      <c r="D1328" s="85">
        <f t="shared" si="42"/>
        <v>0</v>
      </c>
      <c r="F1328" s="114" t="str">
        <f t="shared" si="43"/>
        <v>否</v>
      </c>
    </row>
    <row r="1329" ht="17.85" hidden="1" customHeight="1" spans="1:6">
      <c r="A1329" s="185" t="s">
        <v>1129</v>
      </c>
      <c r="B1329" s="143"/>
      <c r="C1329" s="143"/>
      <c r="D1329" s="85"/>
      <c r="F1329" s="114" t="str">
        <f t="shared" si="43"/>
        <v>否</v>
      </c>
    </row>
    <row r="1330" ht="17.85" hidden="1" customHeight="1" spans="1:6">
      <c r="A1330" s="185" t="s">
        <v>1130</v>
      </c>
      <c r="B1330" s="143"/>
      <c r="C1330" s="143"/>
      <c r="D1330" s="85"/>
      <c r="F1330" s="114" t="str">
        <f t="shared" si="43"/>
        <v>否</v>
      </c>
    </row>
    <row r="1331" ht="18" customHeight="1" spans="1:7">
      <c r="A1331" s="184" t="s">
        <v>51</v>
      </c>
      <c r="B1331" s="145">
        <f>B1334+B1333+B1332</f>
        <v>282</v>
      </c>
      <c r="C1331" s="145">
        <v>408</v>
      </c>
      <c r="D1331" s="83">
        <f t="shared" si="42"/>
        <v>1.4468085106383</v>
      </c>
      <c r="F1331" s="114" t="str">
        <f t="shared" si="43"/>
        <v>是</v>
      </c>
      <c r="G1331" s="114">
        <v>1</v>
      </c>
    </row>
    <row r="1332" ht="17.85" hidden="1" customHeight="1" spans="1:6">
      <c r="A1332" s="185" t="s">
        <v>1131</v>
      </c>
      <c r="B1332" s="143"/>
      <c r="C1332" s="143"/>
      <c r="D1332" s="85"/>
      <c r="F1332" s="114" t="str">
        <f t="shared" si="43"/>
        <v>否</v>
      </c>
    </row>
    <row r="1333" ht="17.85" hidden="1" customHeight="1" spans="1:6">
      <c r="A1333" s="185" t="s">
        <v>1132</v>
      </c>
      <c r="B1333" s="143"/>
      <c r="C1333" s="143"/>
      <c r="D1333" s="85"/>
      <c r="F1333" s="114" t="str">
        <f t="shared" si="43"/>
        <v>否</v>
      </c>
    </row>
    <row r="1334" ht="18" customHeight="1" spans="1:6">
      <c r="A1334" s="185" t="s">
        <v>1133</v>
      </c>
      <c r="B1334" s="143">
        <v>282</v>
      </c>
      <c r="C1334" s="143">
        <v>408</v>
      </c>
      <c r="D1334" s="85">
        <f t="shared" si="42"/>
        <v>1.4468085106383</v>
      </c>
      <c r="F1334" s="114" t="str">
        <f t="shared" si="43"/>
        <v>是</v>
      </c>
    </row>
    <row r="1335" ht="17.85" hidden="1" customHeight="1" spans="1:6">
      <c r="A1335" s="185"/>
      <c r="B1335" s="143">
        <v>0</v>
      </c>
      <c r="C1335" s="143"/>
      <c r="D1335" s="85">
        <f t="shared" si="42"/>
        <v>0</v>
      </c>
      <c r="F1335" s="114" t="str">
        <f t="shared" si="43"/>
        <v>否</v>
      </c>
    </row>
    <row r="1336" ht="18" customHeight="1" spans="1:7">
      <c r="A1336" s="186" t="s">
        <v>53</v>
      </c>
      <c r="B1336" s="145">
        <f ca="1">SUMIF(G4:G1335,1,B4:B1334)</f>
        <v>2429495</v>
      </c>
      <c r="C1336" s="145">
        <f ca="1">SUMIF(G4:G1335,1,C4:C1334)</f>
        <v>2672500</v>
      </c>
      <c r="D1336" s="83">
        <f ca="1" t="shared" si="42"/>
        <v>1.10002284425364</v>
      </c>
      <c r="F1336" s="114" t="str">
        <f ca="1" t="shared" si="43"/>
        <v>是</v>
      </c>
      <c r="G1336" s="114">
        <v>1</v>
      </c>
    </row>
    <row r="1337" ht="18" customHeight="1" spans="1:7">
      <c r="A1337" s="184" t="s">
        <v>55</v>
      </c>
      <c r="B1337" s="145">
        <f>SUM(B1338,B1339,B1344,B1343,B1345)</f>
        <v>221911</v>
      </c>
      <c r="C1337" s="145">
        <f>SUM(C1338,C1339,C1344,C1343,C1345)</f>
        <v>364800</v>
      </c>
      <c r="D1337" s="83">
        <f t="shared" si="42"/>
        <v>1.64390228515035</v>
      </c>
      <c r="F1337" s="114" t="str">
        <f t="shared" si="43"/>
        <v>是</v>
      </c>
      <c r="G1337" s="114">
        <v>1</v>
      </c>
    </row>
    <row r="1338" ht="18" customHeight="1" spans="1:7">
      <c r="A1338" s="185" t="s">
        <v>57</v>
      </c>
      <c r="B1338" s="143">
        <v>37911</v>
      </c>
      <c r="C1338" s="143">
        <v>38800</v>
      </c>
      <c r="D1338" s="85">
        <f t="shared" si="42"/>
        <v>1.02344965841049</v>
      </c>
      <c r="F1338" s="114" t="str">
        <f t="shared" si="43"/>
        <v>是</v>
      </c>
      <c r="G1338" s="114">
        <v>1</v>
      </c>
    </row>
    <row r="1339" ht="18" customHeight="1" spans="1:7">
      <c r="A1339" s="185" t="s">
        <v>59</v>
      </c>
      <c r="B1339" s="143">
        <v>0</v>
      </c>
      <c r="C1339" s="143"/>
      <c r="D1339" s="85">
        <f t="shared" si="42"/>
        <v>0</v>
      </c>
      <c r="F1339" s="114" t="str">
        <f t="shared" si="43"/>
        <v>是</v>
      </c>
      <c r="G1339" s="114">
        <v>1</v>
      </c>
    </row>
    <row r="1340" ht="18" customHeight="1" spans="1:7">
      <c r="A1340" s="185" t="s">
        <v>61</v>
      </c>
      <c r="B1340" s="143">
        <v>0</v>
      </c>
      <c r="C1340" s="143"/>
      <c r="D1340" s="85">
        <f t="shared" si="42"/>
        <v>0</v>
      </c>
      <c r="F1340" s="114" t="str">
        <f t="shared" si="43"/>
        <v>是</v>
      </c>
      <c r="G1340" s="114">
        <v>1</v>
      </c>
    </row>
    <row r="1341" ht="18" customHeight="1" spans="1:7">
      <c r="A1341" s="185" t="s">
        <v>63</v>
      </c>
      <c r="B1341" s="143">
        <v>0</v>
      </c>
      <c r="C1341" s="143"/>
      <c r="D1341" s="85">
        <f t="shared" si="42"/>
        <v>0</v>
      </c>
      <c r="F1341" s="114" t="str">
        <f t="shared" si="43"/>
        <v>是</v>
      </c>
      <c r="G1341" s="114">
        <v>1</v>
      </c>
    </row>
    <row r="1342" ht="18" customHeight="1" spans="1:7">
      <c r="A1342" s="185" t="s">
        <v>65</v>
      </c>
      <c r="B1342" s="143">
        <v>0</v>
      </c>
      <c r="C1342" s="143"/>
      <c r="D1342" s="85">
        <f t="shared" si="42"/>
        <v>0</v>
      </c>
      <c r="F1342" s="114" t="str">
        <f t="shared" si="43"/>
        <v>是</v>
      </c>
      <c r="G1342" s="114">
        <v>1</v>
      </c>
    </row>
    <row r="1343" ht="18" customHeight="1" spans="1:7">
      <c r="A1343" s="185" t="s">
        <v>66</v>
      </c>
      <c r="B1343" s="143"/>
      <c r="C1343" s="143"/>
      <c r="D1343" s="85">
        <f t="shared" si="42"/>
        <v>0</v>
      </c>
      <c r="F1343" s="114" t="str">
        <f t="shared" si="43"/>
        <v>是</v>
      </c>
      <c r="G1343" s="114">
        <v>1</v>
      </c>
    </row>
    <row r="1344" ht="18" customHeight="1" spans="1:7">
      <c r="A1344" s="185" t="s">
        <v>67</v>
      </c>
      <c r="B1344" s="143">
        <v>184000</v>
      </c>
      <c r="C1344" s="143">
        <v>326000</v>
      </c>
      <c r="D1344" s="85">
        <f t="shared" si="42"/>
        <v>1.77173913043478</v>
      </c>
      <c r="F1344" s="114" t="str">
        <f t="shared" si="43"/>
        <v>是</v>
      </c>
      <c r="G1344" s="114">
        <v>1</v>
      </c>
    </row>
    <row r="1345" ht="18" customHeight="1" spans="1:7">
      <c r="A1345" s="185" t="s">
        <v>68</v>
      </c>
      <c r="B1345" s="143"/>
      <c r="C1345" s="143"/>
      <c r="D1345" s="85">
        <f t="shared" si="42"/>
        <v>0</v>
      </c>
      <c r="F1345" s="114" t="str">
        <f t="shared" si="43"/>
        <v>是</v>
      </c>
      <c r="G1345" s="114">
        <v>1</v>
      </c>
    </row>
    <row r="1346" ht="18" customHeight="1" spans="1:7">
      <c r="A1346" s="184" t="s">
        <v>70</v>
      </c>
      <c r="B1346" s="145">
        <v>0</v>
      </c>
      <c r="C1346" s="145"/>
      <c r="D1346" s="85">
        <f t="shared" si="42"/>
        <v>0</v>
      </c>
      <c r="F1346" s="114" t="str">
        <f t="shared" si="43"/>
        <v>是</v>
      </c>
      <c r="G1346" s="114">
        <v>1</v>
      </c>
    </row>
    <row r="1347" ht="18" customHeight="1" spans="1:7">
      <c r="A1347" s="184" t="s">
        <v>72</v>
      </c>
      <c r="B1347" s="145">
        <v>18901</v>
      </c>
      <c r="C1347" s="145"/>
      <c r="D1347" s="85">
        <f t="shared" si="42"/>
        <v>0</v>
      </c>
      <c r="F1347" s="114" t="str">
        <f t="shared" si="43"/>
        <v>是</v>
      </c>
      <c r="G1347" s="114">
        <v>1</v>
      </c>
    </row>
    <row r="1348" ht="18" customHeight="1" spans="1:7">
      <c r="A1348" s="184" t="s">
        <v>74</v>
      </c>
      <c r="B1348" s="145"/>
      <c r="C1348" s="145"/>
      <c r="D1348" s="85">
        <f t="shared" si="42"/>
        <v>0</v>
      </c>
      <c r="F1348" s="114" t="str">
        <f t="shared" si="43"/>
        <v>是</v>
      </c>
      <c r="G1348" s="114">
        <v>1</v>
      </c>
    </row>
    <row r="1349" ht="18" customHeight="1" spans="1:7">
      <c r="A1349" s="184" t="s">
        <v>76</v>
      </c>
      <c r="B1349" s="145"/>
      <c r="C1349" s="145"/>
      <c r="D1349" s="85">
        <f t="shared" si="42"/>
        <v>0</v>
      </c>
      <c r="F1349" s="114" t="str">
        <f t="shared" si="43"/>
        <v>是</v>
      </c>
      <c r="G1349" s="114">
        <v>1</v>
      </c>
    </row>
    <row r="1350" ht="18" customHeight="1" spans="1:7">
      <c r="A1350" s="184" t="s">
        <v>77</v>
      </c>
      <c r="B1350" s="145">
        <v>13258</v>
      </c>
      <c r="C1350" s="145"/>
      <c r="D1350" s="85">
        <f t="shared" si="42"/>
        <v>0</v>
      </c>
      <c r="F1350" s="114" t="str">
        <f t="shared" si="43"/>
        <v>是</v>
      </c>
      <c r="G1350" s="114">
        <v>1</v>
      </c>
    </row>
    <row r="1351" ht="18" customHeight="1" spans="1:7">
      <c r="A1351" s="186" t="s">
        <v>79</v>
      </c>
      <c r="B1351" s="145">
        <f ca="1">SUM(B1336,B1337,B1347,B1346,B1348,B1349,B1350)</f>
        <v>2683565</v>
      </c>
      <c r="C1351" s="145">
        <f ca="1">SUM(C1336,C1337,C1347,C1346,C1348,C1349,C1350)</f>
        <v>3037300</v>
      </c>
      <c r="D1351" s="83">
        <f ca="1" t="shared" si="42"/>
        <v>1.131815327745</v>
      </c>
      <c r="F1351" s="114" t="str">
        <f ca="1" t="shared" si="43"/>
        <v>是</v>
      </c>
      <c r="G1351" s="114">
        <v>1</v>
      </c>
    </row>
  </sheetData>
  <autoFilter ref="A3:G1351">
    <filterColumn colId="5">
      <customFilters>
        <customFilter operator="equal" val="是"/>
      </customFilters>
    </filterColumn>
  </autoFilter>
  <mergeCells count="1">
    <mergeCell ref="A1:D1"/>
  </mergeCells>
  <conditionalFormatting sqref="D4:D1308">
    <cfRule type="cellIs" dxfId="48" priority="2" stopIfTrue="1" operator="lessThan">
      <formula>0</formula>
    </cfRule>
  </conditionalFormatting>
  <dataValidations count="1">
    <dataValidation type="custom" allowBlank="1" showInputMessage="1" showErrorMessage="1" errorTitle="提示" error="对不起，此处只能输入数字。" sqref="C1319 C1337 C1351 B4:B1335 B1337:B1351">
      <formula1>OR(B4="",ISNUMBER(B4))</formula1>
    </dataValidation>
  </dataValidations>
  <printOptions horizontalCentered="1"/>
  <pageMargins left="0.588888888888889" right="0.588888888888889" top="0.788888888888889" bottom="0.588888888888889" header="0.388888888888889" footer="0.388888888888889"/>
  <pageSetup paperSize="9" scale="91" fitToHeight="0" orientation="portrait"/>
  <headerFooter alignWithMargins="0">
    <oddFooter>&amp;C第 &amp;P 页，共 &amp;N 页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  <pageSetUpPr fitToPage="1"/>
  </sheetPr>
  <dimension ref="A1:H43"/>
  <sheetViews>
    <sheetView showZeros="0" workbookViewId="0">
      <pane ySplit="3" topLeftCell="A4" activePane="bottomLeft" state="frozen"/>
      <selection/>
      <selection pane="bottomLeft" activeCell="A2" sqref="A2"/>
    </sheetView>
  </sheetViews>
  <sheetFormatPr defaultColWidth="9" defaultRowHeight="15.6" outlineLevelCol="7"/>
  <cols>
    <col min="1" max="1" width="34.125" style="114" customWidth="1"/>
    <col min="2" max="3" width="12.625" style="114" customWidth="1"/>
    <col min="4" max="4" width="9.375" style="115" customWidth="1"/>
    <col min="5" max="5" width="32.875" style="114" customWidth="1"/>
    <col min="6" max="7" width="12.625" style="114" customWidth="1"/>
    <col min="8" max="16384" width="9" style="114"/>
  </cols>
  <sheetData>
    <row r="1" ht="42" customHeight="1" spans="1:8">
      <c r="A1" s="167" t="s">
        <v>1623</v>
      </c>
      <c r="B1" s="167"/>
      <c r="C1" s="167"/>
      <c r="D1" s="167"/>
      <c r="E1" s="167"/>
      <c r="F1" s="167"/>
      <c r="G1" s="167"/>
      <c r="H1" s="167"/>
    </row>
    <row r="2" ht="18.75" customHeight="1" spans="1:8">
      <c r="A2" s="113" t="s">
        <v>1624</v>
      </c>
      <c r="B2" s="154">
        <v>2008</v>
      </c>
      <c r="H2" s="168" t="s">
        <v>20</v>
      </c>
    </row>
    <row r="3" s="140" customFormat="1" ht="55.5" customHeight="1" spans="1:8">
      <c r="A3" s="164" t="s">
        <v>21</v>
      </c>
      <c r="B3" s="124" t="s">
        <v>1615</v>
      </c>
      <c r="C3" s="124" t="s">
        <v>1616</v>
      </c>
      <c r="D3" s="124" t="s">
        <v>1617</v>
      </c>
      <c r="E3" s="164" t="s">
        <v>21</v>
      </c>
      <c r="F3" s="124" t="s">
        <v>1615</v>
      </c>
      <c r="G3" s="124" t="s">
        <v>1616</v>
      </c>
      <c r="H3" s="124" t="s">
        <v>1617</v>
      </c>
    </row>
    <row r="4" ht="24.95" customHeight="1" spans="1:8">
      <c r="A4" s="158" t="s">
        <v>26</v>
      </c>
      <c r="B4" s="145">
        <v>36824</v>
      </c>
      <c r="C4" s="189">
        <v>45000</v>
      </c>
      <c r="D4" s="83">
        <f>IF(B4&lt;&gt;0,C4/B4,0)</f>
        <v>1.22202911144905</v>
      </c>
      <c r="E4" s="169" t="s">
        <v>27</v>
      </c>
      <c r="F4" s="170">
        <v>66397</v>
      </c>
      <c r="G4" s="170">
        <v>67062</v>
      </c>
      <c r="H4" s="83">
        <f>IF(F4&lt;&gt;0,G4/F4,0)</f>
        <v>1.01001551274907</v>
      </c>
    </row>
    <row r="5" ht="24.95" customHeight="1" spans="1:8">
      <c r="A5" s="156" t="s">
        <v>28</v>
      </c>
      <c r="B5" s="192">
        <v>40794</v>
      </c>
      <c r="C5" s="192">
        <v>40800</v>
      </c>
      <c r="D5" s="83">
        <f>IF(B5&lt;&gt;0,C5/B5,0)</f>
        <v>1.00014708045301</v>
      </c>
      <c r="E5" s="169" t="s">
        <v>29</v>
      </c>
      <c r="F5" s="149"/>
      <c r="G5" s="149"/>
      <c r="H5" s="83">
        <f t="shared" ref="H5:H43" si="0">IF(F5&lt;&gt;0,G5/F5,0)</f>
        <v>0</v>
      </c>
    </row>
    <row r="6" s="112" customFormat="1" ht="24.95" customHeight="1" spans="1:8">
      <c r="A6" s="197"/>
      <c r="B6" s="197"/>
      <c r="C6" s="197"/>
      <c r="D6" s="197"/>
      <c r="E6" s="169" t="s">
        <v>30</v>
      </c>
      <c r="F6" s="149">
        <v>1260</v>
      </c>
      <c r="G6" s="149">
        <v>1295</v>
      </c>
      <c r="H6" s="83">
        <f t="shared" si="0"/>
        <v>1.02777777777778</v>
      </c>
    </row>
    <row r="7" ht="24.95" customHeight="1" spans="1:8">
      <c r="A7" s="198"/>
      <c r="B7" s="198"/>
      <c r="C7" s="198"/>
      <c r="D7" s="198"/>
      <c r="E7" s="169" t="s">
        <v>31</v>
      </c>
      <c r="F7" s="149">
        <v>22392</v>
      </c>
      <c r="G7" s="149">
        <v>23933</v>
      </c>
      <c r="H7" s="83">
        <f t="shared" si="0"/>
        <v>1.06881922115041</v>
      </c>
    </row>
    <row r="8" ht="24.95" customHeight="1" spans="1:8">
      <c r="A8" s="198"/>
      <c r="B8" s="198"/>
      <c r="C8" s="198"/>
      <c r="D8" s="198"/>
      <c r="E8" s="169" t="s">
        <v>32</v>
      </c>
      <c r="F8" s="149">
        <v>33898</v>
      </c>
      <c r="G8" s="149">
        <v>38537</v>
      </c>
      <c r="H8" s="83">
        <f t="shared" si="0"/>
        <v>1.13685173166559</v>
      </c>
    </row>
    <row r="9" ht="24.95" customHeight="1" spans="1:8">
      <c r="A9" s="198"/>
      <c r="B9" s="198"/>
      <c r="C9" s="198"/>
      <c r="D9" s="198"/>
      <c r="E9" s="169" t="s">
        <v>33</v>
      </c>
      <c r="F9" s="149">
        <v>2578</v>
      </c>
      <c r="G9" s="149">
        <v>2914</v>
      </c>
      <c r="H9" s="83">
        <f t="shared" si="0"/>
        <v>1.13033359193173</v>
      </c>
    </row>
    <row r="10" ht="24.95" customHeight="1" spans="1:8">
      <c r="A10" s="198"/>
      <c r="B10" s="198"/>
      <c r="C10" s="198"/>
      <c r="D10" s="198"/>
      <c r="E10" s="169" t="s">
        <v>34</v>
      </c>
      <c r="F10" s="149">
        <v>11259</v>
      </c>
      <c r="G10" s="149">
        <v>12188</v>
      </c>
      <c r="H10" s="83">
        <f t="shared" si="0"/>
        <v>1.08251176836309</v>
      </c>
    </row>
    <row r="11" ht="24.95" customHeight="1" spans="1:8">
      <c r="A11" s="198"/>
      <c r="B11" s="198"/>
      <c r="C11" s="198"/>
      <c r="D11" s="198"/>
      <c r="E11" s="169" t="s">
        <v>35</v>
      </c>
      <c r="F11" s="149">
        <v>22008</v>
      </c>
      <c r="G11" s="149">
        <v>25483</v>
      </c>
      <c r="H11" s="83">
        <f t="shared" si="0"/>
        <v>1.15789712831698</v>
      </c>
    </row>
    <row r="12" ht="24.95" customHeight="1" spans="1:8">
      <c r="A12" s="198"/>
      <c r="B12" s="198"/>
      <c r="C12" s="198"/>
      <c r="D12" s="198"/>
      <c r="E12" s="169" t="s">
        <v>36</v>
      </c>
      <c r="F12" s="149">
        <v>118626</v>
      </c>
      <c r="G12" s="149">
        <v>131855</v>
      </c>
      <c r="H12" s="83">
        <f t="shared" si="0"/>
        <v>1.11151855411124</v>
      </c>
    </row>
    <row r="13" ht="24.95" customHeight="1" spans="1:8">
      <c r="A13" s="198"/>
      <c r="B13" s="198"/>
      <c r="C13" s="198"/>
      <c r="D13" s="198"/>
      <c r="E13" s="169" t="s">
        <v>37</v>
      </c>
      <c r="F13" s="149">
        <v>2126</v>
      </c>
      <c r="G13" s="149">
        <v>2525</v>
      </c>
      <c r="H13" s="83">
        <f t="shared" si="0"/>
        <v>1.18767638758231</v>
      </c>
    </row>
    <row r="14" ht="24.95" customHeight="1" spans="1:8">
      <c r="A14" s="198"/>
      <c r="B14" s="198"/>
      <c r="C14" s="198"/>
      <c r="D14" s="198"/>
      <c r="E14" s="169" t="s">
        <v>38</v>
      </c>
      <c r="F14" s="149">
        <v>106958</v>
      </c>
      <c r="G14" s="149">
        <v>109657</v>
      </c>
      <c r="H14" s="83">
        <f t="shared" si="0"/>
        <v>1.02523420408011</v>
      </c>
    </row>
    <row r="15" ht="24.95" customHeight="1" spans="1:8">
      <c r="A15" s="198"/>
      <c r="B15" s="198"/>
      <c r="C15" s="198"/>
      <c r="D15" s="198"/>
      <c r="E15" s="169" t="s">
        <v>39</v>
      </c>
      <c r="F15" s="149">
        <v>14849</v>
      </c>
      <c r="G15" s="149">
        <v>17344</v>
      </c>
      <c r="H15" s="83">
        <f t="shared" si="0"/>
        <v>1.16802478281366</v>
      </c>
    </row>
    <row r="16" ht="24.95" customHeight="1" spans="1:8">
      <c r="A16" s="198"/>
      <c r="B16" s="198"/>
      <c r="C16" s="198"/>
      <c r="D16" s="198"/>
      <c r="E16" s="169" t="s">
        <v>40</v>
      </c>
      <c r="F16" s="149">
        <v>10186</v>
      </c>
      <c r="G16" s="149">
        <v>11271</v>
      </c>
      <c r="H16" s="83">
        <f t="shared" si="0"/>
        <v>1.10651875122717</v>
      </c>
    </row>
    <row r="17" ht="24.95" customHeight="1" spans="1:8">
      <c r="A17" s="198"/>
      <c r="B17" s="198"/>
      <c r="C17" s="198"/>
      <c r="D17" s="198"/>
      <c r="E17" s="169" t="s">
        <v>41</v>
      </c>
      <c r="F17" s="149">
        <v>6242</v>
      </c>
      <c r="G17" s="149">
        <v>7406</v>
      </c>
      <c r="H17" s="83">
        <f t="shared" si="0"/>
        <v>1.18647869272669</v>
      </c>
    </row>
    <row r="18" ht="24.95" customHeight="1" spans="1:8">
      <c r="A18" s="198"/>
      <c r="B18" s="198"/>
      <c r="C18" s="198"/>
      <c r="D18" s="194"/>
      <c r="E18" s="169" t="s">
        <v>42</v>
      </c>
      <c r="F18" s="149">
        <v>1918</v>
      </c>
      <c r="G18" s="149">
        <v>2059</v>
      </c>
      <c r="H18" s="83">
        <f t="shared" si="0"/>
        <v>1.07351407716371</v>
      </c>
    </row>
    <row r="19" ht="24.95" customHeight="1" spans="1:8">
      <c r="A19" s="198"/>
      <c r="B19" s="198"/>
      <c r="C19" s="199"/>
      <c r="D19" s="194"/>
      <c r="E19" s="169" t="s">
        <v>43</v>
      </c>
      <c r="F19" s="149">
        <v>119</v>
      </c>
      <c r="G19" s="149">
        <v>120</v>
      </c>
      <c r="H19" s="83">
        <f t="shared" si="0"/>
        <v>1.00840336134454</v>
      </c>
    </row>
    <row r="20" ht="24.95" customHeight="1" spans="1:8">
      <c r="A20" s="198"/>
      <c r="B20" s="198"/>
      <c r="C20" s="199"/>
      <c r="D20" s="194"/>
      <c r="E20" s="169" t="s">
        <v>44</v>
      </c>
      <c r="F20" s="149"/>
      <c r="G20" s="149"/>
      <c r="H20" s="83">
        <f t="shared" si="0"/>
        <v>0</v>
      </c>
    </row>
    <row r="21" ht="24.95" customHeight="1" spans="1:8">
      <c r="A21" s="198"/>
      <c r="B21" s="198"/>
      <c r="C21" s="199"/>
      <c r="D21" s="194"/>
      <c r="E21" s="169" t="s">
        <v>45</v>
      </c>
      <c r="F21" s="149">
        <v>3302</v>
      </c>
      <c r="G21" s="149">
        <v>3621</v>
      </c>
      <c r="H21" s="83">
        <f t="shared" si="0"/>
        <v>1.09660811629316</v>
      </c>
    </row>
    <row r="22" ht="24.95" customHeight="1" spans="1:8">
      <c r="A22" s="198"/>
      <c r="B22" s="198"/>
      <c r="C22" s="199"/>
      <c r="D22" s="194"/>
      <c r="E22" s="169" t="s">
        <v>46</v>
      </c>
      <c r="F22" s="149">
        <v>7762</v>
      </c>
      <c r="G22" s="149">
        <v>8700</v>
      </c>
      <c r="H22" s="83">
        <f t="shared" si="0"/>
        <v>1.12084514300438</v>
      </c>
    </row>
    <row r="23" ht="24.95" customHeight="1" spans="1:8">
      <c r="A23" s="198"/>
      <c r="B23" s="199"/>
      <c r="C23" s="199"/>
      <c r="D23" s="194"/>
      <c r="E23" s="169" t="s">
        <v>47</v>
      </c>
      <c r="F23" s="149">
        <v>1617</v>
      </c>
      <c r="G23" s="149">
        <v>1715</v>
      </c>
      <c r="H23" s="83">
        <f t="shared" si="0"/>
        <v>1.06060606060606</v>
      </c>
    </row>
    <row r="24" ht="24.95" customHeight="1" spans="1:8">
      <c r="A24" s="198"/>
      <c r="B24" s="198"/>
      <c r="C24" s="198"/>
      <c r="D24" s="194"/>
      <c r="E24" s="169" t="s">
        <v>48</v>
      </c>
      <c r="F24" s="149"/>
      <c r="G24" s="149">
        <v>5007</v>
      </c>
      <c r="H24" s="85">
        <f t="shared" si="0"/>
        <v>0</v>
      </c>
    </row>
    <row r="25" ht="24.95" customHeight="1" spans="1:8">
      <c r="A25" s="198"/>
      <c r="B25" s="198"/>
      <c r="C25" s="199"/>
      <c r="D25" s="194"/>
      <c r="E25" s="169" t="s">
        <v>49</v>
      </c>
      <c r="F25" s="149">
        <v>636</v>
      </c>
      <c r="G25" s="149">
        <v>528</v>
      </c>
      <c r="H25" s="83">
        <f t="shared" si="0"/>
        <v>0.830188679245283</v>
      </c>
    </row>
    <row r="26" ht="24.95" customHeight="1" spans="1:8">
      <c r="A26" s="198"/>
      <c r="B26" s="198"/>
      <c r="C26" s="198"/>
      <c r="D26" s="194"/>
      <c r="E26" s="184" t="s">
        <v>50</v>
      </c>
      <c r="F26" s="149">
        <v>3282</v>
      </c>
      <c r="G26" s="149">
        <v>7580</v>
      </c>
      <c r="H26" s="83">
        <f t="shared" si="0"/>
        <v>2.30956733698964</v>
      </c>
    </row>
    <row r="27" ht="24.95" customHeight="1" spans="1:8">
      <c r="A27" s="198"/>
      <c r="B27" s="198"/>
      <c r="C27" s="198"/>
      <c r="D27" s="194"/>
      <c r="E27" s="184" t="s">
        <v>51</v>
      </c>
      <c r="F27" s="149">
        <v>100</v>
      </c>
      <c r="G27" s="149">
        <v>200</v>
      </c>
      <c r="H27" s="83">
        <f t="shared" si="0"/>
        <v>2</v>
      </c>
    </row>
    <row r="28" ht="24.95" customHeight="1" spans="1:8">
      <c r="A28" s="193" t="s">
        <v>52</v>
      </c>
      <c r="B28" s="180">
        <f>SUM(B4,B5)</f>
        <v>77618</v>
      </c>
      <c r="C28" s="180">
        <f>SUM(C4,C5)</f>
        <v>85800</v>
      </c>
      <c r="D28" s="83">
        <f t="shared" ref="D28:D32" si="1">IF(B28&lt;&gt;0,C28/B28,0)</f>
        <v>1.10541369270015</v>
      </c>
      <c r="E28" s="186" t="s">
        <v>53</v>
      </c>
      <c r="F28" s="149">
        <f>SUM(F4:F27)</f>
        <v>437515</v>
      </c>
      <c r="G28" s="149">
        <f>SUM(G4:G27)</f>
        <v>481000</v>
      </c>
      <c r="H28" s="200">
        <f t="shared" si="0"/>
        <v>1.09939087802704</v>
      </c>
    </row>
    <row r="29" ht="24.95" customHeight="1" spans="1:8">
      <c r="A29" s="158" t="s">
        <v>54</v>
      </c>
      <c r="B29" s="145">
        <f>SUM(B30:B35)</f>
        <v>2157979</v>
      </c>
      <c r="C29" s="145">
        <f>SUM(C30:C35)</f>
        <v>2526000</v>
      </c>
      <c r="D29" s="83">
        <f t="shared" si="1"/>
        <v>1.17053965770751</v>
      </c>
      <c r="E29" s="184" t="s">
        <v>55</v>
      </c>
      <c r="F29" s="145">
        <f>SUM(F30:F31,F37)</f>
        <v>1840753</v>
      </c>
      <c r="G29" s="145">
        <f>SUM(G30:G31,G37)</f>
        <v>2216142</v>
      </c>
      <c r="H29" s="83">
        <f t="shared" si="0"/>
        <v>1.20393230379089</v>
      </c>
    </row>
    <row r="30" ht="24.95" customHeight="1" spans="1:8">
      <c r="A30" s="159" t="s">
        <v>109</v>
      </c>
      <c r="B30" s="194">
        <v>30182</v>
      </c>
      <c r="C30" s="190">
        <v>30182</v>
      </c>
      <c r="D30" s="85">
        <f t="shared" si="1"/>
        <v>1</v>
      </c>
      <c r="E30" s="185" t="s">
        <v>57</v>
      </c>
      <c r="F30" s="151">
        <v>37911</v>
      </c>
      <c r="G30" s="151">
        <v>38800</v>
      </c>
      <c r="H30" s="85">
        <f t="shared" si="0"/>
        <v>1.02344965841049</v>
      </c>
    </row>
    <row r="31" ht="24.95" customHeight="1" spans="1:8">
      <c r="A31" s="159" t="s">
        <v>58</v>
      </c>
      <c r="B31" s="194">
        <v>881916</v>
      </c>
      <c r="C31" s="190">
        <v>1091018</v>
      </c>
      <c r="D31" s="85">
        <f t="shared" si="1"/>
        <v>1.23709967842742</v>
      </c>
      <c r="E31" s="185" t="s">
        <v>59</v>
      </c>
      <c r="F31" s="151">
        <v>1767652</v>
      </c>
      <c r="G31" s="151">
        <f>SUM(G32:G36)</f>
        <v>2071342</v>
      </c>
      <c r="H31" s="85">
        <f t="shared" si="0"/>
        <v>1.17180417865055</v>
      </c>
    </row>
    <row r="32" ht="24.95" customHeight="1" spans="1:8">
      <c r="A32" s="159" t="s">
        <v>60</v>
      </c>
      <c r="B32" s="194">
        <v>906881</v>
      </c>
      <c r="C32" s="194">
        <v>1078800</v>
      </c>
      <c r="D32" s="85">
        <f t="shared" si="1"/>
        <v>1.18957172991826</v>
      </c>
      <c r="E32" s="185" t="s">
        <v>61</v>
      </c>
      <c r="F32" s="151">
        <v>24079</v>
      </c>
      <c r="G32" s="151">
        <v>24079</v>
      </c>
      <c r="H32" s="85">
        <f t="shared" si="0"/>
        <v>1</v>
      </c>
    </row>
    <row r="33" ht="24.95" customHeight="1" spans="1:8">
      <c r="A33" s="159" t="s">
        <v>110</v>
      </c>
      <c r="B33" s="194"/>
      <c r="C33" s="194"/>
      <c r="D33" s="85"/>
      <c r="E33" s="185" t="s">
        <v>63</v>
      </c>
      <c r="F33" s="151">
        <v>723330</v>
      </c>
      <c r="G33" s="151">
        <v>889473</v>
      </c>
      <c r="H33" s="85">
        <f t="shared" si="0"/>
        <v>1.22969184189789</v>
      </c>
    </row>
    <row r="34" ht="24.95" customHeight="1" spans="1:8">
      <c r="A34" s="159" t="s">
        <v>62</v>
      </c>
      <c r="B34" s="194">
        <v>155000</v>
      </c>
      <c r="C34" s="194"/>
      <c r="D34" s="85"/>
      <c r="E34" s="185" t="s">
        <v>65</v>
      </c>
      <c r="F34" s="151">
        <v>791943</v>
      </c>
      <c r="G34" s="151">
        <v>937790</v>
      </c>
      <c r="H34" s="85">
        <f t="shared" si="0"/>
        <v>1.18416350671702</v>
      </c>
    </row>
    <row r="35" ht="24.95" customHeight="1" spans="1:8">
      <c r="A35" s="159" t="s">
        <v>64</v>
      </c>
      <c r="B35" s="194">
        <v>184000</v>
      </c>
      <c r="C35" s="194">
        <v>326000</v>
      </c>
      <c r="D35" s="85">
        <f t="shared" ref="D35:D40" si="2">IF(B35&lt;&gt;0,C35/B35,0)</f>
        <v>1.77173913043478</v>
      </c>
      <c r="E35" s="185" t="s">
        <v>1625</v>
      </c>
      <c r="F35" s="151">
        <v>79490</v>
      </c>
      <c r="G35" s="151"/>
      <c r="H35" s="85">
        <f t="shared" si="0"/>
        <v>0</v>
      </c>
    </row>
    <row r="36" ht="24.95" customHeight="1" spans="1:8">
      <c r="A36" s="198"/>
      <c r="B36" s="198"/>
      <c r="C36" s="198"/>
      <c r="D36" s="198"/>
      <c r="E36" s="185" t="s">
        <v>1626</v>
      </c>
      <c r="F36" s="151">
        <v>148810</v>
      </c>
      <c r="G36" s="151">
        <v>220000</v>
      </c>
      <c r="H36" s="85">
        <f t="shared" si="0"/>
        <v>1.47839526913514</v>
      </c>
    </row>
    <row r="37" ht="24.95" customHeight="1" spans="1:8">
      <c r="A37" s="198"/>
      <c r="B37" s="198"/>
      <c r="C37" s="198"/>
      <c r="D37" s="198"/>
      <c r="E37" s="185" t="s">
        <v>67</v>
      </c>
      <c r="F37" s="151">
        <v>35190</v>
      </c>
      <c r="G37" s="151">
        <v>106000</v>
      </c>
      <c r="H37" s="85">
        <f t="shared" si="0"/>
        <v>3.01221938050583</v>
      </c>
    </row>
    <row r="38" ht="24.95" customHeight="1" spans="1:8">
      <c r="A38" s="158" t="s">
        <v>69</v>
      </c>
      <c r="B38" s="145">
        <v>40599</v>
      </c>
      <c r="C38" s="180">
        <v>40000</v>
      </c>
      <c r="D38" s="83">
        <f t="shared" si="2"/>
        <v>0.985245942018276</v>
      </c>
      <c r="E38" s="184" t="s">
        <v>70</v>
      </c>
      <c r="F38" s="149"/>
      <c r="G38" s="149"/>
      <c r="H38" s="83">
        <f t="shared" si="0"/>
        <v>0</v>
      </c>
    </row>
    <row r="39" ht="24.95" customHeight="1" spans="1:8">
      <c r="A39" s="195" t="s">
        <v>71</v>
      </c>
      <c r="B39" s="145">
        <v>1226</v>
      </c>
      <c r="C39" s="180">
        <v>342</v>
      </c>
      <c r="D39" s="83">
        <f t="shared" si="2"/>
        <v>0.278955954323002</v>
      </c>
      <c r="E39" s="184" t="s">
        <v>72</v>
      </c>
      <c r="F39" s="149">
        <v>342</v>
      </c>
      <c r="G39" s="149"/>
      <c r="H39" s="83">
        <f t="shared" si="0"/>
        <v>0</v>
      </c>
    </row>
    <row r="40" ht="24.95" customHeight="1" spans="1:8">
      <c r="A40" s="195" t="s">
        <v>73</v>
      </c>
      <c r="B40" s="145">
        <v>7655</v>
      </c>
      <c r="C40" s="180">
        <v>45000</v>
      </c>
      <c r="D40" s="83">
        <f t="shared" si="2"/>
        <v>5.87851077726976</v>
      </c>
      <c r="E40" s="184" t="s">
        <v>74</v>
      </c>
      <c r="F40" s="149">
        <v>0</v>
      </c>
      <c r="G40" s="149"/>
      <c r="H40" s="83">
        <f t="shared" si="0"/>
        <v>0</v>
      </c>
    </row>
    <row r="41" ht="24.95" customHeight="1" spans="1:8">
      <c r="A41" s="198" t="s">
        <v>75</v>
      </c>
      <c r="B41" s="194">
        <v>1173</v>
      </c>
      <c r="C41" s="198"/>
      <c r="D41" s="194"/>
      <c r="E41" s="184" t="s">
        <v>76</v>
      </c>
      <c r="F41" s="149">
        <v>0</v>
      </c>
      <c r="G41" s="149"/>
      <c r="H41" s="83">
        <f t="shared" si="0"/>
        <v>0</v>
      </c>
    </row>
    <row r="42" ht="24.95" customHeight="1" spans="1:8">
      <c r="A42" s="198"/>
      <c r="B42" s="198"/>
      <c r="C42" s="198"/>
      <c r="D42" s="194"/>
      <c r="E42" s="184" t="s">
        <v>77</v>
      </c>
      <c r="F42" s="149">
        <v>6467</v>
      </c>
      <c r="G42" s="149"/>
      <c r="H42" s="83">
        <f t="shared" si="0"/>
        <v>0</v>
      </c>
    </row>
    <row r="43" ht="24.95" customHeight="1" spans="1:8">
      <c r="A43" s="193" t="s">
        <v>78</v>
      </c>
      <c r="B43" s="180">
        <f>SUM(B28,B29,B38,B39,B40)</f>
        <v>2285077</v>
      </c>
      <c r="C43" s="180">
        <f>SUM(C28,C29,C38,C39,C40)</f>
        <v>2697142</v>
      </c>
      <c r="D43" s="83">
        <f>IF(B43&lt;&gt;0,C43/B43,0)</f>
        <v>1.18032871539996</v>
      </c>
      <c r="E43" s="186" t="s">
        <v>79</v>
      </c>
      <c r="F43" s="149">
        <f>SUM(F28,F29,F38,F39,F40,F41,F42)</f>
        <v>2285077</v>
      </c>
      <c r="G43" s="149">
        <f>SUM(G28,G29,G38,G39,G40,G41,G42)</f>
        <v>2697142</v>
      </c>
      <c r="H43" s="83">
        <f t="shared" si="0"/>
        <v>1.18032871539996</v>
      </c>
    </row>
  </sheetData>
  <autoFilter ref="A3:G43"/>
  <mergeCells count="1">
    <mergeCell ref="A1:H1"/>
  </mergeCells>
  <conditionalFormatting sqref="H4">
    <cfRule type="cellIs" dxfId="49" priority="1" stopIfTrue="1" operator="lessThan">
      <formula>0</formula>
    </cfRule>
  </conditionalFormatting>
  <conditionalFormatting sqref="H4:H43">
    <cfRule type="cellIs" dxfId="50" priority="8" stopIfTrue="1" operator="lessThan">
      <formula>0</formula>
    </cfRule>
    <cfRule type="cellIs" dxfId="51" priority="9" stopIfTrue="1" operator="lessThan">
      <formula>-0.9</formula>
    </cfRule>
  </conditionalFormatting>
  <conditionalFormatting sqref="A4:A5 A28:A35 A38:A40 E27 E36:E37">
    <cfRule type="expression" dxfId="52" priority="12" stopIfTrue="1">
      <formula>"len($A:$A)=3"</formula>
    </cfRule>
  </conditionalFormatting>
  <conditionalFormatting sqref="D4:D5 D28:D35 D38:D40 D43">
    <cfRule type="cellIs" dxfId="53" priority="13" stopIfTrue="1" operator="lessThan">
      <formula>0</formula>
    </cfRule>
  </conditionalFormatting>
  <dataValidations count="1">
    <dataValidation type="custom" allowBlank="1" showInputMessage="1" showErrorMessage="1" errorTitle="提示" error="对不起，此处只能输入数字。" sqref="B4 F4:F25">
      <formula1>OR(B4="",ISNUMBER(B4))</formula1>
    </dataValidation>
  </dataValidations>
  <printOptions horizontalCentered="1"/>
  <pageMargins left="0.588888888888889" right="0.588888888888889" top="0.788888888888889" bottom="0.588888888888889" header="0.388888888888889" footer="0.388888888888889"/>
  <pageSetup paperSize="9" scale="62" fitToHeight="0" orientation="portrait"/>
  <headerFooter alignWithMargins="0">
    <oddFooter>&amp;C第 &amp;P 页，共 &amp;N 页</oddFooter>
  </headerFooter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1">
    <pageSetUpPr fitToPage="1"/>
  </sheetPr>
  <dimension ref="A1:O49"/>
  <sheetViews>
    <sheetView showZeros="0" workbookViewId="0">
      <pane ySplit="3" topLeftCell="A7" activePane="bottomLeft" state="frozen"/>
      <selection/>
      <selection pane="bottomLeft" activeCell="A2" sqref="A2"/>
    </sheetView>
  </sheetViews>
  <sheetFormatPr defaultColWidth="9" defaultRowHeight="15.6"/>
  <cols>
    <col min="1" max="1" width="35.375" style="114" customWidth="1"/>
    <col min="2" max="2" width="12.625" style="114" customWidth="1"/>
    <col min="3" max="3" width="10.125" style="114" customWidth="1"/>
    <col min="4" max="4" width="9.625" style="114" customWidth="1"/>
    <col min="5" max="5" width="12.625" style="114" customWidth="1"/>
    <col min="6" max="6" width="10.625" style="114" customWidth="1"/>
    <col min="7" max="7" width="9.625" style="114" customWidth="1"/>
    <col min="8" max="8" width="10.625" style="115" customWidth="1"/>
    <col min="9" max="16384" width="9" style="114"/>
  </cols>
  <sheetData>
    <row r="1" ht="42" customHeight="1" spans="1:8">
      <c r="A1" s="167" t="s">
        <v>1627</v>
      </c>
      <c r="B1" s="167"/>
      <c r="C1" s="167"/>
      <c r="D1" s="167"/>
      <c r="E1" s="167"/>
      <c r="F1" s="167"/>
      <c r="G1" s="167"/>
      <c r="H1" s="167"/>
    </row>
    <row r="2" ht="18.75" customHeight="1" spans="1:8">
      <c r="A2" s="113" t="s">
        <v>1628</v>
      </c>
      <c r="B2" s="154">
        <v>2008</v>
      </c>
      <c r="C2" s="154"/>
      <c r="D2" s="154"/>
      <c r="H2" s="168" t="s">
        <v>20</v>
      </c>
    </row>
    <row r="3" s="140" customFormat="1" ht="48.75" customHeight="1" spans="1:10">
      <c r="A3" s="164" t="s">
        <v>21</v>
      </c>
      <c r="B3" s="124" t="s">
        <v>1629</v>
      </c>
      <c r="C3" s="124" t="s">
        <v>1145</v>
      </c>
      <c r="D3" s="124" t="s">
        <v>1146</v>
      </c>
      <c r="E3" s="124" t="s">
        <v>1630</v>
      </c>
      <c r="F3" s="124" t="s">
        <v>1145</v>
      </c>
      <c r="G3" s="124" t="s">
        <v>1146</v>
      </c>
      <c r="H3" s="124" t="s">
        <v>1617</v>
      </c>
      <c r="J3" s="140" t="s">
        <v>83</v>
      </c>
    </row>
    <row r="4" ht="24" customHeight="1" spans="1:15">
      <c r="A4" s="158" t="s">
        <v>26</v>
      </c>
      <c r="B4" s="145">
        <v>36824</v>
      </c>
      <c r="C4" s="180">
        <v>7355</v>
      </c>
      <c r="D4" s="180">
        <v>1290</v>
      </c>
      <c r="E4" s="189">
        <f>45480-480</f>
        <v>45000</v>
      </c>
      <c r="F4" s="180">
        <f>SUM(F5:F21)</f>
        <v>10104</v>
      </c>
      <c r="G4" s="180">
        <v>1682</v>
      </c>
      <c r="H4" s="83">
        <f>IF(B4&lt;&gt;0,E4/B4,0)</f>
        <v>1.22202911144905</v>
      </c>
      <c r="J4" s="114" t="str">
        <f t="shared" ref="J4:J42" si="0">IF((E4+F4+K4)&lt;&gt;0,"是","否")</f>
        <v>是</v>
      </c>
      <c r="O4" s="196"/>
    </row>
    <row r="5" ht="24" customHeight="1" spans="1:15">
      <c r="A5" s="159" t="s">
        <v>1631</v>
      </c>
      <c r="B5" s="190">
        <v>11926</v>
      </c>
      <c r="C5" s="176">
        <v>4344</v>
      </c>
      <c r="D5" s="176">
        <v>866</v>
      </c>
      <c r="E5" s="190">
        <v>20000</v>
      </c>
      <c r="F5" s="176">
        <v>5960</v>
      </c>
      <c r="G5" s="176">
        <v>1005</v>
      </c>
      <c r="H5" s="85">
        <f t="shared" ref="H5:H42" si="1">IF(B5&lt;&gt;0,E5/B5,0)</f>
        <v>1.67700821734026</v>
      </c>
      <c r="J5" s="114" t="str">
        <f t="shared" si="0"/>
        <v>是</v>
      </c>
      <c r="K5" s="114">
        <v>1</v>
      </c>
      <c r="O5" s="196"/>
    </row>
    <row r="6" ht="24" customHeight="1" spans="1:15">
      <c r="A6" s="159" t="s">
        <v>1632</v>
      </c>
      <c r="B6" s="190">
        <v>200</v>
      </c>
      <c r="C6" s="176">
        <v>95</v>
      </c>
      <c r="D6" s="176">
        <v>1</v>
      </c>
      <c r="E6" s="190">
        <v>0</v>
      </c>
      <c r="F6" s="176"/>
      <c r="G6" s="176"/>
      <c r="H6" s="85">
        <f t="shared" si="1"/>
        <v>0</v>
      </c>
      <c r="J6" s="114" t="str">
        <f t="shared" si="0"/>
        <v>是</v>
      </c>
      <c r="K6" s="114">
        <v>1</v>
      </c>
      <c r="O6" s="196"/>
    </row>
    <row r="7" ht="24" customHeight="1" spans="1:15">
      <c r="A7" s="159" t="s">
        <v>1633</v>
      </c>
      <c r="B7" s="190">
        <v>1566</v>
      </c>
      <c r="C7" s="176">
        <v>288</v>
      </c>
      <c r="D7" s="176">
        <v>28</v>
      </c>
      <c r="E7" s="190">
        <v>1800</v>
      </c>
      <c r="F7" s="176">
        <v>319</v>
      </c>
      <c r="G7" s="176">
        <v>33</v>
      </c>
      <c r="H7" s="85">
        <f t="shared" si="1"/>
        <v>1.14942528735632</v>
      </c>
      <c r="J7" s="114" t="str">
        <f t="shared" si="0"/>
        <v>是</v>
      </c>
      <c r="O7" s="196"/>
    </row>
    <row r="8" ht="20.1" hidden="1" customHeight="1" spans="1:10">
      <c r="A8" s="159" t="s">
        <v>1634</v>
      </c>
      <c r="B8" s="190"/>
      <c r="C8" s="176"/>
      <c r="D8" s="176"/>
      <c r="E8" s="190">
        <v>0</v>
      </c>
      <c r="F8" s="176"/>
      <c r="G8" s="176"/>
      <c r="H8" s="85">
        <f t="shared" si="1"/>
        <v>0</v>
      </c>
      <c r="J8" s="114" t="str">
        <f t="shared" si="0"/>
        <v>否</v>
      </c>
    </row>
    <row r="9" ht="24" customHeight="1" spans="1:11">
      <c r="A9" s="159" t="s">
        <v>1635</v>
      </c>
      <c r="B9" s="190">
        <v>1690</v>
      </c>
      <c r="C9" s="176">
        <v>388</v>
      </c>
      <c r="D9" s="176">
        <v>11</v>
      </c>
      <c r="E9" s="190">
        <v>1900</v>
      </c>
      <c r="F9" s="176">
        <v>320</v>
      </c>
      <c r="G9" s="176">
        <v>13</v>
      </c>
      <c r="H9" s="85">
        <f t="shared" si="1"/>
        <v>1.12426035502959</v>
      </c>
      <c r="J9" s="114" t="str">
        <f t="shared" si="0"/>
        <v>是</v>
      </c>
      <c r="K9" s="114">
        <v>1</v>
      </c>
    </row>
    <row r="10" ht="24" customHeight="1" spans="1:11">
      <c r="A10" s="159" t="s">
        <v>1636</v>
      </c>
      <c r="B10" s="190">
        <v>109</v>
      </c>
      <c r="C10" s="176">
        <v>82</v>
      </c>
      <c r="D10" s="176">
        <v>20</v>
      </c>
      <c r="E10" s="190">
        <v>120</v>
      </c>
      <c r="F10" s="176">
        <v>90</v>
      </c>
      <c r="G10" s="176">
        <v>20</v>
      </c>
      <c r="H10" s="85">
        <f t="shared" si="1"/>
        <v>1.10091743119266</v>
      </c>
      <c r="J10" s="114" t="str">
        <f t="shared" si="0"/>
        <v>是</v>
      </c>
      <c r="K10" s="114">
        <v>1</v>
      </c>
    </row>
    <row r="11" ht="20.1" hidden="1" customHeight="1" spans="1:10">
      <c r="A11" s="159" t="s">
        <v>1637</v>
      </c>
      <c r="B11" s="190"/>
      <c r="C11" s="176"/>
      <c r="D11" s="176"/>
      <c r="E11" s="190"/>
      <c r="G11" s="176"/>
      <c r="H11" s="85">
        <f t="shared" si="1"/>
        <v>0</v>
      </c>
      <c r="J11" s="114" t="str">
        <f t="shared" si="0"/>
        <v>否</v>
      </c>
    </row>
    <row r="12" ht="24" customHeight="1" spans="1:11">
      <c r="A12" s="159" t="s">
        <v>1638</v>
      </c>
      <c r="B12" s="190">
        <v>4050</v>
      </c>
      <c r="C12" s="176">
        <v>866</v>
      </c>
      <c r="D12" s="176">
        <v>77</v>
      </c>
      <c r="E12" s="190">
        <v>4500</v>
      </c>
      <c r="F12" s="176">
        <v>1130</v>
      </c>
      <c r="G12" s="176">
        <v>89</v>
      </c>
      <c r="H12" s="85">
        <f t="shared" si="1"/>
        <v>1.11111111111111</v>
      </c>
      <c r="J12" s="114" t="str">
        <f t="shared" si="0"/>
        <v>是</v>
      </c>
      <c r="K12" s="114">
        <v>1</v>
      </c>
    </row>
    <row r="13" ht="24" customHeight="1" spans="1:11">
      <c r="A13" s="159" t="s">
        <v>1639</v>
      </c>
      <c r="B13" s="190">
        <v>1488</v>
      </c>
      <c r="C13" s="176">
        <v>480</v>
      </c>
      <c r="D13" s="176">
        <v>187</v>
      </c>
      <c r="E13" s="190">
        <v>1800</v>
      </c>
      <c r="F13" s="176">
        <v>600</v>
      </c>
      <c r="G13" s="176">
        <v>187</v>
      </c>
      <c r="H13" s="85">
        <f t="shared" si="1"/>
        <v>1.20967741935484</v>
      </c>
      <c r="J13" s="114" t="str">
        <f t="shared" si="0"/>
        <v>是</v>
      </c>
      <c r="K13" s="114">
        <v>1</v>
      </c>
    </row>
    <row r="14" ht="24" customHeight="1" spans="1:11">
      <c r="A14" s="159" t="s">
        <v>1640</v>
      </c>
      <c r="B14" s="190">
        <v>793</v>
      </c>
      <c r="C14" s="176">
        <v>222</v>
      </c>
      <c r="D14" s="176">
        <v>33</v>
      </c>
      <c r="E14" s="190">
        <v>850</v>
      </c>
      <c r="F14" s="176">
        <v>270</v>
      </c>
      <c r="G14" s="176">
        <v>38</v>
      </c>
      <c r="H14" s="85">
        <f t="shared" si="1"/>
        <v>1.0718789407314</v>
      </c>
      <c r="J14" s="114" t="str">
        <f t="shared" si="0"/>
        <v>是</v>
      </c>
      <c r="K14" s="114">
        <v>1</v>
      </c>
    </row>
    <row r="15" ht="24" customHeight="1" spans="1:11">
      <c r="A15" s="159" t="s">
        <v>1641</v>
      </c>
      <c r="B15" s="190">
        <v>530</v>
      </c>
      <c r="C15" s="176">
        <v>291</v>
      </c>
      <c r="D15" s="176">
        <v>67</v>
      </c>
      <c r="E15" s="190">
        <v>580</v>
      </c>
      <c r="F15" s="176">
        <v>380</v>
      </c>
      <c r="G15" s="176">
        <v>67</v>
      </c>
      <c r="H15" s="85">
        <f t="shared" si="1"/>
        <v>1.09433962264151</v>
      </c>
      <c r="J15" s="114" t="str">
        <f t="shared" si="0"/>
        <v>是</v>
      </c>
      <c r="K15" s="114">
        <v>1</v>
      </c>
    </row>
    <row r="16" ht="24" customHeight="1" spans="1:11">
      <c r="A16" s="159" t="s">
        <v>1642</v>
      </c>
      <c r="B16" s="190">
        <v>117</v>
      </c>
      <c r="C16" s="176">
        <v>97</v>
      </c>
      <c r="D16" s="176"/>
      <c r="E16" s="190">
        <v>130</v>
      </c>
      <c r="F16" s="176">
        <v>200</v>
      </c>
      <c r="G16" s="176"/>
      <c r="H16" s="85">
        <f t="shared" si="1"/>
        <v>1.11111111111111</v>
      </c>
      <c r="J16" s="114" t="str">
        <f t="shared" si="0"/>
        <v>是</v>
      </c>
      <c r="K16" s="114">
        <v>1</v>
      </c>
    </row>
    <row r="17" ht="24" customHeight="1" spans="1:11">
      <c r="A17" s="159" t="s">
        <v>1643</v>
      </c>
      <c r="B17" s="190">
        <v>2703</v>
      </c>
      <c r="C17" s="176">
        <v>18</v>
      </c>
      <c r="D17" s="176"/>
      <c r="E17" s="190">
        <v>3000</v>
      </c>
      <c r="F17" s="176">
        <v>20</v>
      </c>
      <c r="G17" s="176"/>
      <c r="H17" s="85">
        <f t="shared" si="1"/>
        <v>1.10987791342952</v>
      </c>
      <c r="J17" s="114" t="str">
        <f t="shared" si="0"/>
        <v>是</v>
      </c>
      <c r="K17" s="114">
        <v>1</v>
      </c>
    </row>
    <row r="18" ht="24" customHeight="1" spans="1:11">
      <c r="A18" s="159" t="s">
        <v>1644</v>
      </c>
      <c r="B18" s="190">
        <v>11085</v>
      </c>
      <c r="C18" s="176">
        <v>5</v>
      </c>
      <c r="D18" s="176"/>
      <c r="E18" s="190">
        <f>10200-480</f>
        <v>9720</v>
      </c>
      <c r="F18" s="176">
        <v>215</v>
      </c>
      <c r="G18" s="176">
        <v>230</v>
      </c>
      <c r="H18" s="85">
        <f t="shared" si="1"/>
        <v>0.876860622462788</v>
      </c>
      <c r="J18" s="114" t="str">
        <f t="shared" si="0"/>
        <v>是</v>
      </c>
      <c r="K18" s="114">
        <v>1</v>
      </c>
    </row>
    <row r="19" ht="24" customHeight="1" spans="1:11">
      <c r="A19" s="159" t="s">
        <v>1645</v>
      </c>
      <c r="B19" s="190">
        <v>567</v>
      </c>
      <c r="C19" s="176">
        <v>179</v>
      </c>
      <c r="D19" s="176"/>
      <c r="E19" s="190">
        <v>600</v>
      </c>
      <c r="F19" s="176">
        <v>600</v>
      </c>
      <c r="G19" s="176"/>
      <c r="H19" s="85">
        <f t="shared" si="1"/>
        <v>1.05820105820106</v>
      </c>
      <c r="J19" s="114" t="str">
        <f t="shared" si="0"/>
        <v>是</v>
      </c>
      <c r="K19" s="114">
        <v>1</v>
      </c>
    </row>
    <row r="20" ht="24" customHeight="1" spans="1:11">
      <c r="A20" s="159" t="s">
        <v>1646</v>
      </c>
      <c r="B20" s="190"/>
      <c r="C20" s="176"/>
      <c r="D20" s="176"/>
      <c r="E20" s="190"/>
      <c r="F20" s="176"/>
      <c r="G20" s="176"/>
      <c r="H20" s="85">
        <f t="shared" si="1"/>
        <v>0</v>
      </c>
      <c r="J20" s="114" t="str">
        <f t="shared" si="0"/>
        <v>是</v>
      </c>
      <c r="K20" s="114">
        <v>1</v>
      </c>
    </row>
    <row r="21" ht="24" customHeight="1" spans="1:11">
      <c r="A21" s="191" t="s">
        <v>1647</v>
      </c>
      <c r="B21" s="190"/>
      <c r="C21" s="176"/>
      <c r="D21" s="176"/>
      <c r="E21" s="190"/>
      <c r="F21" s="176"/>
      <c r="G21" s="176"/>
      <c r="H21" s="85">
        <f t="shared" si="1"/>
        <v>0</v>
      </c>
      <c r="J21" s="114" t="str">
        <f t="shared" si="0"/>
        <v>是</v>
      </c>
      <c r="K21" s="114">
        <v>1</v>
      </c>
    </row>
    <row r="22" ht="24" customHeight="1" spans="1:10">
      <c r="A22" s="156" t="s">
        <v>28</v>
      </c>
      <c r="B22" s="192">
        <v>40794</v>
      </c>
      <c r="C22" s="180">
        <v>8547</v>
      </c>
      <c r="D22" s="180">
        <v>701</v>
      </c>
      <c r="E22" s="192">
        <v>40800</v>
      </c>
      <c r="F22" s="180">
        <f>SUM(F23:F30)</f>
        <v>7396</v>
      </c>
      <c r="G22" s="180">
        <v>618</v>
      </c>
      <c r="H22" s="83">
        <f t="shared" si="1"/>
        <v>1.00014708045301</v>
      </c>
      <c r="J22" s="114" t="str">
        <f t="shared" si="0"/>
        <v>是</v>
      </c>
    </row>
    <row r="23" ht="24" customHeight="1" spans="1:11">
      <c r="A23" s="159" t="s">
        <v>1648</v>
      </c>
      <c r="B23" s="190">
        <v>5208</v>
      </c>
      <c r="C23" s="176">
        <v>572</v>
      </c>
      <c r="D23" s="176">
        <v>46</v>
      </c>
      <c r="E23" s="190">
        <v>5500</v>
      </c>
      <c r="F23" s="176">
        <v>1396</v>
      </c>
      <c r="G23" s="176">
        <v>63</v>
      </c>
      <c r="H23" s="85">
        <f t="shared" si="1"/>
        <v>1.05606758832565</v>
      </c>
      <c r="J23" s="114" t="str">
        <f t="shared" si="0"/>
        <v>是</v>
      </c>
      <c r="K23" s="114">
        <v>1</v>
      </c>
    </row>
    <row r="24" ht="24" customHeight="1" spans="1:11">
      <c r="A24" s="159" t="s">
        <v>1649</v>
      </c>
      <c r="B24" s="190">
        <v>10110</v>
      </c>
      <c r="C24" s="176">
        <v>4772</v>
      </c>
      <c r="D24" s="176"/>
      <c r="E24" s="190">
        <v>10320</v>
      </c>
      <c r="F24" s="176">
        <v>3000</v>
      </c>
      <c r="G24" s="176"/>
      <c r="H24" s="85">
        <f t="shared" si="1"/>
        <v>1.02077151335312</v>
      </c>
      <c r="J24" s="114" t="str">
        <f t="shared" si="0"/>
        <v>是</v>
      </c>
      <c r="K24" s="114">
        <v>1</v>
      </c>
    </row>
    <row r="25" ht="24" customHeight="1" spans="1:11">
      <c r="A25" s="159" t="s">
        <v>1650</v>
      </c>
      <c r="B25" s="190">
        <v>2576</v>
      </c>
      <c r="C25" s="176"/>
      <c r="D25" s="176">
        <v>150</v>
      </c>
      <c r="E25" s="190">
        <v>2980</v>
      </c>
      <c r="F25" s="176"/>
      <c r="G25" s="176">
        <v>150</v>
      </c>
      <c r="H25" s="85">
        <f t="shared" si="1"/>
        <v>1.15683229813665</v>
      </c>
      <c r="J25" s="114" t="str">
        <f t="shared" si="0"/>
        <v>是</v>
      </c>
      <c r="K25" s="114">
        <v>1</v>
      </c>
    </row>
    <row r="26" ht="24" customHeight="1" spans="1:11">
      <c r="A26" s="159" t="s">
        <v>1651</v>
      </c>
      <c r="B26" s="143"/>
      <c r="C26" s="176"/>
      <c r="D26" s="176"/>
      <c r="E26" s="190">
        <v>0</v>
      </c>
      <c r="F26" s="176"/>
      <c r="G26" s="176"/>
      <c r="H26" s="85">
        <f t="shared" si="1"/>
        <v>0</v>
      </c>
      <c r="J26" s="114" t="str">
        <f t="shared" si="0"/>
        <v>是</v>
      </c>
      <c r="K26" s="114">
        <v>1</v>
      </c>
    </row>
    <row r="27" ht="24" customHeight="1" spans="1:11">
      <c r="A27" s="159" t="s">
        <v>1652</v>
      </c>
      <c r="B27" s="190">
        <v>9992</v>
      </c>
      <c r="C27" s="176">
        <v>491</v>
      </c>
      <c r="D27" s="176">
        <v>205</v>
      </c>
      <c r="E27" s="190">
        <v>10000</v>
      </c>
      <c r="F27" s="176">
        <v>400</v>
      </c>
      <c r="G27" s="176">
        <v>405</v>
      </c>
      <c r="H27" s="85">
        <f t="shared" si="1"/>
        <v>1.00080064051241</v>
      </c>
      <c r="J27" s="114" t="str">
        <f t="shared" si="0"/>
        <v>是</v>
      </c>
      <c r="K27" s="114">
        <v>1</v>
      </c>
    </row>
    <row r="28" ht="24" customHeight="1" spans="1:11">
      <c r="A28" s="159" t="s">
        <v>106</v>
      </c>
      <c r="B28" s="190"/>
      <c r="C28" s="176"/>
      <c r="D28" s="176"/>
      <c r="E28" s="190">
        <v>0</v>
      </c>
      <c r="F28" s="176"/>
      <c r="G28" s="176"/>
      <c r="H28" s="85"/>
      <c r="J28" s="114" t="str">
        <f t="shared" si="0"/>
        <v>是</v>
      </c>
      <c r="K28" s="114">
        <v>1</v>
      </c>
    </row>
    <row r="29" ht="24" customHeight="1" spans="1:11">
      <c r="A29" s="159" t="s">
        <v>107</v>
      </c>
      <c r="B29" s="190">
        <v>11467</v>
      </c>
      <c r="C29" s="176">
        <v>2712</v>
      </c>
      <c r="D29" s="176"/>
      <c r="E29" s="190">
        <v>12000</v>
      </c>
      <c r="F29" s="176">
        <v>2600</v>
      </c>
      <c r="G29" s="176"/>
      <c r="H29" s="85"/>
      <c r="J29" s="114" t="str">
        <f t="shared" si="0"/>
        <v>是</v>
      </c>
      <c r="K29" s="114">
        <v>1</v>
      </c>
    </row>
    <row r="30" ht="24" customHeight="1" spans="1:11">
      <c r="A30" s="159" t="s">
        <v>1653</v>
      </c>
      <c r="B30" s="190">
        <v>1441</v>
      </c>
      <c r="C30" s="176"/>
      <c r="D30" s="176">
        <v>300</v>
      </c>
      <c r="E30" s="190"/>
      <c r="F30" s="176"/>
      <c r="G30" s="176"/>
      <c r="H30" s="85">
        <f t="shared" si="1"/>
        <v>0</v>
      </c>
      <c r="J30" s="114" t="str">
        <f t="shared" si="0"/>
        <v>是</v>
      </c>
      <c r="K30" s="114">
        <v>1</v>
      </c>
    </row>
    <row r="31" s="112" customFormat="1" ht="24" customHeight="1" spans="1:10">
      <c r="A31" s="193" t="s">
        <v>52</v>
      </c>
      <c r="B31" s="145">
        <f>B22+B4</f>
        <v>77618</v>
      </c>
      <c r="C31" s="145">
        <f>C22+C4</f>
        <v>15902</v>
      </c>
      <c r="D31" s="145">
        <f>D22+D4</f>
        <v>1991</v>
      </c>
      <c r="E31" s="180">
        <f t="shared" ref="E31:G31" si="2">SUM(E4,E22,)</f>
        <v>85800</v>
      </c>
      <c r="F31" s="180">
        <f t="shared" si="2"/>
        <v>17500</v>
      </c>
      <c r="G31" s="180">
        <f t="shared" si="2"/>
        <v>2300</v>
      </c>
      <c r="H31" s="83">
        <f t="shared" si="1"/>
        <v>1.10541369270015</v>
      </c>
      <c r="J31" s="114" t="str">
        <f t="shared" si="0"/>
        <v>是</v>
      </c>
    </row>
    <row r="32" ht="24" customHeight="1" spans="1:10">
      <c r="A32" s="158" t="s">
        <v>54</v>
      </c>
      <c r="B32" s="145">
        <f t="shared" ref="B32:G32" si="3">SUM(B33:B38)</f>
        <v>2157979</v>
      </c>
      <c r="C32" s="145">
        <f t="shared" si="3"/>
        <v>3104</v>
      </c>
      <c r="D32" s="145">
        <f t="shared" si="3"/>
        <v>12703</v>
      </c>
      <c r="E32" s="145">
        <f t="shared" si="3"/>
        <v>2526000</v>
      </c>
      <c r="F32" s="180">
        <f t="shared" si="3"/>
        <v>2885</v>
      </c>
      <c r="G32" s="180">
        <f t="shared" si="3"/>
        <v>13198</v>
      </c>
      <c r="H32" s="83">
        <f t="shared" si="1"/>
        <v>1.17053965770751</v>
      </c>
      <c r="J32" s="114" t="str">
        <f t="shared" si="0"/>
        <v>是</v>
      </c>
    </row>
    <row r="33" ht="24" customHeight="1" spans="1:10">
      <c r="A33" s="159" t="s">
        <v>109</v>
      </c>
      <c r="B33" s="194">
        <v>30182</v>
      </c>
      <c r="C33" s="194">
        <v>1738</v>
      </c>
      <c r="D33" s="194"/>
      <c r="E33" s="190">
        <v>30182</v>
      </c>
      <c r="F33" s="176">
        <v>1738</v>
      </c>
      <c r="G33" s="176"/>
      <c r="H33" s="85">
        <f t="shared" si="1"/>
        <v>1</v>
      </c>
      <c r="J33" s="114" t="str">
        <f t="shared" si="0"/>
        <v>是</v>
      </c>
    </row>
    <row r="34" ht="24" customHeight="1" spans="1:10">
      <c r="A34" s="159" t="s">
        <v>58</v>
      </c>
      <c r="B34" s="194">
        <v>881916</v>
      </c>
      <c r="C34" s="194"/>
      <c r="D34" s="176">
        <v>5635</v>
      </c>
      <c r="E34" s="190">
        <v>1091018</v>
      </c>
      <c r="F34" s="176"/>
      <c r="G34" s="176">
        <v>5600</v>
      </c>
      <c r="H34" s="85">
        <f t="shared" si="1"/>
        <v>1.23709967842742</v>
      </c>
      <c r="J34" s="114" t="str">
        <f t="shared" si="0"/>
        <v>是</v>
      </c>
    </row>
    <row r="35" ht="24" customHeight="1" spans="1:14">
      <c r="A35" s="159" t="s">
        <v>60</v>
      </c>
      <c r="B35" s="194">
        <v>906881</v>
      </c>
      <c r="C35" s="194">
        <v>1366</v>
      </c>
      <c r="D35" s="176">
        <v>5068</v>
      </c>
      <c r="E35" s="194">
        <v>1078800</v>
      </c>
      <c r="F35" s="176">
        <v>1147</v>
      </c>
      <c r="G35" s="176">
        <f>6771+892-65</f>
        <v>7598</v>
      </c>
      <c r="H35" s="85">
        <f t="shared" si="1"/>
        <v>1.18957172991826</v>
      </c>
      <c r="J35" s="114" t="str">
        <f t="shared" si="0"/>
        <v>是</v>
      </c>
      <c r="N35" s="196"/>
    </row>
    <row r="36" ht="24" hidden="1" customHeight="1" spans="1:10">
      <c r="A36" s="159" t="s">
        <v>110</v>
      </c>
      <c r="B36" s="194"/>
      <c r="C36" s="194"/>
      <c r="D36" s="194"/>
      <c r="E36" s="194"/>
      <c r="F36" s="176"/>
      <c r="G36" s="176"/>
      <c r="H36" s="85"/>
      <c r="J36" s="114" t="str">
        <f t="shared" si="0"/>
        <v>否</v>
      </c>
    </row>
    <row r="37" ht="24" hidden="1" customHeight="1" spans="1:12">
      <c r="A37" s="159" t="s">
        <v>62</v>
      </c>
      <c r="B37" s="194">
        <v>155000</v>
      </c>
      <c r="C37" s="194"/>
      <c r="D37" s="194">
        <v>2000</v>
      </c>
      <c r="E37" s="194"/>
      <c r="F37" s="176"/>
      <c r="G37" s="176"/>
      <c r="H37" s="85"/>
      <c r="J37" s="114" t="str">
        <f t="shared" si="0"/>
        <v>否</v>
      </c>
      <c r="L37" s="114">
        <v>1</v>
      </c>
    </row>
    <row r="38" ht="24" customHeight="1" spans="1:10">
      <c r="A38" s="159" t="s">
        <v>64</v>
      </c>
      <c r="B38" s="194">
        <v>184000</v>
      </c>
      <c r="C38" s="194"/>
      <c r="D38" s="194"/>
      <c r="E38" s="194">
        <v>326000</v>
      </c>
      <c r="F38" s="180"/>
      <c r="G38" s="180"/>
      <c r="H38" s="85">
        <f t="shared" si="1"/>
        <v>1.77173913043478</v>
      </c>
      <c r="J38" s="114" t="str">
        <f t="shared" si="0"/>
        <v>是</v>
      </c>
    </row>
    <row r="39" ht="24" customHeight="1" spans="1:10">
      <c r="A39" s="158" t="s">
        <v>69</v>
      </c>
      <c r="B39" s="145">
        <v>40599</v>
      </c>
      <c r="C39" s="145"/>
      <c r="D39" s="145"/>
      <c r="E39" s="180">
        <v>40000</v>
      </c>
      <c r="F39" s="180"/>
      <c r="G39" s="180"/>
      <c r="H39" s="83">
        <f t="shared" si="1"/>
        <v>0.985245942018276</v>
      </c>
      <c r="J39" s="114" t="str">
        <f t="shared" si="0"/>
        <v>是</v>
      </c>
    </row>
    <row r="40" ht="24" customHeight="1" spans="1:10">
      <c r="A40" s="195" t="s">
        <v>71</v>
      </c>
      <c r="B40" s="145">
        <v>1226</v>
      </c>
      <c r="C40" s="145">
        <v>91</v>
      </c>
      <c r="D40" s="145"/>
      <c r="E40" s="180">
        <v>342</v>
      </c>
      <c r="F40" s="180">
        <v>115</v>
      </c>
      <c r="G40" s="180">
        <v>2</v>
      </c>
      <c r="H40" s="83">
        <f t="shared" si="1"/>
        <v>0.278955954323002</v>
      </c>
      <c r="J40" s="114" t="str">
        <f t="shared" si="0"/>
        <v>是</v>
      </c>
    </row>
    <row r="41" ht="24" customHeight="1" spans="1:10">
      <c r="A41" s="195" t="s">
        <v>73</v>
      </c>
      <c r="B41" s="145">
        <v>7655</v>
      </c>
      <c r="C41" s="145">
        <v>213</v>
      </c>
      <c r="D41" s="145">
        <v>0</v>
      </c>
      <c r="E41" s="180">
        <v>45000</v>
      </c>
      <c r="F41" s="180"/>
      <c r="G41" s="180"/>
      <c r="H41" s="83">
        <f t="shared" si="1"/>
        <v>5.87851077726976</v>
      </c>
      <c r="J41" s="114" t="str">
        <f t="shared" si="0"/>
        <v>是</v>
      </c>
    </row>
    <row r="42" ht="24" customHeight="1" spans="1:10">
      <c r="A42" s="193" t="s">
        <v>78</v>
      </c>
      <c r="B42" s="180">
        <f t="shared" ref="B42:G42" si="4">SUM(B31,B32,B39,B40,B41)</f>
        <v>2285077</v>
      </c>
      <c r="C42" s="180">
        <f t="shared" si="4"/>
        <v>19310</v>
      </c>
      <c r="D42" s="180">
        <f t="shared" si="4"/>
        <v>14694</v>
      </c>
      <c r="E42" s="180">
        <f t="shared" si="4"/>
        <v>2697142</v>
      </c>
      <c r="F42" s="180">
        <f t="shared" si="4"/>
        <v>20500</v>
      </c>
      <c r="G42" s="180">
        <f t="shared" si="4"/>
        <v>15500</v>
      </c>
      <c r="H42" s="83">
        <f t="shared" si="1"/>
        <v>1.18032871539996</v>
      </c>
      <c r="J42" s="114" t="str">
        <f t="shared" si="0"/>
        <v>是</v>
      </c>
    </row>
    <row r="44" spans="3:5">
      <c r="C44" s="196"/>
      <c r="E44" s="196"/>
    </row>
    <row r="45" spans="5:5">
      <c r="E45" s="196"/>
    </row>
    <row r="46" spans="5:5">
      <c r="E46" s="196"/>
    </row>
    <row r="47" spans="2:7">
      <c r="B47" s="196">
        <f>B42-'24'!B1349</f>
        <v>0</v>
      </c>
      <c r="C47" s="196">
        <f>C42-'24'!C1349</f>
        <v>0</v>
      </c>
      <c r="D47" s="196">
        <f>D42-'24'!D1349</f>
        <v>0</v>
      </c>
      <c r="E47" s="196">
        <f>E42-'24'!E1349</f>
        <v>0</v>
      </c>
      <c r="F47" s="196">
        <f>F42-'24'!F1349</f>
        <v>0</v>
      </c>
      <c r="G47" s="196">
        <f>G42-'24'!G1349</f>
        <v>0</v>
      </c>
    </row>
    <row r="49" spans="5:5">
      <c r="E49" s="196"/>
    </row>
  </sheetData>
  <autoFilter ref="A3:N42">
    <filterColumn colId="9">
      <customFilters>
        <customFilter operator="equal" val="是"/>
      </customFilters>
    </filterColumn>
  </autoFilter>
  <mergeCells count="1">
    <mergeCell ref="A1:H1"/>
  </mergeCells>
  <conditionalFormatting sqref="A4:A41">
    <cfRule type="expression" dxfId="54" priority="6" stopIfTrue="1">
      <formula>"len($A:$A)=3"</formula>
    </cfRule>
  </conditionalFormatting>
  <conditionalFormatting sqref="A32:A41">
    <cfRule type="expression" dxfId="55" priority="1" stopIfTrue="1">
      <formula>"len($A:$A)=3"</formula>
    </cfRule>
  </conditionalFormatting>
  <conditionalFormatting sqref="H4:H42">
    <cfRule type="cellIs" dxfId="56" priority="8" stopIfTrue="1" operator="lessThan">
      <formula>0</formula>
    </cfRule>
  </conditionalFormatting>
  <dataValidations count="1">
    <dataValidation type="custom" allowBlank="1" showInputMessage="1" showErrorMessage="1" errorTitle="提示" error="对不起，此处只能输入数字。" sqref="B4:B10">
      <formula1>OR(B4="",ISNUMBER(B4))</formula1>
    </dataValidation>
  </dataValidations>
  <printOptions horizontalCentered="1"/>
  <pageMargins left="0.588888888888889" right="0.588888888888889" top="0.788888888888889" bottom="0.588888888888889" header="0.388888888888889" footer="0.388888888888889"/>
  <pageSetup paperSize="9" scale="76" fitToHeight="0" orientation="portrait"/>
  <headerFooter alignWithMargins="0">
    <oddFooter>&amp;C第 &amp;P 页，共 &amp;N 页</oddFooter>
  </headerFooter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1">
    <pageSetUpPr fitToPage="1"/>
  </sheetPr>
  <dimension ref="A1:O1349"/>
  <sheetViews>
    <sheetView showZeros="0" workbookViewId="0">
      <pane ySplit="3" topLeftCell="A4" activePane="bottomLeft" state="frozen"/>
      <selection/>
      <selection pane="bottomLeft" activeCell="A2" sqref="A2"/>
    </sheetView>
  </sheetViews>
  <sheetFormatPr defaultColWidth="9" defaultRowHeight="15.6"/>
  <cols>
    <col min="1" max="1" width="39.625" style="114" customWidth="1"/>
    <col min="2" max="2" width="12.625" style="114" customWidth="1"/>
    <col min="3" max="3" width="10.125" style="114" customWidth="1"/>
    <col min="4" max="4" width="9.625" style="114" customWidth="1"/>
    <col min="5" max="5" width="12.625" style="114" customWidth="1"/>
    <col min="6" max="6" width="10.625" style="166" customWidth="1"/>
    <col min="7" max="7" width="9.625" style="114" customWidth="1"/>
    <col min="8" max="8" width="10.625" style="115" customWidth="1"/>
    <col min="9" max="16384" width="9" style="114"/>
  </cols>
  <sheetData>
    <row r="1" ht="42" customHeight="1" spans="1:8">
      <c r="A1" s="167" t="s">
        <v>1654</v>
      </c>
      <c r="B1" s="167"/>
      <c r="C1" s="167"/>
      <c r="D1" s="167"/>
      <c r="E1" s="167"/>
      <c r="F1" s="167"/>
      <c r="G1" s="167"/>
      <c r="H1" s="167"/>
    </row>
    <row r="2" ht="18.75" customHeight="1" spans="1:8">
      <c r="A2" s="113" t="s">
        <v>1655</v>
      </c>
      <c r="E2" s="168"/>
      <c r="F2" s="168"/>
      <c r="G2" s="168"/>
      <c r="H2" s="168" t="s">
        <v>20</v>
      </c>
    </row>
    <row r="3" s="140" customFormat="1" ht="44.25" customHeight="1" spans="1:10">
      <c r="A3" s="164" t="s">
        <v>21</v>
      </c>
      <c r="B3" s="124" t="s">
        <v>1629</v>
      </c>
      <c r="C3" s="124" t="s">
        <v>1145</v>
      </c>
      <c r="D3" s="124" t="s">
        <v>1146</v>
      </c>
      <c r="E3" s="124" t="s">
        <v>1630</v>
      </c>
      <c r="F3" s="124" t="s">
        <v>1145</v>
      </c>
      <c r="G3" s="124" t="s">
        <v>1146</v>
      </c>
      <c r="H3" s="124" t="s">
        <v>1617</v>
      </c>
      <c r="J3" s="140" t="s">
        <v>83</v>
      </c>
    </row>
    <row r="4" s="112" customFormat="1" ht="18.6" customHeight="1" spans="1:11">
      <c r="A4" s="169" t="s">
        <v>27</v>
      </c>
      <c r="B4" s="170">
        <v>66397</v>
      </c>
      <c r="C4" s="171">
        <v>1148</v>
      </c>
      <c r="D4" s="171">
        <v>3136</v>
      </c>
      <c r="E4" s="170">
        <f>67097-35</f>
        <v>67062</v>
      </c>
      <c r="F4" s="170">
        <f>SUM(F26,F38,F61,F64,F72,F84,F118,F127,F144,F150,F254)</f>
        <v>1513</v>
      </c>
      <c r="G4" s="170">
        <v>3136</v>
      </c>
      <c r="H4" s="83">
        <f>IF(B4&lt;&gt;0,E4/B4,0)</f>
        <v>1.01001551274907</v>
      </c>
      <c r="J4" s="114" t="str">
        <f>IF((E4+F4+K4)&lt;&gt;0,"是","否")</f>
        <v>是</v>
      </c>
      <c r="K4" s="112">
        <v>1</v>
      </c>
    </row>
    <row r="5" ht="18.6" customHeight="1" spans="1:10">
      <c r="A5" s="172" t="s">
        <v>116</v>
      </c>
      <c r="B5" s="173">
        <v>1905</v>
      </c>
      <c r="C5" s="174"/>
      <c r="D5" s="174"/>
      <c r="E5" s="173">
        <v>2165</v>
      </c>
      <c r="F5" s="173"/>
      <c r="G5" s="173"/>
      <c r="H5" s="85">
        <f t="shared" ref="H5:H68" si="0">IF(B5&lt;&gt;0,E5/B5,0)</f>
        <v>1.13648293963255</v>
      </c>
      <c r="J5" s="114" t="str">
        <f t="shared" ref="J5:J68" si="1">IF((E5+F5+K5)&lt;&gt;0,"是","否")</f>
        <v>是</v>
      </c>
    </row>
    <row r="6" ht="18.6" customHeight="1" spans="1:10">
      <c r="A6" s="172" t="s">
        <v>117</v>
      </c>
      <c r="B6" s="173">
        <v>1108</v>
      </c>
      <c r="C6" s="174"/>
      <c r="D6" s="174"/>
      <c r="E6" s="173">
        <v>1330</v>
      </c>
      <c r="F6" s="173"/>
      <c r="G6" s="173"/>
      <c r="H6" s="85">
        <f t="shared" si="0"/>
        <v>1.20036101083032</v>
      </c>
      <c r="J6" s="114" t="str">
        <f t="shared" si="1"/>
        <v>是</v>
      </c>
    </row>
    <row r="7" ht="18.6" customHeight="1" spans="1:10">
      <c r="A7" s="172" t="s">
        <v>118</v>
      </c>
      <c r="B7" s="173">
        <v>320</v>
      </c>
      <c r="C7" s="174"/>
      <c r="D7" s="174"/>
      <c r="E7" s="173">
        <v>378</v>
      </c>
      <c r="F7" s="173"/>
      <c r="G7" s="173"/>
      <c r="H7" s="85">
        <f t="shared" si="0"/>
        <v>1.18125</v>
      </c>
      <c r="J7" s="114" t="str">
        <f t="shared" si="1"/>
        <v>是</v>
      </c>
    </row>
    <row r="8" ht="19.5" hidden="1" customHeight="1" spans="1:10">
      <c r="A8" s="172" t="s">
        <v>119</v>
      </c>
      <c r="B8" s="173">
        <v>0</v>
      </c>
      <c r="C8" s="174"/>
      <c r="D8" s="174"/>
      <c r="E8" s="173">
        <v>0</v>
      </c>
      <c r="F8" s="173"/>
      <c r="G8" s="173"/>
      <c r="H8" s="85">
        <f t="shared" si="0"/>
        <v>0</v>
      </c>
      <c r="J8" s="114" t="str">
        <f t="shared" si="1"/>
        <v>否</v>
      </c>
    </row>
    <row r="9" ht="18.6" customHeight="1" spans="1:10">
      <c r="A9" s="172" t="s">
        <v>120</v>
      </c>
      <c r="B9" s="173">
        <v>345</v>
      </c>
      <c r="C9" s="174"/>
      <c r="D9" s="174"/>
      <c r="E9" s="173">
        <v>345</v>
      </c>
      <c r="F9" s="173"/>
      <c r="G9" s="173"/>
      <c r="H9" s="85">
        <f t="shared" si="0"/>
        <v>1</v>
      </c>
      <c r="J9" s="114" t="str">
        <f t="shared" si="1"/>
        <v>是</v>
      </c>
    </row>
    <row r="10" ht="18.6" customHeight="1" spans="1:10">
      <c r="A10" s="172" t="s">
        <v>121</v>
      </c>
      <c r="B10" s="173">
        <v>42</v>
      </c>
      <c r="C10" s="174"/>
      <c r="D10" s="174"/>
      <c r="E10" s="173">
        <v>42</v>
      </c>
      <c r="F10" s="173"/>
      <c r="G10" s="173"/>
      <c r="H10" s="85">
        <f t="shared" si="0"/>
        <v>1</v>
      </c>
      <c r="J10" s="114" t="str">
        <f t="shared" si="1"/>
        <v>是</v>
      </c>
    </row>
    <row r="11" ht="18.6" customHeight="1" spans="1:10">
      <c r="A11" s="172" t="s">
        <v>122</v>
      </c>
      <c r="B11" s="173">
        <v>10</v>
      </c>
      <c r="C11" s="174"/>
      <c r="D11" s="174"/>
      <c r="E11" s="173">
        <v>10</v>
      </c>
      <c r="F11" s="173"/>
      <c r="G11" s="173"/>
      <c r="H11" s="85">
        <f t="shared" si="0"/>
        <v>1</v>
      </c>
      <c r="J11" s="114" t="str">
        <f t="shared" si="1"/>
        <v>是</v>
      </c>
    </row>
    <row r="12" ht="19.5" hidden="1" customHeight="1" spans="1:10">
      <c r="A12" s="175" t="s">
        <v>123</v>
      </c>
      <c r="B12" s="173">
        <v>0</v>
      </c>
      <c r="C12" s="174"/>
      <c r="D12" s="174"/>
      <c r="E12" s="173">
        <v>0</v>
      </c>
      <c r="F12" s="173"/>
      <c r="G12" s="173"/>
      <c r="H12" s="85">
        <f t="shared" si="0"/>
        <v>0</v>
      </c>
      <c r="J12" s="114" t="str">
        <f t="shared" si="1"/>
        <v>否</v>
      </c>
    </row>
    <row r="13" ht="18.6" customHeight="1" spans="1:10">
      <c r="A13" s="172" t="s">
        <v>124</v>
      </c>
      <c r="B13" s="173">
        <v>60</v>
      </c>
      <c r="C13" s="174"/>
      <c r="D13" s="174"/>
      <c r="E13" s="173">
        <v>60</v>
      </c>
      <c r="F13" s="173"/>
      <c r="G13" s="173"/>
      <c r="H13" s="85">
        <f t="shared" si="0"/>
        <v>1</v>
      </c>
      <c r="J13" s="114" t="str">
        <f t="shared" si="1"/>
        <v>是</v>
      </c>
    </row>
    <row r="14" ht="19.5" hidden="1" customHeight="1" spans="1:10">
      <c r="A14" s="172" t="s">
        <v>125</v>
      </c>
      <c r="B14" s="173">
        <v>0</v>
      </c>
      <c r="C14" s="174"/>
      <c r="D14" s="174"/>
      <c r="E14" s="173">
        <v>0</v>
      </c>
      <c r="F14" s="173"/>
      <c r="G14" s="173"/>
      <c r="H14" s="85">
        <f t="shared" si="0"/>
        <v>0</v>
      </c>
      <c r="J14" s="114" t="str">
        <f t="shared" si="1"/>
        <v>否</v>
      </c>
    </row>
    <row r="15" ht="19.5" hidden="1" customHeight="1" spans="1:10">
      <c r="A15" s="172" t="s">
        <v>126</v>
      </c>
      <c r="B15" s="173">
        <v>0</v>
      </c>
      <c r="C15" s="174"/>
      <c r="D15" s="174"/>
      <c r="E15" s="173">
        <v>0</v>
      </c>
      <c r="F15" s="173"/>
      <c r="G15" s="173"/>
      <c r="H15" s="85">
        <f t="shared" si="0"/>
        <v>0</v>
      </c>
      <c r="J15" s="114" t="str">
        <f t="shared" si="1"/>
        <v>否</v>
      </c>
    </row>
    <row r="16" ht="19.5" hidden="1" customHeight="1" spans="1:10">
      <c r="A16" s="172" t="s">
        <v>127</v>
      </c>
      <c r="B16" s="173">
        <v>20</v>
      </c>
      <c r="C16" s="174"/>
      <c r="D16" s="174"/>
      <c r="E16" s="173">
        <v>0</v>
      </c>
      <c r="F16" s="173"/>
      <c r="G16" s="173"/>
      <c r="H16" s="85">
        <f t="shared" si="0"/>
        <v>0</v>
      </c>
      <c r="J16" s="114" t="str">
        <f t="shared" si="1"/>
        <v>否</v>
      </c>
    </row>
    <row r="17" ht="18.6" customHeight="1" spans="1:10">
      <c r="A17" s="172" t="s">
        <v>128</v>
      </c>
      <c r="B17" s="173">
        <v>1622</v>
      </c>
      <c r="C17" s="174"/>
      <c r="D17" s="174"/>
      <c r="E17" s="173">
        <v>1850</v>
      </c>
      <c r="F17" s="173"/>
      <c r="G17" s="173"/>
      <c r="H17" s="85">
        <f t="shared" si="0"/>
        <v>1.14056720098644</v>
      </c>
      <c r="J17" s="114" t="str">
        <f t="shared" si="1"/>
        <v>是</v>
      </c>
    </row>
    <row r="18" ht="18.6" customHeight="1" spans="1:10">
      <c r="A18" s="172" t="s">
        <v>117</v>
      </c>
      <c r="B18" s="173">
        <v>1025</v>
      </c>
      <c r="C18" s="174"/>
      <c r="D18" s="174"/>
      <c r="E18" s="173">
        <v>1230</v>
      </c>
      <c r="F18" s="173"/>
      <c r="G18" s="173"/>
      <c r="H18" s="85">
        <f t="shared" si="0"/>
        <v>1.2</v>
      </c>
      <c r="J18" s="114" t="str">
        <f t="shared" si="1"/>
        <v>是</v>
      </c>
    </row>
    <row r="19" ht="18.6" customHeight="1" spans="1:10">
      <c r="A19" s="172" t="s">
        <v>118</v>
      </c>
      <c r="B19" s="173">
        <v>295</v>
      </c>
      <c r="C19" s="174"/>
      <c r="D19" s="174"/>
      <c r="E19" s="173">
        <v>348</v>
      </c>
      <c r="F19" s="173"/>
      <c r="G19" s="173"/>
      <c r="H19" s="85">
        <f t="shared" si="0"/>
        <v>1.17966101694915</v>
      </c>
      <c r="J19" s="114" t="str">
        <f t="shared" si="1"/>
        <v>是</v>
      </c>
    </row>
    <row r="20" ht="19.5" hidden="1" customHeight="1" spans="1:10">
      <c r="A20" s="172" t="s">
        <v>119</v>
      </c>
      <c r="B20" s="173">
        <v>0</v>
      </c>
      <c r="C20" s="174"/>
      <c r="D20" s="174"/>
      <c r="E20" s="173">
        <v>0</v>
      </c>
      <c r="F20" s="173"/>
      <c r="G20" s="173"/>
      <c r="H20" s="85">
        <f t="shared" si="0"/>
        <v>0</v>
      </c>
      <c r="J20" s="114" t="str">
        <f t="shared" si="1"/>
        <v>否</v>
      </c>
    </row>
    <row r="21" ht="18.6" customHeight="1" spans="1:10">
      <c r="A21" s="172" t="s">
        <v>129</v>
      </c>
      <c r="B21" s="173">
        <v>180</v>
      </c>
      <c r="C21" s="174"/>
      <c r="D21" s="174"/>
      <c r="E21" s="173">
        <v>180</v>
      </c>
      <c r="F21" s="173"/>
      <c r="G21" s="173"/>
      <c r="H21" s="85">
        <f t="shared" si="0"/>
        <v>1</v>
      </c>
      <c r="J21" s="114" t="str">
        <f t="shared" si="1"/>
        <v>是</v>
      </c>
    </row>
    <row r="22" ht="18.6" customHeight="1" spans="1:10">
      <c r="A22" s="172" t="s">
        <v>130</v>
      </c>
      <c r="B22" s="173">
        <v>62</v>
      </c>
      <c r="C22" s="174"/>
      <c r="D22" s="174"/>
      <c r="E22" s="173">
        <v>62</v>
      </c>
      <c r="F22" s="173"/>
      <c r="G22" s="173"/>
      <c r="H22" s="85">
        <f t="shared" si="0"/>
        <v>1</v>
      </c>
      <c r="J22" s="114" t="str">
        <f t="shared" si="1"/>
        <v>是</v>
      </c>
    </row>
    <row r="23" ht="18.6" customHeight="1" spans="1:10">
      <c r="A23" s="172" t="s">
        <v>131</v>
      </c>
      <c r="B23" s="173">
        <v>30</v>
      </c>
      <c r="C23" s="174"/>
      <c r="D23" s="174"/>
      <c r="E23" s="173">
        <v>30</v>
      </c>
      <c r="F23" s="173"/>
      <c r="G23" s="173"/>
      <c r="H23" s="85">
        <f t="shared" si="0"/>
        <v>1</v>
      </c>
      <c r="J23" s="114" t="str">
        <f t="shared" si="1"/>
        <v>是</v>
      </c>
    </row>
    <row r="24" ht="19.5" hidden="1" customHeight="1" spans="1:10">
      <c r="A24" s="172" t="s">
        <v>126</v>
      </c>
      <c r="B24" s="173">
        <v>0</v>
      </c>
      <c r="C24" s="174"/>
      <c r="D24" s="174"/>
      <c r="E24" s="173">
        <v>0</v>
      </c>
      <c r="F24" s="173"/>
      <c r="G24" s="173"/>
      <c r="H24" s="85">
        <f t="shared" si="0"/>
        <v>0</v>
      </c>
      <c r="J24" s="114" t="str">
        <f t="shared" si="1"/>
        <v>否</v>
      </c>
    </row>
    <row r="25" ht="19.5" hidden="1" customHeight="1" spans="1:10">
      <c r="A25" s="172" t="s">
        <v>132</v>
      </c>
      <c r="B25" s="173">
        <v>30</v>
      </c>
      <c r="C25" s="174"/>
      <c r="D25" s="174"/>
      <c r="E25" s="173">
        <v>0</v>
      </c>
      <c r="F25" s="173"/>
      <c r="G25" s="173"/>
      <c r="H25" s="85">
        <f t="shared" si="0"/>
        <v>0</v>
      </c>
      <c r="J25" s="114" t="str">
        <f t="shared" si="1"/>
        <v>否</v>
      </c>
    </row>
    <row r="26" ht="18.6" customHeight="1" spans="1:10">
      <c r="A26" s="172" t="s">
        <v>133</v>
      </c>
      <c r="B26" s="173">
        <v>9021</v>
      </c>
      <c r="C26" s="174">
        <v>713</v>
      </c>
      <c r="D26" s="174">
        <v>2658</v>
      </c>
      <c r="E26" s="173">
        <v>10245</v>
      </c>
      <c r="F26" s="173">
        <v>840</v>
      </c>
      <c r="G26" s="173">
        <v>2658</v>
      </c>
      <c r="H26" s="85">
        <f t="shared" si="0"/>
        <v>1.13568340538743</v>
      </c>
      <c r="J26" s="114" t="str">
        <f t="shared" si="1"/>
        <v>是</v>
      </c>
    </row>
    <row r="27" ht="18.6" customHeight="1" spans="1:10">
      <c r="A27" s="172" t="s">
        <v>117</v>
      </c>
      <c r="B27" s="173">
        <v>3818</v>
      </c>
      <c r="C27" s="174">
        <v>234</v>
      </c>
      <c r="D27" s="176">
        <v>387</v>
      </c>
      <c r="E27" s="173">
        <v>4582</v>
      </c>
      <c r="F27" s="177">
        <v>240</v>
      </c>
      <c r="G27" s="173">
        <v>387</v>
      </c>
      <c r="H27" s="85">
        <f t="shared" si="0"/>
        <v>1.20010476689366</v>
      </c>
      <c r="J27" s="114" t="str">
        <f t="shared" si="1"/>
        <v>是</v>
      </c>
    </row>
    <row r="28" ht="18.6" customHeight="1" spans="1:10">
      <c r="A28" s="172" t="s">
        <v>118</v>
      </c>
      <c r="B28" s="173">
        <v>2353</v>
      </c>
      <c r="C28" s="174">
        <v>101</v>
      </c>
      <c r="D28" s="176">
        <v>224</v>
      </c>
      <c r="E28" s="173">
        <v>2781</v>
      </c>
      <c r="F28" s="177">
        <v>180</v>
      </c>
      <c r="G28" s="173">
        <v>224</v>
      </c>
      <c r="H28" s="85">
        <f t="shared" si="0"/>
        <v>1.18189545261368</v>
      </c>
      <c r="J28" s="114" t="str">
        <f t="shared" si="1"/>
        <v>是</v>
      </c>
    </row>
    <row r="29" ht="18.6" customHeight="1" spans="1:10">
      <c r="A29" s="172" t="s">
        <v>119</v>
      </c>
      <c r="B29" s="173">
        <v>10</v>
      </c>
      <c r="C29" s="174">
        <v>0</v>
      </c>
      <c r="D29" s="176">
        <v>0</v>
      </c>
      <c r="E29" s="173">
        <v>10</v>
      </c>
      <c r="F29" s="177">
        <v>0</v>
      </c>
      <c r="G29" s="173"/>
      <c r="H29" s="85">
        <f t="shared" si="0"/>
        <v>1</v>
      </c>
      <c r="J29" s="114" t="str">
        <f t="shared" si="1"/>
        <v>是</v>
      </c>
    </row>
    <row r="30" ht="18.6" customHeight="1" spans="1:10">
      <c r="A30" s="172" t="s">
        <v>134</v>
      </c>
      <c r="B30" s="173">
        <v>115</v>
      </c>
      <c r="C30" s="174">
        <v>0</v>
      </c>
      <c r="D30" s="176">
        <v>100</v>
      </c>
      <c r="E30" s="173">
        <v>115</v>
      </c>
      <c r="F30" s="177">
        <v>0</v>
      </c>
      <c r="G30" s="173">
        <v>100</v>
      </c>
      <c r="H30" s="85">
        <f t="shared" si="0"/>
        <v>1</v>
      </c>
      <c r="J30" s="114" t="str">
        <f t="shared" si="1"/>
        <v>是</v>
      </c>
    </row>
    <row r="31" ht="18.6" customHeight="1" spans="1:10">
      <c r="A31" s="172" t="s">
        <v>135</v>
      </c>
      <c r="B31" s="173">
        <v>50</v>
      </c>
      <c r="C31" s="174">
        <v>0</v>
      </c>
      <c r="D31" s="176">
        <v>0</v>
      </c>
      <c r="E31" s="173">
        <v>50</v>
      </c>
      <c r="F31" s="177">
        <v>0</v>
      </c>
      <c r="G31" s="173"/>
      <c r="H31" s="85">
        <f t="shared" si="0"/>
        <v>1</v>
      </c>
      <c r="J31" s="114" t="str">
        <f t="shared" si="1"/>
        <v>是</v>
      </c>
    </row>
    <row r="32" ht="19.5" hidden="1" customHeight="1" spans="1:10">
      <c r="A32" s="172" t="s">
        <v>136</v>
      </c>
      <c r="B32" s="173">
        <v>0</v>
      </c>
      <c r="C32" s="174">
        <v>0</v>
      </c>
      <c r="D32" s="176">
        <v>0</v>
      </c>
      <c r="E32" s="173">
        <v>0</v>
      </c>
      <c r="F32" s="177">
        <v>0</v>
      </c>
      <c r="G32" s="173"/>
      <c r="H32" s="85">
        <f t="shared" si="0"/>
        <v>0</v>
      </c>
      <c r="J32" s="114" t="str">
        <f t="shared" si="1"/>
        <v>否</v>
      </c>
    </row>
    <row r="33" ht="18.6" customHeight="1" spans="1:10">
      <c r="A33" s="172" t="s">
        <v>137</v>
      </c>
      <c r="B33" s="173">
        <v>105</v>
      </c>
      <c r="C33" s="174">
        <v>0</v>
      </c>
      <c r="D33" s="176">
        <v>0</v>
      </c>
      <c r="E33" s="173">
        <v>105</v>
      </c>
      <c r="F33" s="177">
        <v>0</v>
      </c>
      <c r="G33" s="173"/>
      <c r="H33" s="85">
        <f t="shared" si="0"/>
        <v>1</v>
      </c>
      <c r="J33" s="114" t="str">
        <f t="shared" si="1"/>
        <v>是</v>
      </c>
    </row>
    <row r="34" ht="18.6" customHeight="1" spans="1:10">
      <c r="A34" s="172" t="s">
        <v>138</v>
      </c>
      <c r="B34" s="173">
        <v>55</v>
      </c>
      <c r="C34" s="174">
        <v>0</v>
      </c>
      <c r="D34" s="174">
        <v>0</v>
      </c>
      <c r="E34" s="173">
        <v>55</v>
      </c>
      <c r="F34" s="177">
        <v>0</v>
      </c>
      <c r="G34" s="173"/>
      <c r="H34" s="85">
        <f t="shared" si="0"/>
        <v>1</v>
      </c>
      <c r="J34" s="114" t="str">
        <f t="shared" si="1"/>
        <v>是</v>
      </c>
    </row>
    <row r="35" ht="19.5" hidden="1" customHeight="1" spans="1:10">
      <c r="A35" s="175" t="s">
        <v>139</v>
      </c>
      <c r="B35" s="173">
        <v>0</v>
      </c>
      <c r="C35" s="174">
        <v>0</v>
      </c>
      <c r="D35" s="176">
        <v>0</v>
      </c>
      <c r="E35" s="173">
        <v>0</v>
      </c>
      <c r="F35" s="177">
        <v>0</v>
      </c>
      <c r="G35" s="173"/>
      <c r="H35" s="85">
        <f t="shared" si="0"/>
        <v>0</v>
      </c>
      <c r="J35" s="114" t="str">
        <f t="shared" si="1"/>
        <v>否</v>
      </c>
    </row>
    <row r="36" ht="18.6" customHeight="1" spans="1:10">
      <c r="A36" s="175" t="s">
        <v>126</v>
      </c>
      <c r="B36" s="173">
        <v>478</v>
      </c>
      <c r="C36" s="174">
        <v>0</v>
      </c>
      <c r="D36" s="176">
        <v>310</v>
      </c>
      <c r="E36" s="173">
        <v>547</v>
      </c>
      <c r="F36" s="177">
        <v>0</v>
      </c>
      <c r="G36" s="173">
        <v>310</v>
      </c>
      <c r="H36" s="85">
        <f t="shared" si="0"/>
        <v>1.14435146443515</v>
      </c>
      <c r="J36" s="114" t="str">
        <f t="shared" si="1"/>
        <v>是</v>
      </c>
    </row>
    <row r="37" ht="18.6" customHeight="1" spans="1:10">
      <c r="A37" s="172" t="s">
        <v>140</v>
      </c>
      <c r="B37" s="173">
        <v>2037</v>
      </c>
      <c r="C37" s="174">
        <v>378</v>
      </c>
      <c r="D37" s="174">
        <v>1637</v>
      </c>
      <c r="E37" s="173">
        <v>2000</v>
      </c>
      <c r="F37" s="177">
        <v>420</v>
      </c>
      <c r="G37" s="173">
        <v>1637</v>
      </c>
      <c r="H37" s="85">
        <f t="shared" si="0"/>
        <v>0.981836033382425</v>
      </c>
      <c r="J37" s="114" t="str">
        <f t="shared" si="1"/>
        <v>是</v>
      </c>
    </row>
    <row r="38" ht="18.6" customHeight="1" spans="1:10">
      <c r="A38" s="172" t="s">
        <v>141</v>
      </c>
      <c r="B38" s="173">
        <v>2162</v>
      </c>
      <c r="C38" s="176">
        <v>93</v>
      </c>
      <c r="D38" s="176"/>
      <c r="E38" s="173">
        <v>2523</v>
      </c>
      <c r="F38" s="173">
        <v>160</v>
      </c>
      <c r="G38" s="173"/>
      <c r="H38" s="85">
        <f t="shared" si="0"/>
        <v>1.16697502312673</v>
      </c>
      <c r="J38" s="114" t="str">
        <f t="shared" si="1"/>
        <v>是</v>
      </c>
    </row>
    <row r="39" ht="18.6" customHeight="1" spans="1:10">
      <c r="A39" s="172" t="s">
        <v>117</v>
      </c>
      <c r="B39" s="173">
        <v>1518</v>
      </c>
      <c r="C39" s="176">
        <v>62</v>
      </c>
      <c r="D39" s="176"/>
      <c r="E39" s="173">
        <v>1822</v>
      </c>
      <c r="F39" s="173">
        <v>80</v>
      </c>
      <c r="G39" s="173"/>
      <c r="H39" s="85">
        <f t="shared" si="0"/>
        <v>1.20026350461133</v>
      </c>
      <c r="J39" s="114" t="str">
        <f t="shared" si="1"/>
        <v>是</v>
      </c>
    </row>
    <row r="40" ht="18.6" customHeight="1" spans="1:10">
      <c r="A40" s="172" t="s">
        <v>118</v>
      </c>
      <c r="B40" s="173">
        <v>594</v>
      </c>
      <c r="C40" s="176">
        <v>31</v>
      </c>
      <c r="D40" s="176"/>
      <c r="E40" s="173">
        <v>701</v>
      </c>
      <c r="F40" s="173">
        <v>80</v>
      </c>
      <c r="G40" s="173"/>
      <c r="H40" s="85">
        <f t="shared" si="0"/>
        <v>1.18013468013468</v>
      </c>
      <c r="J40" s="114" t="str">
        <f t="shared" si="1"/>
        <v>是</v>
      </c>
    </row>
    <row r="41" ht="19.5" hidden="1" customHeight="1" spans="1:10">
      <c r="A41" s="172" t="s">
        <v>119</v>
      </c>
      <c r="B41" s="173">
        <v>0</v>
      </c>
      <c r="C41" s="174">
        <v>0</v>
      </c>
      <c r="D41" s="174"/>
      <c r="E41" s="173">
        <v>0</v>
      </c>
      <c r="F41" s="173"/>
      <c r="G41" s="173"/>
      <c r="H41" s="85">
        <f t="shared" si="0"/>
        <v>0</v>
      </c>
      <c r="J41" s="114" t="str">
        <f t="shared" si="1"/>
        <v>否</v>
      </c>
    </row>
    <row r="42" ht="19.5" hidden="1" customHeight="1" spans="1:10">
      <c r="A42" s="172" t="s">
        <v>142</v>
      </c>
      <c r="B42" s="173">
        <v>0</v>
      </c>
      <c r="C42" s="174">
        <v>0</v>
      </c>
      <c r="D42" s="174"/>
      <c r="E42" s="173">
        <v>0</v>
      </c>
      <c r="F42" s="173"/>
      <c r="G42" s="173"/>
      <c r="H42" s="85">
        <f t="shared" si="0"/>
        <v>0</v>
      </c>
      <c r="J42" s="114" t="str">
        <f t="shared" si="1"/>
        <v>否</v>
      </c>
    </row>
    <row r="43" ht="19.5" hidden="1" customHeight="1" spans="1:11">
      <c r="A43" s="172" t="s">
        <v>143</v>
      </c>
      <c r="B43" s="173">
        <v>0</v>
      </c>
      <c r="C43" s="174">
        <v>0</v>
      </c>
      <c r="D43" s="174"/>
      <c r="E43" s="173">
        <v>0</v>
      </c>
      <c r="F43" s="173"/>
      <c r="G43" s="173"/>
      <c r="H43" s="85">
        <f t="shared" si="0"/>
        <v>0</v>
      </c>
      <c r="J43" s="114" t="str">
        <f t="shared" si="1"/>
        <v>否</v>
      </c>
      <c r="K43" s="178"/>
    </row>
    <row r="44" ht="19.5" hidden="1" customHeight="1" spans="1:11">
      <c r="A44" s="172" t="s">
        <v>144</v>
      </c>
      <c r="B44" s="173">
        <v>0</v>
      </c>
      <c r="C44" s="174">
        <v>0</v>
      </c>
      <c r="D44" s="174"/>
      <c r="E44" s="173">
        <v>0</v>
      </c>
      <c r="F44" s="173"/>
      <c r="G44" s="173"/>
      <c r="H44" s="85">
        <f t="shared" si="0"/>
        <v>0</v>
      </c>
      <c r="J44" s="114" t="str">
        <f t="shared" si="1"/>
        <v>否</v>
      </c>
      <c r="K44" s="178"/>
    </row>
    <row r="45" ht="19.5" hidden="1" customHeight="1" spans="1:11">
      <c r="A45" s="172" t="s">
        <v>145</v>
      </c>
      <c r="B45" s="173">
        <v>0</v>
      </c>
      <c r="C45" s="174">
        <v>0</v>
      </c>
      <c r="D45" s="174"/>
      <c r="E45" s="173">
        <v>0</v>
      </c>
      <c r="F45" s="173"/>
      <c r="G45" s="173"/>
      <c r="H45" s="85">
        <f t="shared" si="0"/>
        <v>0</v>
      </c>
      <c r="J45" s="114" t="str">
        <f t="shared" si="1"/>
        <v>否</v>
      </c>
      <c r="K45" s="178"/>
    </row>
    <row r="46" ht="19.5" hidden="1" customHeight="1" spans="1:11">
      <c r="A46" s="172" t="s">
        <v>146</v>
      </c>
      <c r="B46" s="173">
        <v>0</v>
      </c>
      <c r="C46" s="174">
        <v>0</v>
      </c>
      <c r="D46" s="174"/>
      <c r="E46" s="173">
        <v>0</v>
      </c>
      <c r="F46" s="173"/>
      <c r="G46" s="173"/>
      <c r="H46" s="85">
        <f t="shared" si="0"/>
        <v>0</v>
      </c>
      <c r="J46" s="114" t="str">
        <f t="shared" si="1"/>
        <v>否</v>
      </c>
      <c r="K46" s="178"/>
    </row>
    <row r="47" ht="19.5" hidden="1" customHeight="1" spans="1:11">
      <c r="A47" s="172" t="s">
        <v>147</v>
      </c>
      <c r="B47" s="173">
        <v>0</v>
      </c>
      <c r="C47" s="174">
        <v>0</v>
      </c>
      <c r="D47" s="174"/>
      <c r="E47" s="173">
        <v>0</v>
      </c>
      <c r="F47" s="173"/>
      <c r="G47" s="173"/>
      <c r="H47" s="85">
        <f t="shared" si="0"/>
        <v>0</v>
      </c>
      <c r="J47" s="114" t="str">
        <f t="shared" si="1"/>
        <v>否</v>
      </c>
      <c r="K47" s="178"/>
    </row>
    <row r="48" ht="19.5" hidden="1" customHeight="1" spans="1:11">
      <c r="A48" s="172" t="s">
        <v>126</v>
      </c>
      <c r="B48" s="173">
        <v>0</v>
      </c>
      <c r="C48" s="174">
        <v>0</v>
      </c>
      <c r="D48" s="174"/>
      <c r="E48" s="173">
        <v>0</v>
      </c>
      <c r="F48" s="173"/>
      <c r="G48" s="173"/>
      <c r="H48" s="85">
        <f t="shared" si="0"/>
        <v>0</v>
      </c>
      <c r="J48" s="114" t="str">
        <f t="shared" si="1"/>
        <v>否</v>
      </c>
      <c r="K48" s="178"/>
    </row>
    <row r="49" ht="19.5" hidden="1" customHeight="1" spans="1:11">
      <c r="A49" s="172" t="s">
        <v>148</v>
      </c>
      <c r="B49" s="173">
        <v>50</v>
      </c>
      <c r="C49" s="174">
        <v>0</v>
      </c>
      <c r="D49" s="174"/>
      <c r="E49" s="173">
        <v>0</v>
      </c>
      <c r="F49" s="173"/>
      <c r="G49" s="173"/>
      <c r="H49" s="85">
        <f t="shared" si="0"/>
        <v>0</v>
      </c>
      <c r="J49" s="114" t="str">
        <f t="shared" si="1"/>
        <v>否</v>
      </c>
      <c r="K49" s="178"/>
    </row>
    <row r="50" ht="18.6" customHeight="1" spans="1:11">
      <c r="A50" s="172" t="s">
        <v>149</v>
      </c>
      <c r="B50" s="173">
        <v>825</v>
      </c>
      <c r="C50" s="174"/>
      <c r="D50" s="174"/>
      <c r="E50" s="173">
        <v>937</v>
      </c>
      <c r="F50" s="173"/>
      <c r="G50" s="173"/>
      <c r="H50" s="85">
        <f t="shared" si="0"/>
        <v>1.13575757575758</v>
      </c>
      <c r="J50" s="114" t="str">
        <f t="shared" si="1"/>
        <v>是</v>
      </c>
      <c r="K50" s="178"/>
    </row>
    <row r="51" ht="18.6" customHeight="1" spans="1:11">
      <c r="A51" s="172" t="s">
        <v>117</v>
      </c>
      <c r="B51" s="173">
        <v>545</v>
      </c>
      <c r="C51" s="174"/>
      <c r="D51" s="174"/>
      <c r="E51" s="173">
        <v>654</v>
      </c>
      <c r="F51" s="173"/>
      <c r="G51" s="173"/>
      <c r="H51" s="85">
        <f t="shared" si="0"/>
        <v>1.2</v>
      </c>
      <c r="J51" s="114" t="str">
        <f t="shared" si="1"/>
        <v>是</v>
      </c>
      <c r="K51" s="178"/>
    </row>
    <row r="52" ht="18.6" customHeight="1" spans="1:11">
      <c r="A52" s="172" t="s">
        <v>118</v>
      </c>
      <c r="B52" s="173">
        <v>130</v>
      </c>
      <c r="C52" s="174"/>
      <c r="D52" s="174"/>
      <c r="E52" s="173">
        <v>153</v>
      </c>
      <c r="F52" s="173"/>
      <c r="G52" s="173"/>
      <c r="H52" s="85">
        <f t="shared" si="0"/>
        <v>1.17692307692308</v>
      </c>
      <c r="J52" s="114" t="str">
        <f t="shared" si="1"/>
        <v>是</v>
      </c>
      <c r="K52" s="178"/>
    </row>
    <row r="53" ht="19.5" hidden="1" customHeight="1" spans="1:11">
      <c r="A53" s="172" t="s">
        <v>119</v>
      </c>
      <c r="B53" s="173">
        <v>0</v>
      </c>
      <c r="C53" s="176"/>
      <c r="D53" s="176"/>
      <c r="E53" s="173">
        <v>0</v>
      </c>
      <c r="F53" s="173"/>
      <c r="G53" s="173"/>
      <c r="H53" s="85">
        <f t="shared" si="0"/>
        <v>0</v>
      </c>
      <c r="J53" s="114" t="str">
        <f t="shared" si="1"/>
        <v>否</v>
      </c>
      <c r="K53" s="178"/>
    </row>
    <row r="54" ht="19.5" hidden="1" customHeight="1" spans="1:11">
      <c r="A54" s="172" t="s">
        <v>150</v>
      </c>
      <c r="B54" s="173">
        <v>0</v>
      </c>
      <c r="C54" s="174"/>
      <c r="D54" s="174"/>
      <c r="E54" s="173">
        <v>0</v>
      </c>
      <c r="F54" s="173"/>
      <c r="G54" s="173"/>
      <c r="H54" s="85">
        <f t="shared" si="0"/>
        <v>0</v>
      </c>
      <c r="J54" s="114" t="str">
        <f t="shared" si="1"/>
        <v>否</v>
      </c>
      <c r="K54" s="178"/>
    </row>
    <row r="55" ht="19.5" hidden="1" customHeight="1" spans="1:11">
      <c r="A55" s="172" t="s">
        <v>151</v>
      </c>
      <c r="B55" s="173">
        <v>0</v>
      </c>
      <c r="C55" s="174"/>
      <c r="D55" s="174"/>
      <c r="E55" s="173">
        <v>0</v>
      </c>
      <c r="F55" s="173"/>
      <c r="G55" s="173"/>
      <c r="H55" s="85">
        <f t="shared" si="0"/>
        <v>0</v>
      </c>
      <c r="J55" s="114" t="str">
        <f t="shared" si="1"/>
        <v>否</v>
      </c>
      <c r="K55" s="178"/>
    </row>
    <row r="56" ht="19.5" hidden="1" customHeight="1" spans="1:11">
      <c r="A56" s="172" t="s">
        <v>152</v>
      </c>
      <c r="B56" s="173">
        <v>0</v>
      </c>
      <c r="C56" s="174"/>
      <c r="D56" s="174"/>
      <c r="E56" s="173">
        <v>0</v>
      </c>
      <c r="F56" s="173"/>
      <c r="G56" s="173"/>
      <c r="H56" s="85">
        <f t="shared" si="0"/>
        <v>0</v>
      </c>
      <c r="J56" s="114" t="str">
        <f t="shared" si="1"/>
        <v>否</v>
      </c>
      <c r="K56" s="178"/>
    </row>
    <row r="57" ht="18.6" customHeight="1" spans="1:11">
      <c r="A57" s="172" t="s">
        <v>153</v>
      </c>
      <c r="B57" s="173">
        <v>60</v>
      </c>
      <c r="C57" s="174"/>
      <c r="D57" s="174"/>
      <c r="E57" s="173">
        <v>60</v>
      </c>
      <c r="F57" s="173"/>
      <c r="G57" s="173"/>
      <c r="H57" s="85">
        <f t="shared" si="0"/>
        <v>1</v>
      </c>
      <c r="J57" s="114" t="str">
        <f t="shared" si="1"/>
        <v>是</v>
      </c>
      <c r="K57" s="178"/>
    </row>
    <row r="58" ht="18.6" customHeight="1" spans="1:11">
      <c r="A58" s="172" t="s">
        <v>154</v>
      </c>
      <c r="B58" s="173">
        <v>67</v>
      </c>
      <c r="C58" s="174"/>
      <c r="D58" s="174"/>
      <c r="E58" s="173">
        <v>70</v>
      </c>
      <c r="F58" s="173"/>
      <c r="G58" s="173"/>
      <c r="H58" s="85">
        <f t="shared" si="0"/>
        <v>1.04477611940298</v>
      </c>
      <c r="J58" s="114" t="str">
        <f t="shared" si="1"/>
        <v>是</v>
      </c>
      <c r="K58" s="178"/>
    </row>
    <row r="59" ht="19.5" hidden="1" customHeight="1" spans="1:11">
      <c r="A59" s="172" t="s">
        <v>126</v>
      </c>
      <c r="B59" s="173">
        <v>0</v>
      </c>
      <c r="C59" s="174"/>
      <c r="D59" s="174"/>
      <c r="E59" s="173">
        <v>0</v>
      </c>
      <c r="F59" s="173"/>
      <c r="G59" s="173"/>
      <c r="H59" s="85">
        <f t="shared" si="0"/>
        <v>0</v>
      </c>
      <c r="J59" s="114" t="str">
        <f t="shared" si="1"/>
        <v>否</v>
      </c>
      <c r="K59" s="178"/>
    </row>
    <row r="60" ht="19.5" hidden="1" customHeight="1" spans="1:11">
      <c r="A60" s="172" t="s">
        <v>155</v>
      </c>
      <c r="B60" s="173">
        <v>23</v>
      </c>
      <c r="C60" s="174"/>
      <c r="D60" s="174"/>
      <c r="E60" s="173">
        <v>0</v>
      </c>
      <c r="F60" s="173"/>
      <c r="G60" s="173"/>
      <c r="H60" s="85">
        <f t="shared" si="0"/>
        <v>0</v>
      </c>
      <c r="J60" s="114" t="str">
        <f t="shared" si="1"/>
        <v>否</v>
      </c>
      <c r="K60" s="178"/>
    </row>
    <row r="61" ht="18.6" customHeight="1" spans="1:11">
      <c r="A61" s="172" t="s">
        <v>156</v>
      </c>
      <c r="B61" s="173">
        <v>1838</v>
      </c>
      <c r="C61" s="174">
        <v>100</v>
      </c>
      <c r="D61" s="174">
        <v>40</v>
      </c>
      <c r="E61" s="173">
        <v>2090</v>
      </c>
      <c r="F61" s="173">
        <v>135</v>
      </c>
      <c r="G61" s="173">
        <v>40</v>
      </c>
      <c r="H61" s="85">
        <f t="shared" si="0"/>
        <v>1.13710554951034</v>
      </c>
      <c r="J61" s="114" t="str">
        <f t="shared" si="1"/>
        <v>是</v>
      </c>
      <c r="K61" s="178"/>
    </row>
    <row r="62" ht="18.6" customHeight="1" spans="1:11">
      <c r="A62" s="172" t="s">
        <v>117</v>
      </c>
      <c r="B62" s="173">
        <v>1414</v>
      </c>
      <c r="C62" s="176">
        <v>100</v>
      </c>
      <c r="D62" s="176"/>
      <c r="E62" s="173">
        <v>1697</v>
      </c>
      <c r="F62" s="177">
        <v>115</v>
      </c>
      <c r="G62" s="173"/>
      <c r="H62" s="85">
        <f t="shared" si="0"/>
        <v>1.2001414427157</v>
      </c>
      <c r="J62" s="114" t="str">
        <f t="shared" si="1"/>
        <v>是</v>
      </c>
      <c r="K62" s="178"/>
    </row>
    <row r="63" ht="18.6" customHeight="1" spans="1:11">
      <c r="A63" s="172" t="s">
        <v>118</v>
      </c>
      <c r="B63" s="173">
        <v>274</v>
      </c>
      <c r="C63" s="174">
        <v>0</v>
      </c>
      <c r="D63" s="174">
        <v>20</v>
      </c>
      <c r="E63" s="173">
        <v>323</v>
      </c>
      <c r="F63" s="177">
        <v>20</v>
      </c>
      <c r="G63" s="173">
        <v>20</v>
      </c>
      <c r="H63" s="85">
        <f t="shared" si="0"/>
        <v>1.17883211678832</v>
      </c>
      <c r="J63" s="114" t="str">
        <f t="shared" si="1"/>
        <v>是</v>
      </c>
      <c r="K63" s="178"/>
    </row>
    <row r="64" ht="19.5" hidden="1" customHeight="1" spans="1:11">
      <c r="A64" s="172" t="s">
        <v>119</v>
      </c>
      <c r="B64" s="173">
        <v>0</v>
      </c>
      <c r="C64" s="176">
        <v>0</v>
      </c>
      <c r="D64" s="176"/>
      <c r="E64" s="173">
        <v>0</v>
      </c>
      <c r="F64" s="177">
        <v>0</v>
      </c>
      <c r="G64" s="173"/>
      <c r="H64" s="85">
        <f t="shared" si="0"/>
        <v>0</v>
      </c>
      <c r="J64" s="114" t="str">
        <f t="shared" si="1"/>
        <v>否</v>
      </c>
      <c r="K64" s="178"/>
    </row>
    <row r="65" ht="19.5" hidden="1" customHeight="1" spans="1:11">
      <c r="A65" s="172" t="s">
        <v>157</v>
      </c>
      <c r="B65" s="173">
        <v>0</v>
      </c>
      <c r="C65" s="174">
        <v>0</v>
      </c>
      <c r="D65" s="174"/>
      <c r="E65" s="173">
        <v>0</v>
      </c>
      <c r="F65" s="177">
        <v>0</v>
      </c>
      <c r="G65" s="173"/>
      <c r="H65" s="85">
        <f t="shared" si="0"/>
        <v>0</v>
      </c>
      <c r="J65" s="114" t="str">
        <f t="shared" si="1"/>
        <v>否</v>
      </c>
      <c r="K65" s="178"/>
    </row>
    <row r="66" ht="18.6" customHeight="1" spans="1:11">
      <c r="A66" s="172" t="s">
        <v>158</v>
      </c>
      <c r="B66" s="173">
        <v>20</v>
      </c>
      <c r="C66" s="174">
        <v>0</v>
      </c>
      <c r="D66" s="174">
        <v>20</v>
      </c>
      <c r="E66" s="173">
        <v>20</v>
      </c>
      <c r="F66" s="177">
        <v>0</v>
      </c>
      <c r="G66" s="173">
        <v>20</v>
      </c>
      <c r="H66" s="85">
        <f t="shared" si="0"/>
        <v>1</v>
      </c>
      <c r="J66" s="114" t="str">
        <f t="shared" si="1"/>
        <v>是</v>
      </c>
      <c r="K66" s="178"/>
    </row>
    <row r="67" ht="19.5" hidden="1" customHeight="1" spans="1:11">
      <c r="A67" s="172" t="s">
        <v>159</v>
      </c>
      <c r="B67" s="173">
        <v>0</v>
      </c>
      <c r="C67" s="174">
        <v>0</v>
      </c>
      <c r="D67" s="174"/>
      <c r="E67" s="173">
        <v>0</v>
      </c>
      <c r="F67" s="177">
        <v>0</v>
      </c>
      <c r="G67" s="173"/>
      <c r="H67" s="85">
        <f t="shared" si="0"/>
        <v>0</v>
      </c>
      <c r="J67" s="114" t="str">
        <f t="shared" si="1"/>
        <v>否</v>
      </c>
      <c r="K67" s="178"/>
    </row>
    <row r="68" ht="19.5" hidden="1" customHeight="1" spans="1:11">
      <c r="A68" s="172" t="s">
        <v>160</v>
      </c>
      <c r="B68" s="173">
        <v>0</v>
      </c>
      <c r="C68" s="174">
        <v>0</v>
      </c>
      <c r="D68" s="174"/>
      <c r="E68" s="173">
        <v>0</v>
      </c>
      <c r="F68" s="177">
        <v>0</v>
      </c>
      <c r="G68" s="173"/>
      <c r="H68" s="85">
        <f t="shared" si="0"/>
        <v>0</v>
      </c>
      <c r="J68" s="114" t="str">
        <f t="shared" si="1"/>
        <v>否</v>
      </c>
      <c r="K68" s="178"/>
    </row>
    <row r="69" ht="19.5" hidden="1" customHeight="1" spans="1:11">
      <c r="A69" s="172" t="s">
        <v>161</v>
      </c>
      <c r="B69" s="173">
        <v>0</v>
      </c>
      <c r="C69" s="174">
        <v>0</v>
      </c>
      <c r="D69" s="174"/>
      <c r="E69" s="173">
        <v>0</v>
      </c>
      <c r="F69" s="177">
        <v>0</v>
      </c>
      <c r="G69" s="173"/>
      <c r="H69" s="85">
        <f t="shared" ref="H69:H132" si="2">IF(B69&lt;&gt;0,E69/B69,0)</f>
        <v>0</v>
      </c>
      <c r="J69" s="114" t="str">
        <f t="shared" ref="J69:J132" si="3">IF((E69+F69+K69)&lt;&gt;0,"是","否")</f>
        <v>否</v>
      </c>
      <c r="K69" s="178"/>
    </row>
    <row r="70" ht="19.5" hidden="1" customHeight="1" spans="1:11">
      <c r="A70" s="172" t="s">
        <v>126</v>
      </c>
      <c r="B70" s="173">
        <v>0</v>
      </c>
      <c r="C70" s="174">
        <v>0</v>
      </c>
      <c r="D70" s="174"/>
      <c r="E70" s="173">
        <v>0</v>
      </c>
      <c r="F70" s="177">
        <v>0</v>
      </c>
      <c r="G70" s="173"/>
      <c r="H70" s="85">
        <f t="shared" si="2"/>
        <v>0</v>
      </c>
      <c r="J70" s="114" t="str">
        <f t="shared" si="3"/>
        <v>否</v>
      </c>
      <c r="K70" s="178"/>
    </row>
    <row r="71" ht="18.6" customHeight="1" spans="1:11">
      <c r="A71" s="172" t="s">
        <v>162</v>
      </c>
      <c r="B71" s="173">
        <v>130</v>
      </c>
      <c r="C71" s="174"/>
      <c r="D71" s="174"/>
      <c r="E71" s="173">
        <v>50</v>
      </c>
      <c r="F71" s="177">
        <v>0</v>
      </c>
      <c r="G71" s="173"/>
      <c r="H71" s="85">
        <f t="shared" si="2"/>
        <v>0.384615384615385</v>
      </c>
      <c r="J71" s="114" t="str">
        <f t="shared" si="3"/>
        <v>是</v>
      </c>
      <c r="K71" s="178"/>
    </row>
    <row r="72" ht="18.6" customHeight="1" spans="1:11">
      <c r="A72" s="172" t="s">
        <v>163</v>
      </c>
      <c r="B72" s="173">
        <v>400</v>
      </c>
      <c r="C72" s="174">
        <v>111</v>
      </c>
      <c r="D72" s="174">
        <v>30</v>
      </c>
      <c r="E72" s="173">
        <v>380</v>
      </c>
      <c r="F72" s="177">
        <f>SUM(F73:F83)</f>
        <v>180</v>
      </c>
      <c r="G72" s="173">
        <v>30</v>
      </c>
      <c r="H72" s="85">
        <f t="shared" si="2"/>
        <v>0.95</v>
      </c>
      <c r="J72" s="114" t="str">
        <f t="shared" si="3"/>
        <v>是</v>
      </c>
      <c r="K72" s="178"/>
    </row>
    <row r="73" ht="19.5" hidden="1" customHeight="1" spans="1:11">
      <c r="A73" s="172" t="s">
        <v>117</v>
      </c>
      <c r="B73" s="173">
        <v>0</v>
      </c>
      <c r="C73" s="174">
        <v>0</v>
      </c>
      <c r="D73" s="174"/>
      <c r="E73" s="173">
        <v>0</v>
      </c>
      <c r="F73" s="177">
        <v>0</v>
      </c>
      <c r="G73" s="173"/>
      <c r="H73" s="85">
        <f t="shared" si="2"/>
        <v>0</v>
      </c>
      <c r="J73" s="114" t="str">
        <f t="shared" si="3"/>
        <v>否</v>
      </c>
      <c r="K73" s="178"/>
    </row>
    <row r="74" ht="18.6" customHeight="1" spans="1:11">
      <c r="A74" s="172" t="s">
        <v>118</v>
      </c>
      <c r="B74" s="173">
        <v>30</v>
      </c>
      <c r="C74" s="174">
        <v>0</v>
      </c>
      <c r="D74" s="174">
        <v>30</v>
      </c>
      <c r="E74" s="173">
        <v>30</v>
      </c>
      <c r="F74" s="177">
        <v>0</v>
      </c>
      <c r="G74" s="173">
        <v>30</v>
      </c>
      <c r="H74" s="85">
        <f t="shared" si="2"/>
        <v>1</v>
      </c>
      <c r="J74" s="114" t="str">
        <f t="shared" si="3"/>
        <v>是</v>
      </c>
      <c r="K74" s="178"/>
    </row>
    <row r="75" ht="19.5" hidden="1" customHeight="1" spans="1:11">
      <c r="A75" s="172" t="s">
        <v>119</v>
      </c>
      <c r="B75" s="173">
        <v>0</v>
      </c>
      <c r="C75" s="176">
        <v>0</v>
      </c>
      <c r="D75" s="176"/>
      <c r="E75" s="173">
        <v>0</v>
      </c>
      <c r="F75" s="177">
        <v>0</v>
      </c>
      <c r="G75" s="173"/>
      <c r="H75" s="85">
        <f t="shared" si="2"/>
        <v>0</v>
      </c>
      <c r="J75" s="114" t="str">
        <f t="shared" si="3"/>
        <v>否</v>
      </c>
      <c r="K75" s="178"/>
    </row>
    <row r="76" ht="19.5" hidden="1" customHeight="1" spans="1:11">
      <c r="A76" s="172" t="s">
        <v>164</v>
      </c>
      <c r="B76" s="173">
        <v>0</v>
      </c>
      <c r="C76" s="174">
        <v>0</v>
      </c>
      <c r="D76" s="174"/>
      <c r="E76" s="173">
        <v>0</v>
      </c>
      <c r="F76" s="177">
        <v>0</v>
      </c>
      <c r="G76" s="173"/>
      <c r="H76" s="85">
        <f t="shared" si="2"/>
        <v>0</v>
      </c>
      <c r="J76" s="114" t="str">
        <f t="shared" si="3"/>
        <v>否</v>
      </c>
      <c r="K76" s="178"/>
    </row>
    <row r="77" ht="19.5" hidden="1" customHeight="1" spans="1:11">
      <c r="A77" s="172" t="s">
        <v>165</v>
      </c>
      <c r="B77" s="173">
        <v>0</v>
      </c>
      <c r="C77" s="174">
        <v>0</v>
      </c>
      <c r="D77" s="174"/>
      <c r="E77" s="173">
        <v>0</v>
      </c>
      <c r="F77" s="177">
        <v>0</v>
      </c>
      <c r="G77" s="173"/>
      <c r="H77" s="85">
        <f t="shared" si="2"/>
        <v>0</v>
      </c>
      <c r="J77" s="114" t="str">
        <f t="shared" si="3"/>
        <v>否</v>
      </c>
      <c r="K77" s="178"/>
    </row>
    <row r="78" ht="19.5" hidden="1" customHeight="1" spans="1:11">
      <c r="A78" s="172" t="s">
        <v>166</v>
      </c>
      <c r="B78" s="173">
        <v>0</v>
      </c>
      <c r="C78" s="174">
        <v>0</v>
      </c>
      <c r="D78" s="174"/>
      <c r="E78" s="173">
        <v>0</v>
      </c>
      <c r="F78" s="177">
        <v>0</v>
      </c>
      <c r="G78" s="173"/>
      <c r="H78" s="85">
        <f t="shared" si="2"/>
        <v>0</v>
      </c>
      <c r="J78" s="114" t="str">
        <f t="shared" si="3"/>
        <v>否</v>
      </c>
      <c r="K78" s="178"/>
    </row>
    <row r="79" ht="19.5" hidden="1" customHeight="1" spans="1:11">
      <c r="A79" s="172" t="s">
        <v>167</v>
      </c>
      <c r="B79" s="173">
        <v>0</v>
      </c>
      <c r="C79" s="174">
        <v>0</v>
      </c>
      <c r="D79" s="174"/>
      <c r="E79" s="173">
        <v>0</v>
      </c>
      <c r="F79" s="177">
        <v>0</v>
      </c>
      <c r="G79" s="173"/>
      <c r="H79" s="85">
        <f t="shared" si="2"/>
        <v>0</v>
      </c>
      <c r="J79" s="114" t="str">
        <f t="shared" si="3"/>
        <v>否</v>
      </c>
      <c r="K79" s="178"/>
    </row>
    <row r="80" ht="19.5" hidden="1" customHeight="1" spans="1:11">
      <c r="A80" s="172" t="s">
        <v>168</v>
      </c>
      <c r="B80" s="173">
        <v>0</v>
      </c>
      <c r="C80" s="174">
        <v>0</v>
      </c>
      <c r="D80" s="174"/>
      <c r="E80" s="173">
        <v>0</v>
      </c>
      <c r="F80" s="177">
        <v>0</v>
      </c>
      <c r="G80" s="173"/>
      <c r="H80" s="85">
        <f t="shared" si="2"/>
        <v>0</v>
      </c>
      <c r="J80" s="114" t="str">
        <f t="shared" si="3"/>
        <v>否</v>
      </c>
      <c r="K80" s="178"/>
    </row>
    <row r="81" ht="19.5" hidden="1" customHeight="1" spans="1:11">
      <c r="A81" s="172" t="s">
        <v>160</v>
      </c>
      <c r="B81" s="173">
        <v>0</v>
      </c>
      <c r="C81" s="174">
        <v>0</v>
      </c>
      <c r="D81" s="174"/>
      <c r="E81" s="173">
        <v>0</v>
      </c>
      <c r="F81" s="177">
        <v>0</v>
      </c>
      <c r="G81" s="173"/>
      <c r="H81" s="85">
        <f t="shared" si="2"/>
        <v>0</v>
      </c>
      <c r="J81" s="114" t="str">
        <f t="shared" si="3"/>
        <v>否</v>
      </c>
      <c r="K81" s="178"/>
    </row>
    <row r="82" ht="19.5" hidden="1" customHeight="1" spans="1:11">
      <c r="A82" s="172" t="s">
        <v>126</v>
      </c>
      <c r="B82" s="173">
        <v>0</v>
      </c>
      <c r="C82" s="176">
        <v>0</v>
      </c>
      <c r="D82" s="176"/>
      <c r="E82" s="173">
        <v>0</v>
      </c>
      <c r="F82" s="177">
        <v>0</v>
      </c>
      <c r="G82" s="173"/>
      <c r="H82" s="85">
        <f t="shared" si="2"/>
        <v>0</v>
      </c>
      <c r="J82" s="114" t="str">
        <f t="shared" si="3"/>
        <v>否</v>
      </c>
      <c r="K82" s="178"/>
    </row>
    <row r="83" ht="18.6" customHeight="1" spans="1:11">
      <c r="A83" s="172" t="s">
        <v>169</v>
      </c>
      <c r="B83" s="173">
        <v>370</v>
      </c>
      <c r="C83" s="174">
        <v>111</v>
      </c>
      <c r="D83" s="174"/>
      <c r="E83" s="173">
        <v>350</v>
      </c>
      <c r="F83" s="177">
        <v>180</v>
      </c>
      <c r="G83" s="173"/>
      <c r="H83" s="85">
        <f t="shared" si="2"/>
        <v>0.945945945945946</v>
      </c>
      <c r="J83" s="114" t="str">
        <f t="shared" si="3"/>
        <v>是</v>
      </c>
      <c r="K83" s="178"/>
    </row>
    <row r="84" ht="18.6" customHeight="1" spans="1:11">
      <c r="A84" s="172" t="s">
        <v>170</v>
      </c>
      <c r="B84" s="173">
        <v>58</v>
      </c>
      <c r="C84" s="174"/>
      <c r="D84" s="174"/>
      <c r="E84" s="173">
        <v>58</v>
      </c>
      <c r="F84" s="177">
        <f>SUM(F85:F92)</f>
        <v>0</v>
      </c>
      <c r="G84" s="173"/>
      <c r="H84" s="85">
        <f t="shared" si="2"/>
        <v>1</v>
      </c>
      <c r="J84" s="114" t="str">
        <f t="shared" si="3"/>
        <v>是</v>
      </c>
      <c r="K84" s="178"/>
    </row>
    <row r="85" ht="18.6" customHeight="1" spans="1:11">
      <c r="A85" s="172" t="s">
        <v>117</v>
      </c>
      <c r="B85" s="173">
        <v>58</v>
      </c>
      <c r="C85" s="174"/>
      <c r="D85" s="174"/>
      <c r="E85" s="173">
        <v>58</v>
      </c>
      <c r="F85" s="177">
        <v>0</v>
      </c>
      <c r="G85" s="173"/>
      <c r="H85" s="85">
        <f t="shared" si="2"/>
        <v>1</v>
      </c>
      <c r="J85" s="114" t="str">
        <f t="shared" si="3"/>
        <v>是</v>
      </c>
      <c r="K85" s="178"/>
    </row>
    <row r="86" ht="19.5" hidden="1" customHeight="1" spans="1:11">
      <c r="A86" s="172" t="s">
        <v>118</v>
      </c>
      <c r="B86" s="173">
        <v>0</v>
      </c>
      <c r="C86" s="174"/>
      <c r="D86" s="174"/>
      <c r="E86" s="173">
        <v>0</v>
      </c>
      <c r="F86" s="177">
        <v>0</v>
      </c>
      <c r="G86" s="173"/>
      <c r="H86" s="85">
        <f t="shared" si="2"/>
        <v>0</v>
      </c>
      <c r="J86" s="114" t="str">
        <f t="shared" si="3"/>
        <v>否</v>
      </c>
      <c r="K86" s="178"/>
    </row>
    <row r="87" ht="19.5" hidden="1" customHeight="1" spans="1:11">
      <c r="A87" s="172" t="s">
        <v>119</v>
      </c>
      <c r="B87" s="173">
        <v>0</v>
      </c>
      <c r="C87" s="174"/>
      <c r="D87" s="174"/>
      <c r="E87" s="173">
        <v>0</v>
      </c>
      <c r="F87" s="177">
        <v>0</v>
      </c>
      <c r="G87" s="173"/>
      <c r="H87" s="85">
        <f t="shared" si="2"/>
        <v>0</v>
      </c>
      <c r="J87" s="114" t="str">
        <f t="shared" si="3"/>
        <v>否</v>
      </c>
      <c r="K87" s="178"/>
    </row>
    <row r="88" ht="19.5" hidden="1" customHeight="1" spans="1:11">
      <c r="A88" s="172" t="s">
        <v>171</v>
      </c>
      <c r="B88" s="173">
        <v>0</v>
      </c>
      <c r="C88" s="174"/>
      <c r="D88" s="174"/>
      <c r="E88" s="173">
        <v>0</v>
      </c>
      <c r="F88" s="177">
        <v>0</v>
      </c>
      <c r="G88" s="173"/>
      <c r="H88" s="85">
        <f t="shared" si="2"/>
        <v>0</v>
      </c>
      <c r="J88" s="114" t="str">
        <f t="shared" si="3"/>
        <v>否</v>
      </c>
      <c r="K88" s="178"/>
    </row>
    <row r="89" ht="19.5" hidden="1" customHeight="1" spans="1:11">
      <c r="A89" s="172" t="s">
        <v>172</v>
      </c>
      <c r="B89" s="173">
        <v>0</v>
      </c>
      <c r="C89" s="174"/>
      <c r="D89" s="174"/>
      <c r="E89" s="173">
        <v>0</v>
      </c>
      <c r="F89" s="177">
        <v>0</v>
      </c>
      <c r="G89" s="173"/>
      <c r="H89" s="85">
        <f t="shared" si="2"/>
        <v>0</v>
      </c>
      <c r="J89" s="114" t="str">
        <f t="shared" si="3"/>
        <v>否</v>
      </c>
      <c r="K89" s="178"/>
    </row>
    <row r="90" ht="19.5" hidden="1" customHeight="1" spans="1:11">
      <c r="A90" s="172" t="s">
        <v>160</v>
      </c>
      <c r="B90" s="173">
        <v>0</v>
      </c>
      <c r="C90" s="174"/>
      <c r="D90" s="174"/>
      <c r="E90" s="173">
        <v>0</v>
      </c>
      <c r="F90" s="177">
        <v>0</v>
      </c>
      <c r="G90" s="173"/>
      <c r="H90" s="85">
        <f t="shared" si="2"/>
        <v>0</v>
      </c>
      <c r="J90" s="114" t="str">
        <f t="shared" si="3"/>
        <v>否</v>
      </c>
      <c r="K90" s="178"/>
    </row>
    <row r="91" ht="19.5" hidden="1" customHeight="1" spans="1:11">
      <c r="A91" s="172" t="s">
        <v>126</v>
      </c>
      <c r="B91" s="173">
        <v>0</v>
      </c>
      <c r="C91" s="174"/>
      <c r="D91" s="174"/>
      <c r="E91" s="173">
        <v>0</v>
      </c>
      <c r="F91" s="177">
        <v>0</v>
      </c>
      <c r="G91" s="173"/>
      <c r="H91" s="85">
        <f t="shared" si="2"/>
        <v>0</v>
      </c>
      <c r="J91" s="114" t="str">
        <f t="shared" si="3"/>
        <v>否</v>
      </c>
      <c r="K91" s="178"/>
    </row>
    <row r="92" ht="19.5" hidden="1" customHeight="1" spans="1:11">
      <c r="A92" s="172" t="s">
        <v>173</v>
      </c>
      <c r="B92" s="173">
        <v>0</v>
      </c>
      <c r="C92" s="174"/>
      <c r="D92" s="174"/>
      <c r="E92" s="173">
        <v>0</v>
      </c>
      <c r="F92" s="177">
        <v>0</v>
      </c>
      <c r="G92" s="173"/>
      <c r="H92" s="85">
        <f t="shared" si="2"/>
        <v>0</v>
      </c>
      <c r="J92" s="114" t="str">
        <f t="shared" si="3"/>
        <v>否</v>
      </c>
      <c r="K92" s="178"/>
    </row>
    <row r="93" ht="18.6" customHeight="1" spans="1:11">
      <c r="A93" s="172" t="s">
        <v>174</v>
      </c>
      <c r="B93" s="173">
        <v>89</v>
      </c>
      <c r="C93" s="174"/>
      <c r="D93" s="174"/>
      <c r="E93" s="173">
        <v>80</v>
      </c>
      <c r="F93" s="177">
        <f>SUM(F94:F102)</f>
        <v>0</v>
      </c>
      <c r="G93" s="173"/>
      <c r="H93" s="85">
        <f t="shared" si="2"/>
        <v>0.898876404494382</v>
      </c>
      <c r="J93" s="114" t="str">
        <f t="shared" si="3"/>
        <v>是</v>
      </c>
      <c r="K93" s="178"/>
    </row>
    <row r="94" ht="19.5" hidden="1" customHeight="1" spans="1:11">
      <c r="A94" s="172" t="s">
        <v>117</v>
      </c>
      <c r="B94" s="173">
        <v>0</v>
      </c>
      <c r="C94" s="174"/>
      <c r="D94" s="174"/>
      <c r="E94" s="173">
        <v>0</v>
      </c>
      <c r="F94" s="177">
        <v>0</v>
      </c>
      <c r="G94" s="173"/>
      <c r="H94" s="85">
        <f t="shared" si="2"/>
        <v>0</v>
      </c>
      <c r="J94" s="114" t="str">
        <f t="shared" si="3"/>
        <v>否</v>
      </c>
      <c r="K94" s="178"/>
    </row>
    <row r="95" ht="19.5" hidden="1" customHeight="1" spans="1:11">
      <c r="A95" s="172" t="s">
        <v>118</v>
      </c>
      <c r="B95" s="173">
        <v>0</v>
      </c>
      <c r="C95" s="174"/>
      <c r="D95" s="174"/>
      <c r="E95" s="173">
        <v>0</v>
      </c>
      <c r="F95" s="177">
        <v>0</v>
      </c>
      <c r="G95" s="173"/>
      <c r="H95" s="85">
        <f t="shared" si="2"/>
        <v>0</v>
      </c>
      <c r="J95" s="114" t="str">
        <f t="shared" si="3"/>
        <v>否</v>
      </c>
      <c r="K95" s="178"/>
    </row>
    <row r="96" ht="19.5" hidden="1" customHeight="1" spans="1:11">
      <c r="A96" s="172" t="s">
        <v>119</v>
      </c>
      <c r="B96" s="173">
        <v>0</v>
      </c>
      <c r="C96" s="174"/>
      <c r="D96" s="174"/>
      <c r="E96" s="173">
        <v>0</v>
      </c>
      <c r="F96" s="177">
        <v>0</v>
      </c>
      <c r="G96" s="173"/>
      <c r="H96" s="85">
        <f t="shared" si="2"/>
        <v>0</v>
      </c>
      <c r="J96" s="114" t="str">
        <f t="shared" si="3"/>
        <v>否</v>
      </c>
      <c r="K96" s="178"/>
    </row>
    <row r="97" ht="19.5" hidden="1" customHeight="1" spans="1:11">
      <c r="A97" s="172" t="s">
        <v>175</v>
      </c>
      <c r="B97" s="173">
        <v>0</v>
      </c>
      <c r="C97" s="174"/>
      <c r="D97" s="174"/>
      <c r="E97" s="173">
        <v>0</v>
      </c>
      <c r="F97" s="177">
        <v>0</v>
      </c>
      <c r="G97" s="173"/>
      <c r="H97" s="85">
        <f t="shared" si="2"/>
        <v>0</v>
      </c>
      <c r="J97" s="114" t="str">
        <f t="shared" si="3"/>
        <v>否</v>
      </c>
      <c r="K97" s="178"/>
    </row>
    <row r="98" ht="19.5" hidden="1" customHeight="1" spans="1:11">
      <c r="A98" s="172" t="s">
        <v>176</v>
      </c>
      <c r="B98" s="173">
        <v>0</v>
      </c>
      <c r="C98" s="174"/>
      <c r="D98" s="174"/>
      <c r="E98" s="173">
        <v>0</v>
      </c>
      <c r="F98" s="177">
        <v>0</v>
      </c>
      <c r="G98" s="173"/>
      <c r="H98" s="85">
        <f t="shared" si="2"/>
        <v>0</v>
      </c>
      <c r="J98" s="114" t="str">
        <f t="shared" si="3"/>
        <v>否</v>
      </c>
      <c r="K98" s="178"/>
    </row>
    <row r="99" ht="19.5" hidden="1" customHeight="1" spans="1:11">
      <c r="A99" s="172" t="s">
        <v>177</v>
      </c>
      <c r="B99" s="173">
        <v>0</v>
      </c>
      <c r="C99" s="174"/>
      <c r="D99" s="174"/>
      <c r="E99" s="173">
        <v>0</v>
      </c>
      <c r="F99" s="177">
        <v>0</v>
      </c>
      <c r="G99" s="173"/>
      <c r="H99" s="85">
        <f t="shared" si="2"/>
        <v>0</v>
      </c>
      <c r="J99" s="114" t="str">
        <f t="shared" si="3"/>
        <v>否</v>
      </c>
      <c r="K99" s="178"/>
    </row>
    <row r="100" ht="19.5" hidden="1" customHeight="1" spans="1:11">
      <c r="A100" s="172" t="s">
        <v>160</v>
      </c>
      <c r="B100" s="173">
        <v>0</v>
      </c>
      <c r="C100" s="174"/>
      <c r="D100" s="174"/>
      <c r="E100" s="173">
        <v>0</v>
      </c>
      <c r="F100" s="177">
        <v>0</v>
      </c>
      <c r="G100" s="173"/>
      <c r="H100" s="85">
        <f t="shared" si="2"/>
        <v>0</v>
      </c>
      <c r="J100" s="114" t="str">
        <f t="shared" si="3"/>
        <v>否</v>
      </c>
      <c r="K100" s="178"/>
    </row>
    <row r="101" ht="19.5" hidden="1" customHeight="1" spans="1:11">
      <c r="A101" s="172" t="s">
        <v>126</v>
      </c>
      <c r="B101" s="173">
        <v>0</v>
      </c>
      <c r="C101" s="176"/>
      <c r="D101" s="176"/>
      <c r="E101" s="173">
        <v>0</v>
      </c>
      <c r="F101" s="177">
        <v>0</v>
      </c>
      <c r="G101" s="173"/>
      <c r="H101" s="85">
        <f t="shared" si="2"/>
        <v>0</v>
      </c>
      <c r="J101" s="114" t="str">
        <f t="shared" si="3"/>
        <v>否</v>
      </c>
      <c r="K101" s="178"/>
    </row>
    <row r="102" ht="18.6" customHeight="1" spans="1:11">
      <c r="A102" s="172" t="s">
        <v>178</v>
      </c>
      <c r="B102" s="173">
        <v>89</v>
      </c>
      <c r="C102" s="174"/>
      <c r="D102" s="174"/>
      <c r="E102" s="173">
        <v>80</v>
      </c>
      <c r="F102" s="177">
        <v>0</v>
      </c>
      <c r="G102" s="173"/>
      <c r="H102" s="85">
        <f t="shared" si="2"/>
        <v>0.898876404494382</v>
      </c>
      <c r="J102" s="114" t="str">
        <f t="shared" si="3"/>
        <v>是</v>
      </c>
      <c r="K102" s="178"/>
    </row>
    <row r="103" ht="18.6" customHeight="1" spans="1:11">
      <c r="A103" s="172" t="s">
        <v>179</v>
      </c>
      <c r="B103" s="173">
        <v>384</v>
      </c>
      <c r="C103" s="174"/>
      <c r="D103" s="174"/>
      <c r="E103" s="173">
        <v>454</v>
      </c>
      <c r="F103" s="177">
        <f>SUM(F104:F117)</f>
        <v>0</v>
      </c>
      <c r="G103" s="173"/>
      <c r="H103" s="85">
        <f t="shared" si="2"/>
        <v>1.18229166666667</v>
      </c>
      <c r="J103" s="114" t="str">
        <f t="shared" si="3"/>
        <v>是</v>
      </c>
      <c r="K103" s="178"/>
    </row>
    <row r="104" ht="18.6" customHeight="1" spans="1:11">
      <c r="A104" s="172" t="s">
        <v>117</v>
      </c>
      <c r="B104" s="173">
        <v>238</v>
      </c>
      <c r="C104" s="174"/>
      <c r="D104" s="174"/>
      <c r="E104" s="173">
        <v>286</v>
      </c>
      <c r="F104" s="177">
        <v>0</v>
      </c>
      <c r="G104" s="173"/>
      <c r="H104" s="85">
        <f t="shared" si="2"/>
        <v>1.20168067226891</v>
      </c>
      <c r="J104" s="114" t="str">
        <f t="shared" si="3"/>
        <v>是</v>
      </c>
      <c r="K104" s="178"/>
    </row>
    <row r="105" ht="18.6" customHeight="1" spans="1:11">
      <c r="A105" s="172" t="s">
        <v>118</v>
      </c>
      <c r="B105" s="173">
        <v>121</v>
      </c>
      <c r="C105" s="174"/>
      <c r="D105" s="174"/>
      <c r="E105" s="173">
        <v>143</v>
      </c>
      <c r="F105" s="177">
        <v>0</v>
      </c>
      <c r="G105" s="173"/>
      <c r="H105" s="85">
        <f t="shared" si="2"/>
        <v>1.18181818181818</v>
      </c>
      <c r="J105" s="114" t="str">
        <f t="shared" si="3"/>
        <v>是</v>
      </c>
      <c r="K105" s="178"/>
    </row>
    <row r="106" ht="19.5" hidden="1" customHeight="1" spans="1:11">
      <c r="A106" s="172" t="s">
        <v>119</v>
      </c>
      <c r="B106" s="173">
        <v>0</v>
      </c>
      <c r="C106" s="174"/>
      <c r="D106" s="174"/>
      <c r="E106" s="173">
        <v>0</v>
      </c>
      <c r="F106" s="177">
        <v>0</v>
      </c>
      <c r="G106" s="173"/>
      <c r="H106" s="85">
        <f t="shared" si="2"/>
        <v>0</v>
      </c>
      <c r="J106" s="114" t="str">
        <f t="shared" si="3"/>
        <v>否</v>
      </c>
      <c r="K106" s="178"/>
    </row>
    <row r="107" ht="18.6" customHeight="1" spans="1:11">
      <c r="A107" s="172" t="s">
        <v>180</v>
      </c>
      <c r="B107" s="173">
        <v>20</v>
      </c>
      <c r="C107" s="174"/>
      <c r="D107" s="174"/>
      <c r="E107" s="173">
        <v>20</v>
      </c>
      <c r="F107" s="177">
        <v>0</v>
      </c>
      <c r="G107" s="173"/>
      <c r="H107" s="85">
        <f t="shared" si="2"/>
        <v>1</v>
      </c>
      <c r="J107" s="114" t="str">
        <f t="shared" si="3"/>
        <v>是</v>
      </c>
      <c r="K107" s="178"/>
    </row>
    <row r="108" ht="19.5" hidden="1" customHeight="1" spans="1:11">
      <c r="A108" s="172" t="s">
        <v>181</v>
      </c>
      <c r="B108" s="173">
        <v>0</v>
      </c>
      <c r="C108" s="174"/>
      <c r="D108" s="174"/>
      <c r="E108" s="173">
        <v>0</v>
      </c>
      <c r="F108" s="177">
        <v>0</v>
      </c>
      <c r="G108" s="173"/>
      <c r="H108" s="85">
        <f t="shared" si="2"/>
        <v>0</v>
      </c>
      <c r="J108" s="114" t="str">
        <f t="shared" si="3"/>
        <v>否</v>
      </c>
      <c r="K108" s="178"/>
    </row>
    <row r="109" ht="19.5" hidden="1" customHeight="1" spans="1:11">
      <c r="A109" s="172" t="s">
        <v>182</v>
      </c>
      <c r="B109" s="173">
        <v>0</v>
      </c>
      <c r="C109" s="174"/>
      <c r="D109" s="174"/>
      <c r="E109" s="173">
        <v>0</v>
      </c>
      <c r="F109" s="177">
        <v>0</v>
      </c>
      <c r="G109" s="173"/>
      <c r="H109" s="85">
        <f t="shared" si="2"/>
        <v>0</v>
      </c>
      <c r="J109" s="114" t="str">
        <f t="shared" si="3"/>
        <v>否</v>
      </c>
      <c r="K109" s="178"/>
    </row>
    <row r="110" ht="19.5" hidden="1" customHeight="1" spans="1:11">
      <c r="A110" s="172" t="s">
        <v>183</v>
      </c>
      <c r="B110" s="173">
        <v>0</v>
      </c>
      <c r="C110" s="176"/>
      <c r="D110" s="176"/>
      <c r="E110" s="173">
        <v>0</v>
      </c>
      <c r="F110" s="177">
        <v>0</v>
      </c>
      <c r="G110" s="173"/>
      <c r="H110" s="85">
        <f t="shared" si="2"/>
        <v>0</v>
      </c>
      <c r="J110" s="114" t="str">
        <f t="shared" si="3"/>
        <v>否</v>
      </c>
      <c r="K110" s="178"/>
    </row>
    <row r="111" ht="19.5" hidden="1" customHeight="1" spans="1:11">
      <c r="A111" s="172" t="s">
        <v>184</v>
      </c>
      <c r="B111" s="173">
        <v>0</v>
      </c>
      <c r="C111" s="174"/>
      <c r="D111" s="174"/>
      <c r="E111" s="173">
        <v>0</v>
      </c>
      <c r="F111" s="177">
        <v>0</v>
      </c>
      <c r="G111" s="173"/>
      <c r="H111" s="85">
        <f t="shared" si="2"/>
        <v>0</v>
      </c>
      <c r="J111" s="114" t="str">
        <f t="shared" si="3"/>
        <v>否</v>
      </c>
      <c r="K111" s="178"/>
    </row>
    <row r="112" ht="19.5" hidden="1" customHeight="1" spans="1:11">
      <c r="A112" s="172" t="s">
        <v>185</v>
      </c>
      <c r="B112" s="173">
        <v>0</v>
      </c>
      <c r="C112" s="174"/>
      <c r="D112" s="174"/>
      <c r="E112" s="173">
        <v>0</v>
      </c>
      <c r="F112" s="177">
        <v>0</v>
      </c>
      <c r="G112" s="173"/>
      <c r="H112" s="85">
        <f t="shared" si="2"/>
        <v>0</v>
      </c>
      <c r="J112" s="114" t="str">
        <f t="shared" si="3"/>
        <v>否</v>
      </c>
      <c r="K112" s="178"/>
    </row>
    <row r="113" ht="18.6" customHeight="1" spans="1:11">
      <c r="A113" s="172" t="s">
        <v>186</v>
      </c>
      <c r="B113" s="173">
        <v>5</v>
      </c>
      <c r="C113" s="174"/>
      <c r="D113" s="174"/>
      <c r="E113" s="173">
        <v>5</v>
      </c>
      <c r="F113" s="177">
        <v>0</v>
      </c>
      <c r="G113" s="173"/>
      <c r="H113" s="85">
        <f t="shared" si="2"/>
        <v>1</v>
      </c>
      <c r="J113" s="114" t="str">
        <f t="shared" si="3"/>
        <v>是</v>
      </c>
      <c r="K113" s="178"/>
    </row>
    <row r="114" ht="19.5" hidden="1" customHeight="1" spans="1:11">
      <c r="A114" s="172" t="s">
        <v>187</v>
      </c>
      <c r="B114" s="173">
        <v>0</v>
      </c>
      <c r="C114" s="174"/>
      <c r="D114" s="174"/>
      <c r="E114" s="173">
        <v>0</v>
      </c>
      <c r="F114" s="177">
        <v>0</v>
      </c>
      <c r="G114" s="173"/>
      <c r="H114" s="85">
        <f t="shared" si="2"/>
        <v>0</v>
      </c>
      <c r="J114" s="114" t="str">
        <f t="shared" si="3"/>
        <v>否</v>
      </c>
      <c r="K114" s="178"/>
    </row>
    <row r="115" ht="19.5" hidden="1" customHeight="1" spans="1:11">
      <c r="A115" s="172" t="s">
        <v>188</v>
      </c>
      <c r="B115" s="173">
        <v>0</v>
      </c>
      <c r="C115" s="174"/>
      <c r="D115" s="174"/>
      <c r="E115" s="173">
        <v>0</v>
      </c>
      <c r="F115" s="177">
        <v>0</v>
      </c>
      <c r="G115" s="173"/>
      <c r="H115" s="85">
        <f t="shared" si="2"/>
        <v>0</v>
      </c>
      <c r="J115" s="114" t="str">
        <f t="shared" si="3"/>
        <v>否</v>
      </c>
      <c r="K115" s="178"/>
    </row>
    <row r="116" ht="19.5" hidden="1" customHeight="1" spans="1:11">
      <c r="A116" s="172" t="s">
        <v>126</v>
      </c>
      <c r="B116" s="173">
        <v>0</v>
      </c>
      <c r="C116" s="174"/>
      <c r="D116" s="174"/>
      <c r="E116" s="173">
        <v>0</v>
      </c>
      <c r="F116" s="177">
        <v>0</v>
      </c>
      <c r="G116" s="173"/>
      <c r="H116" s="85">
        <f t="shared" si="2"/>
        <v>0</v>
      </c>
      <c r="J116" s="114" t="str">
        <f t="shared" si="3"/>
        <v>否</v>
      </c>
      <c r="K116" s="178"/>
    </row>
    <row r="117" ht="19.5" hidden="1" customHeight="1" spans="1:11">
      <c r="A117" s="172" t="s">
        <v>1163</v>
      </c>
      <c r="B117" s="173">
        <v>0</v>
      </c>
      <c r="C117" s="174"/>
      <c r="D117" s="174"/>
      <c r="E117" s="173">
        <v>0</v>
      </c>
      <c r="F117" s="177">
        <v>0</v>
      </c>
      <c r="G117" s="173"/>
      <c r="H117" s="85">
        <f t="shared" si="2"/>
        <v>0</v>
      </c>
      <c r="J117" s="114" t="str">
        <f t="shared" si="3"/>
        <v>否</v>
      </c>
      <c r="K117" s="178"/>
    </row>
    <row r="118" ht="18.6" customHeight="1" spans="1:11">
      <c r="A118" s="172" t="s">
        <v>190</v>
      </c>
      <c r="B118" s="173">
        <v>2433</v>
      </c>
      <c r="C118" s="174"/>
      <c r="D118" s="174"/>
      <c r="E118" s="173">
        <v>2846</v>
      </c>
      <c r="F118" s="177">
        <f>SUM(F119:F126)</f>
        <v>8</v>
      </c>
      <c r="G118" s="173"/>
      <c r="H118" s="85">
        <f t="shared" si="2"/>
        <v>1.16974928072339</v>
      </c>
      <c r="J118" s="114" t="str">
        <f t="shared" si="3"/>
        <v>是</v>
      </c>
      <c r="K118" s="178"/>
    </row>
    <row r="119" ht="18.6" customHeight="1" spans="1:11">
      <c r="A119" s="172" t="s">
        <v>117</v>
      </c>
      <c r="B119" s="173">
        <v>1714</v>
      </c>
      <c r="C119" s="174"/>
      <c r="D119" s="174"/>
      <c r="E119" s="173">
        <v>2057</v>
      </c>
      <c r="F119" s="177">
        <v>5</v>
      </c>
      <c r="G119" s="173"/>
      <c r="H119" s="85">
        <f t="shared" si="2"/>
        <v>1.20011668611435</v>
      </c>
      <c r="J119" s="114" t="str">
        <f t="shared" si="3"/>
        <v>是</v>
      </c>
      <c r="K119" s="178"/>
    </row>
    <row r="120" ht="18.6" customHeight="1" spans="1:11">
      <c r="A120" s="172" t="s">
        <v>118</v>
      </c>
      <c r="B120" s="173">
        <v>669</v>
      </c>
      <c r="C120" s="174"/>
      <c r="D120" s="174"/>
      <c r="E120" s="173">
        <v>789</v>
      </c>
      <c r="F120" s="177">
        <v>3</v>
      </c>
      <c r="G120" s="173"/>
      <c r="H120" s="85">
        <f t="shared" si="2"/>
        <v>1.17937219730942</v>
      </c>
      <c r="J120" s="114" t="str">
        <f t="shared" si="3"/>
        <v>是</v>
      </c>
      <c r="K120" s="178"/>
    </row>
    <row r="121" ht="19.5" hidden="1" customHeight="1" spans="1:11">
      <c r="A121" s="172" t="s">
        <v>119</v>
      </c>
      <c r="B121" s="173">
        <v>0</v>
      </c>
      <c r="C121" s="174"/>
      <c r="D121" s="174"/>
      <c r="E121" s="173">
        <v>0</v>
      </c>
      <c r="F121" s="177">
        <v>0</v>
      </c>
      <c r="G121" s="173"/>
      <c r="H121" s="85">
        <f t="shared" si="2"/>
        <v>0</v>
      </c>
      <c r="J121" s="114" t="str">
        <f t="shared" si="3"/>
        <v>否</v>
      </c>
      <c r="K121" s="178"/>
    </row>
    <row r="122" ht="19.5" hidden="1" customHeight="1" spans="1:11">
      <c r="A122" s="172" t="s">
        <v>191</v>
      </c>
      <c r="B122" s="173">
        <v>0</v>
      </c>
      <c r="C122" s="174"/>
      <c r="D122" s="174"/>
      <c r="E122" s="173">
        <v>0</v>
      </c>
      <c r="F122" s="177">
        <v>0</v>
      </c>
      <c r="G122" s="173"/>
      <c r="H122" s="85">
        <f t="shared" si="2"/>
        <v>0</v>
      </c>
      <c r="J122" s="114" t="str">
        <f t="shared" si="3"/>
        <v>否</v>
      </c>
      <c r="K122" s="178"/>
    </row>
    <row r="123" ht="19.5" hidden="1" customHeight="1" spans="1:11">
      <c r="A123" s="172" t="s">
        <v>192</v>
      </c>
      <c r="B123" s="173">
        <v>0</v>
      </c>
      <c r="C123" s="174"/>
      <c r="D123" s="174"/>
      <c r="E123" s="173">
        <v>0</v>
      </c>
      <c r="F123" s="177">
        <v>0</v>
      </c>
      <c r="G123" s="173"/>
      <c r="H123" s="85">
        <f t="shared" si="2"/>
        <v>0</v>
      </c>
      <c r="J123" s="114" t="str">
        <f t="shared" si="3"/>
        <v>否</v>
      </c>
      <c r="K123" s="178"/>
    </row>
    <row r="124" ht="19.5" hidden="1" customHeight="1" spans="1:11">
      <c r="A124" s="172" t="s">
        <v>193</v>
      </c>
      <c r="B124" s="173">
        <v>0</v>
      </c>
      <c r="C124" s="174"/>
      <c r="D124" s="174"/>
      <c r="E124" s="173">
        <v>0</v>
      </c>
      <c r="F124" s="177">
        <v>0</v>
      </c>
      <c r="G124" s="173"/>
      <c r="H124" s="85">
        <f t="shared" si="2"/>
        <v>0</v>
      </c>
      <c r="J124" s="114" t="str">
        <f t="shared" si="3"/>
        <v>否</v>
      </c>
      <c r="K124" s="178"/>
    </row>
    <row r="125" ht="19.5" hidden="1" customHeight="1" spans="1:11">
      <c r="A125" s="172" t="s">
        <v>126</v>
      </c>
      <c r="B125" s="173">
        <v>0</v>
      </c>
      <c r="C125" s="174"/>
      <c r="D125" s="174"/>
      <c r="E125" s="173">
        <v>0</v>
      </c>
      <c r="F125" s="177">
        <v>0</v>
      </c>
      <c r="G125" s="173"/>
      <c r="H125" s="85">
        <f t="shared" si="2"/>
        <v>0</v>
      </c>
      <c r="J125" s="114" t="str">
        <f t="shared" si="3"/>
        <v>否</v>
      </c>
      <c r="K125" s="178"/>
    </row>
    <row r="126" ht="19.5" hidden="1" customHeight="1" spans="1:11">
      <c r="A126" s="172" t="s">
        <v>194</v>
      </c>
      <c r="B126" s="173">
        <v>50</v>
      </c>
      <c r="C126" s="176"/>
      <c r="D126" s="176"/>
      <c r="E126" s="173">
        <v>0</v>
      </c>
      <c r="F126" s="177">
        <v>0</v>
      </c>
      <c r="G126" s="173"/>
      <c r="H126" s="85">
        <f t="shared" si="2"/>
        <v>0</v>
      </c>
      <c r="J126" s="114" t="str">
        <f t="shared" si="3"/>
        <v>否</v>
      </c>
      <c r="K126" s="178"/>
    </row>
    <row r="127" ht="18.6" customHeight="1" spans="1:11">
      <c r="A127" s="172" t="s">
        <v>195</v>
      </c>
      <c r="B127" s="173">
        <v>2221</v>
      </c>
      <c r="C127" s="174">
        <v>87</v>
      </c>
      <c r="D127" s="174">
        <v>113</v>
      </c>
      <c r="E127" s="173">
        <v>2544</v>
      </c>
      <c r="F127" s="177">
        <f>SUM(F128:F137)</f>
        <v>140</v>
      </c>
      <c r="G127" s="173">
        <v>113</v>
      </c>
      <c r="H127" s="85">
        <f t="shared" si="2"/>
        <v>1.14542998649257</v>
      </c>
      <c r="J127" s="114" t="str">
        <f t="shared" si="3"/>
        <v>是</v>
      </c>
      <c r="K127" s="178"/>
    </row>
    <row r="128" ht="18.6" customHeight="1" spans="1:11">
      <c r="A128" s="172" t="s">
        <v>117</v>
      </c>
      <c r="B128" s="173">
        <v>1490</v>
      </c>
      <c r="C128" s="174">
        <v>51</v>
      </c>
      <c r="D128" s="174"/>
      <c r="E128" s="173">
        <v>1788</v>
      </c>
      <c r="F128" s="177">
        <v>60</v>
      </c>
      <c r="G128" s="173"/>
      <c r="H128" s="85">
        <f t="shared" si="2"/>
        <v>1.2</v>
      </c>
      <c r="J128" s="114" t="str">
        <f t="shared" si="3"/>
        <v>是</v>
      </c>
      <c r="K128" s="178"/>
    </row>
    <row r="129" ht="18.6" customHeight="1" spans="1:11">
      <c r="A129" s="172" t="s">
        <v>118</v>
      </c>
      <c r="B129" s="173">
        <v>200</v>
      </c>
      <c r="C129" s="174">
        <v>0</v>
      </c>
      <c r="D129" s="174"/>
      <c r="E129" s="173">
        <v>236</v>
      </c>
      <c r="F129" s="177">
        <v>0</v>
      </c>
      <c r="G129" s="173"/>
      <c r="H129" s="85">
        <f t="shared" si="2"/>
        <v>1.18</v>
      </c>
      <c r="J129" s="114" t="str">
        <f t="shared" si="3"/>
        <v>是</v>
      </c>
      <c r="K129" s="178"/>
    </row>
    <row r="130" ht="19.5" hidden="1" customHeight="1" spans="1:11">
      <c r="A130" s="172" t="s">
        <v>119</v>
      </c>
      <c r="B130" s="173">
        <v>0</v>
      </c>
      <c r="C130" s="174">
        <v>0</v>
      </c>
      <c r="D130" s="174"/>
      <c r="E130" s="173">
        <v>0</v>
      </c>
      <c r="F130" s="177">
        <v>0</v>
      </c>
      <c r="G130" s="173"/>
      <c r="H130" s="85">
        <f t="shared" si="2"/>
        <v>0</v>
      </c>
      <c r="J130" s="114" t="str">
        <f t="shared" si="3"/>
        <v>否</v>
      </c>
      <c r="K130" s="178"/>
    </row>
    <row r="131" ht="19.5" hidden="1" customHeight="1" spans="1:11">
      <c r="A131" s="172" t="s">
        <v>196</v>
      </c>
      <c r="B131" s="173">
        <v>0</v>
      </c>
      <c r="C131" s="174">
        <v>0</v>
      </c>
      <c r="D131" s="174"/>
      <c r="E131" s="173">
        <v>0</v>
      </c>
      <c r="F131" s="177">
        <v>0</v>
      </c>
      <c r="G131" s="173"/>
      <c r="H131" s="85">
        <f t="shared" si="2"/>
        <v>0</v>
      </c>
      <c r="J131" s="114" t="str">
        <f t="shared" si="3"/>
        <v>否</v>
      </c>
      <c r="K131" s="178"/>
    </row>
    <row r="132" ht="18.6" customHeight="1" spans="1:11">
      <c r="A132" s="172" t="s">
        <v>197</v>
      </c>
      <c r="B132" s="173">
        <v>50</v>
      </c>
      <c r="C132" s="174">
        <v>0</v>
      </c>
      <c r="D132" s="174">
        <v>50</v>
      </c>
      <c r="E132" s="173">
        <v>50</v>
      </c>
      <c r="F132" s="177">
        <v>0</v>
      </c>
      <c r="G132" s="173">
        <v>50</v>
      </c>
      <c r="H132" s="85">
        <f t="shared" si="2"/>
        <v>1</v>
      </c>
      <c r="J132" s="114" t="str">
        <f t="shared" si="3"/>
        <v>是</v>
      </c>
      <c r="K132" s="178"/>
    </row>
    <row r="133" ht="19.5" hidden="1" customHeight="1" spans="1:11">
      <c r="A133" s="172" t="s">
        <v>198</v>
      </c>
      <c r="B133" s="173">
        <v>0</v>
      </c>
      <c r="C133" s="176">
        <v>0</v>
      </c>
      <c r="D133" s="176"/>
      <c r="E133" s="173">
        <v>0</v>
      </c>
      <c r="F133" s="177">
        <v>0</v>
      </c>
      <c r="G133" s="173"/>
      <c r="H133" s="85">
        <f t="shared" ref="H133:H196" si="4">IF(B133&lt;&gt;0,E133/B133,0)</f>
        <v>0</v>
      </c>
      <c r="J133" s="114" t="str">
        <f t="shared" ref="J133:J196" si="5">IF((E133+F133+K133)&lt;&gt;0,"是","否")</f>
        <v>否</v>
      </c>
      <c r="K133" s="178"/>
    </row>
    <row r="134" ht="19.5" hidden="1" customHeight="1" spans="1:11">
      <c r="A134" s="172" t="s">
        <v>199</v>
      </c>
      <c r="B134" s="173">
        <v>0</v>
      </c>
      <c r="C134" s="174">
        <v>0</v>
      </c>
      <c r="D134" s="174"/>
      <c r="E134" s="173">
        <v>0</v>
      </c>
      <c r="F134" s="177">
        <v>0</v>
      </c>
      <c r="G134" s="173"/>
      <c r="H134" s="85">
        <f t="shared" si="4"/>
        <v>0</v>
      </c>
      <c r="J134" s="114" t="str">
        <f t="shared" si="5"/>
        <v>否</v>
      </c>
      <c r="K134" s="178"/>
    </row>
    <row r="135" ht="18.6" customHeight="1" spans="1:11">
      <c r="A135" s="172" t="s">
        <v>200</v>
      </c>
      <c r="B135" s="173">
        <v>470</v>
      </c>
      <c r="C135" s="174">
        <v>25</v>
      </c>
      <c r="D135" s="174">
        <v>63</v>
      </c>
      <c r="E135" s="173">
        <v>470</v>
      </c>
      <c r="F135" s="177">
        <v>80</v>
      </c>
      <c r="G135" s="173">
        <v>63</v>
      </c>
      <c r="H135" s="85">
        <f t="shared" si="4"/>
        <v>1</v>
      </c>
      <c r="J135" s="114" t="str">
        <f t="shared" si="5"/>
        <v>是</v>
      </c>
      <c r="K135" s="178"/>
    </row>
    <row r="136" ht="19.5" hidden="1" customHeight="1" spans="1:11">
      <c r="A136" s="172" t="s">
        <v>126</v>
      </c>
      <c r="B136" s="173">
        <v>0</v>
      </c>
      <c r="C136" s="174">
        <v>0</v>
      </c>
      <c r="D136" s="174"/>
      <c r="E136" s="173">
        <v>0</v>
      </c>
      <c r="F136" s="177"/>
      <c r="G136" s="173"/>
      <c r="H136" s="85">
        <f t="shared" si="4"/>
        <v>0</v>
      </c>
      <c r="J136" s="114" t="str">
        <f t="shared" si="5"/>
        <v>否</v>
      </c>
      <c r="K136" s="178"/>
    </row>
    <row r="137" ht="19.5" hidden="1" customHeight="1" spans="1:11">
      <c r="A137" s="172" t="s">
        <v>201</v>
      </c>
      <c r="B137" s="173">
        <v>11</v>
      </c>
      <c r="C137" s="174">
        <v>11</v>
      </c>
      <c r="D137" s="174"/>
      <c r="E137" s="173">
        <v>0</v>
      </c>
      <c r="F137" s="177"/>
      <c r="G137" s="173"/>
      <c r="H137" s="85">
        <f t="shared" si="4"/>
        <v>0</v>
      </c>
      <c r="J137" s="114" t="str">
        <f t="shared" si="5"/>
        <v>否</v>
      </c>
      <c r="K137" s="178"/>
    </row>
    <row r="138" ht="19.5" hidden="1" customHeight="1" spans="1:11">
      <c r="A138" s="172" t="s">
        <v>202</v>
      </c>
      <c r="B138" s="173"/>
      <c r="C138" s="174"/>
      <c r="D138" s="174"/>
      <c r="E138" s="173">
        <v>0</v>
      </c>
      <c r="F138" s="177">
        <f>SUM(F139:F149)</f>
        <v>0</v>
      </c>
      <c r="G138" s="173"/>
      <c r="H138" s="85">
        <f t="shared" si="4"/>
        <v>0</v>
      </c>
      <c r="J138" s="114" t="str">
        <f t="shared" si="5"/>
        <v>否</v>
      </c>
      <c r="K138" s="178"/>
    </row>
    <row r="139" ht="19.5" hidden="1" customHeight="1" spans="1:11">
      <c r="A139" s="172" t="s">
        <v>117</v>
      </c>
      <c r="B139" s="173"/>
      <c r="C139" s="174"/>
      <c r="D139" s="174"/>
      <c r="E139" s="173">
        <v>0</v>
      </c>
      <c r="F139" s="177">
        <v>0</v>
      </c>
      <c r="G139" s="173"/>
      <c r="H139" s="85">
        <f t="shared" si="4"/>
        <v>0</v>
      </c>
      <c r="J139" s="114" t="str">
        <f t="shared" si="5"/>
        <v>否</v>
      </c>
      <c r="K139" s="178"/>
    </row>
    <row r="140" ht="19.5" hidden="1" customHeight="1" spans="1:11">
      <c r="A140" s="172" t="s">
        <v>118</v>
      </c>
      <c r="B140" s="173"/>
      <c r="C140" s="174"/>
      <c r="D140" s="174"/>
      <c r="E140" s="173">
        <v>0</v>
      </c>
      <c r="F140" s="177">
        <v>0</v>
      </c>
      <c r="G140" s="173"/>
      <c r="H140" s="85">
        <f t="shared" si="4"/>
        <v>0</v>
      </c>
      <c r="J140" s="114" t="str">
        <f t="shared" si="5"/>
        <v>否</v>
      </c>
      <c r="K140" s="178"/>
    </row>
    <row r="141" ht="19.5" hidden="1" customHeight="1" spans="1:11">
      <c r="A141" s="172" t="s">
        <v>119</v>
      </c>
      <c r="B141" s="173"/>
      <c r="C141" s="174"/>
      <c r="D141" s="174"/>
      <c r="E141" s="173">
        <v>0</v>
      </c>
      <c r="F141" s="177">
        <v>0</v>
      </c>
      <c r="G141" s="173"/>
      <c r="H141" s="85">
        <f t="shared" si="4"/>
        <v>0</v>
      </c>
      <c r="J141" s="114" t="str">
        <f t="shared" si="5"/>
        <v>否</v>
      </c>
      <c r="K141" s="178"/>
    </row>
    <row r="142" ht="19.5" hidden="1" customHeight="1" spans="1:11">
      <c r="A142" s="172" t="s">
        <v>203</v>
      </c>
      <c r="B142" s="173"/>
      <c r="C142" s="174"/>
      <c r="D142" s="174"/>
      <c r="E142" s="173">
        <v>0</v>
      </c>
      <c r="F142" s="177">
        <v>0</v>
      </c>
      <c r="G142" s="173"/>
      <c r="H142" s="85">
        <f t="shared" si="4"/>
        <v>0</v>
      </c>
      <c r="J142" s="114" t="str">
        <f t="shared" si="5"/>
        <v>否</v>
      </c>
      <c r="K142" s="178"/>
    </row>
    <row r="143" ht="19.5" hidden="1" customHeight="1" spans="1:11">
      <c r="A143" s="172" t="s">
        <v>204</v>
      </c>
      <c r="B143" s="173"/>
      <c r="C143" s="176"/>
      <c r="D143" s="176"/>
      <c r="E143" s="173">
        <v>0</v>
      </c>
      <c r="F143" s="177">
        <v>0</v>
      </c>
      <c r="G143" s="173"/>
      <c r="H143" s="85">
        <f t="shared" si="4"/>
        <v>0</v>
      </c>
      <c r="J143" s="114" t="str">
        <f t="shared" si="5"/>
        <v>否</v>
      </c>
      <c r="K143" s="178"/>
    </row>
    <row r="144" ht="19.5" hidden="1" customHeight="1" spans="1:11">
      <c r="A144" s="172" t="s">
        <v>205</v>
      </c>
      <c r="B144" s="173"/>
      <c r="C144" s="174"/>
      <c r="D144" s="174"/>
      <c r="E144" s="173">
        <v>0</v>
      </c>
      <c r="F144" s="177">
        <v>0</v>
      </c>
      <c r="G144" s="173"/>
      <c r="H144" s="85">
        <f t="shared" si="4"/>
        <v>0</v>
      </c>
      <c r="J144" s="114" t="str">
        <f t="shared" si="5"/>
        <v>否</v>
      </c>
      <c r="K144" s="178"/>
    </row>
    <row r="145" ht="19.5" hidden="1" customHeight="1" spans="1:11">
      <c r="A145" s="172" t="s">
        <v>206</v>
      </c>
      <c r="B145" s="173"/>
      <c r="C145" s="174"/>
      <c r="D145" s="174"/>
      <c r="E145" s="173">
        <v>0</v>
      </c>
      <c r="F145" s="177">
        <v>0</v>
      </c>
      <c r="G145" s="173"/>
      <c r="H145" s="85">
        <f t="shared" si="4"/>
        <v>0</v>
      </c>
      <c r="J145" s="114" t="str">
        <f t="shared" si="5"/>
        <v>否</v>
      </c>
      <c r="K145" s="178"/>
    </row>
    <row r="146" ht="19.5" hidden="1" customHeight="1" spans="1:11">
      <c r="A146" s="172" t="s">
        <v>207</v>
      </c>
      <c r="B146" s="173"/>
      <c r="C146" s="174"/>
      <c r="D146" s="174"/>
      <c r="E146" s="173">
        <v>0</v>
      </c>
      <c r="F146" s="177">
        <v>0</v>
      </c>
      <c r="G146" s="173"/>
      <c r="H146" s="85">
        <f t="shared" si="4"/>
        <v>0</v>
      </c>
      <c r="J146" s="114" t="str">
        <f t="shared" si="5"/>
        <v>否</v>
      </c>
      <c r="K146" s="178"/>
    </row>
    <row r="147" ht="19.5" hidden="1" customHeight="1" spans="1:11">
      <c r="A147" s="172" t="s">
        <v>208</v>
      </c>
      <c r="B147" s="173"/>
      <c r="C147" s="174"/>
      <c r="D147" s="174"/>
      <c r="E147" s="173">
        <v>0</v>
      </c>
      <c r="F147" s="177">
        <v>0</v>
      </c>
      <c r="G147" s="173"/>
      <c r="H147" s="85">
        <f t="shared" si="4"/>
        <v>0</v>
      </c>
      <c r="J147" s="114" t="str">
        <f t="shared" si="5"/>
        <v>否</v>
      </c>
      <c r="K147" s="178"/>
    </row>
    <row r="148" ht="19.5" hidden="1" customHeight="1" spans="1:11">
      <c r="A148" s="172" t="s">
        <v>126</v>
      </c>
      <c r="B148" s="173"/>
      <c r="C148" s="174"/>
      <c r="D148" s="174"/>
      <c r="E148" s="173">
        <v>0</v>
      </c>
      <c r="F148" s="177">
        <v>0</v>
      </c>
      <c r="G148" s="173"/>
      <c r="H148" s="85">
        <f t="shared" si="4"/>
        <v>0</v>
      </c>
      <c r="J148" s="114" t="str">
        <f t="shared" si="5"/>
        <v>否</v>
      </c>
      <c r="K148" s="178"/>
    </row>
    <row r="149" ht="19.5" hidden="1" customHeight="1" spans="1:11">
      <c r="A149" s="172" t="s">
        <v>209</v>
      </c>
      <c r="B149" s="173"/>
      <c r="C149" s="174"/>
      <c r="D149" s="174"/>
      <c r="E149" s="173">
        <v>0</v>
      </c>
      <c r="F149" s="177">
        <v>0</v>
      </c>
      <c r="G149" s="173"/>
      <c r="H149" s="85">
        <f t="shared" si="4"/>
        <v>0</v>
      </c>
      <c r="J149" s="114" t="str">
        <f t="shared" si="5"/>
        <v>否</v>
      </c>
      <c r="K149" s="178"/>
    </row>
    <row r="150" ht="18.6" customHeight="1" spans="1:11">
      <c r="A150" s="172" t="s">
        <v>210</v>
      </c>
      <c r="B150" s="173">
        <v>1066</v>
      </c>
      <c r="C150" s="174">
        <v>29</v>
      </c>
      <c r="D150" s="174"/>
      <c r="E150" s="173">
        <v>1207</v>
      </c>
      <c r="F150" s="177">
        <f>SUM(F151:F159)</f>
        <v>35</v>
      </c>
      <c r="G150" s="173"/>
      <c r="H150" s="85">
        <f t="shared" si="4"/>
        <v>1.13227016885553</v>
      </c>
      <c r="J150" s="114" t="str">
        <f t="shared" si="5"/>
        <v>是</v>
      </c>
      <c r="K150" s="178"/>
    </row>
    <row r="151" ht="18.6" customHeight="1" spans="1:11">
      <c r="A151" s="172" t="s">
        <v>117</v>
      </c>
      <c r="B151" s="173">
        <v>837</v>
      </c>
      <c r="C151" s="176">
        <v>0</v>
      </c>
      <c r="D151" s="176"/>
      <c r="E151" s="173">
        <v>1004</v>
      </c>
      <c r="F151" s="177">
        <v>0</v>
      </c>
      <c r="G151" s="173"/>
      <c r="H151" s="85">
        <f t="shared" si="4"/>
        <v>1.19952210274791</v>
      </c>
      <c r="J151" s="114" t="str">
        <f t="shared" si="5"/>
        <v>是</v>
      </c>
      <c r="K151" s="178"/>
    </row>
    <row r="152" ht="18.6" customHeight="1" spans="1:11">
      <c r="A152" s="172" t="s">
        <v>118</v>
      </c>
      <c r="B152" s="173">
        <v>14</v>
      </c>
      <c r="C152" s="174">
        <v>0</v>
      </c>
      <c r="D152" s="174"/>
      <c r="E152" s="173">
        <v>17</v>
      </c>
      <c r="F152" s="177">
        <v>0</v>
      </c>
      <c r="G152" s="173"/>
      <c r="H152" s="85">
        <f t="shared" si="4"/>
        <v>1.21428571428571</v>
      </c>
      <c r="J152" s="114" t="str">
        <f t="shared" si="5"/>
        <v>是</v>
      </c>
      <c r="K152" s="178"/>
    </row>
    <row r="153" ht="19.5" hidden="1" customHeight="1" spans="1:11">
      <c r="A153" s="172" t="s">
        <v>119</v>
      </c>
      <c r="B153" s="173">
        <v>0</v>
      </c>
      <c r="C153" s="174">
        <v>0</v>
      </c>
      <c r="D153" s="174"/>
      <c r="E153" s="173">
        <v>0</v>
      </c>
      <c r="F153" s="177">
        <v>0</v>
      </c>
      <c r="G153" s="173"/>
      <c r="H153" s="85">
        <f t="shared" si="4"/>
        <v>0</v>
      </c>
      <c r="J153" s="114" t="str">
        <f t="shared" si="5"/>
        <v>否</v>
      </c>
      <c r="K153" s="178"/>
    </row>
    <row r="154" ht="18.6" customHeight="1" spans="1:11">
      <c r="A154" s="172" t="s">
        <v>211</v>
      </c>
      <c r="B154" s="173">
        <v>55</v>
      </c>
      <c r="C154" s="174">
        <v>0</v>
      </c>
      <c r="D154" s="174"/>
      <c r="E154" s="173">
        <v>55</v>
      </c>
      <c r="F154" s="177">
        <v>0</v>
      </c>
      <c r="G154" s="173"/>
      <c r="H154" s="85">
        <f t="shared" si="4"/>
        <v>1</v>
      </c>
      <c r="J154" s="114" t="str">
        <f t="shared" si="5"/>
        <v>是</v>
      </c>
      <c r="K154" s="178"/>
    </row>
    <row r="155" ht="18.6" customHeight="1" spans="1:11">
      <c r="A155" s="172" t="s">
        <v>212</v>
      </c>
      <c r="B155" s="173">
        <v>86</v>
      </c>
      <c r="C155" s="174">
        <v>0</v>
      </c>
      <c r="D155" s="174"/>
      <c r="E155" s="173">
        <v>86</v>
      </c>
      <c r="F155" s="177">
        <v>0</v>
      </c>
      <c r="G155" s="173"/>
      <c r="H155" s="85">
        <f t="shared" si="4"/>
        <v>1</v>
      </c>
      <c r="J155" s="114" t="str">
        <f t="shared" si="5"/>
        <v>是</v>
      </c>
      <c r="K155" s="178"/>
    </row>
    <row r="156" ht="18.6" customHeight="1" spans="1:11">
      <c r="A156" s="172" t="s">
        <v>213</v>
      </c>
      <c r="B156" s="173">
        <v>15</v>
      </c>
      <c r="C156" s="174">
        <v>0</v>
      </c>
      <c r="D156" s="174"/>
      <c r="E156" s="173">
        <v>15</v>
      </c>
      <c r="F156" s="177">
        <v>0</v>
      </c>
      <c r="G156" s="173"/>
      <c r="H156" s="85">
        <f t="shared" si="4"/>
        <v>1</v>
      </c>
      <c r="J156" s="114" t="str">
        <f t="shared" si="5"/>
        <v>是</v>
      </c>
      <c r="K156" s="178"/>
    </row>
    <row r="157" ht="19.5" hidden="1" customHeight="1" spans="1:11">
      <c r="A157" s="172" t="s">
        <v>160</v>
      </c>
      <c r="B157" s="173">
        <v>0</v>
      </c>
      <c r="C157" s="174">
        <v>0</v>
      </c>
      <c r="D157" s="174"/>
      <c r="E157" s="173">
        <v>0</v>
      </c>
      <c r="F157" s="177">
        <v>0</v>
      </c>
      <c r="G157" s="173"/>
      <c r="H157" s="85">
        <f t="shared" si="4"/>
        <v>0</v>
      </c>
      <c r="J157" s="114" t="str">
        <f t="shared" si="5"/>
        <v>否</v>
      </c>
      <c r="K157" s="178"/>
    </row>
    <row r="158" ht="19.5" hidden="1" customHeight="1" spans="1:11">
      <c r="A158" s="172" t="s">
        <v>126</v>
      </c>
      <c r="B158" s="173">
        <v>0</v>
      </c>
      <c r="C158" s="174">
        <v>0</v>
      </c>
      <c r="D158" s="174"/>
      <c r="E158" s="173">
        <v>0</v>
      </c>
      <c r="F158" s="177">
        <v>0</v>
      </c>
      <c r="G158" s="173"/>
      <c r="H158" s="85">
        <f t="shared" si="4"/>
        <v>0</v>
      </c>
      <c r="J158" s="114" t="str">
        <f t="shared" si="5"/>
        <v>否</v>
      </c>
      <c r="K158" s="178"/>
    </row>
    <row r="159" ht="18.6" customHeight="1" spans="1:11">
      <c r="A159" s="172" t="s">
        <v>214</v>
      </c>
      <c r="B159" s="173">
        <v>59</v>
      </c>
      <c r="C159" s="174">
        <v>29</v>
      </c>
      <c r="D159" s="174"/>
      <c r="E159" s="173">
        <v>30</v>
      </c>
      <c r="F159" s="177">
        <v>35</v>
      </c>
      <c r="G159" s="173"/>
      <c r="H159" s="85">
        <f t="shared" si="4"/>
        <v>0.508474576271186</v>
      </c>
      <c r="J159" s="114" t="str">
        <f t="shared" si="5"/>
        <v>是</v>
      </c>
      <c r="K159" s="178"/>
    </row>
    <row r="160" ht="18.6" customHeight="1" spans="1:11">
      <c r="A160" s="172" t="s">
        <v>215</v>
      </c>
      <c r="B160" s="173">
        <v>607</v>
      </c>
      <c r="C160" s="174"/>
      <c r="D160" s="174"/>
      <c r="E160" s="173">
        <v>705</v>
      </c>
      <c r="F160" s="177">
        <f>SUM(F161:F172)</f>
        <v>0</v>
      </c>
      <c r="G160" s="173"/>
      <c r="H160" s="85">
        <f t="shared" si="4"/>
        <v>1.16144975288303</v>
      </c>
      <c r="J160" s="114" t="str">
        <f t="shared" si="5"/>
        <v>是</v>
      </c>
      <c r="K160" s="178"/>
    </row>
    <row r="161" ht="18.6" customHeight="1" spans="1:11">
      <c r="A161" s="172" t="s">
        <v>117</v>
      </c>
      <c r="B161" s="173">
        <v>489</v>
      </c>
      <c r="C161" s="176"/>
      <c r="D161" s="176"/>
      <c r="E161" s="173">
        <v>587</v>
      </c>
      <c r="F161" s="177">
        <v>0</v>
      </c>
      <c r="G161" s="173"/>
      <c r="H161" s="85">
        <f t="shared" si="4"/>
        <v>1.20040899795501</v>
      </c>
      <c r="J161" s="114" t="str">
        <f t="shared" si="5"/>
        <v>是</v>
      </c>
      <c r="K161" s="178"/>
    </row>
    <row r="162" ht="19.5" hidden="1" customHeight="1" spans="1:11">
      <c r="A162" s="172" t="s">
        <v>118</v>
      </c>
      <c r="B162" s="173">
        <v>0</v>
      </c>
      <c r="C162" s="174"/>
      <c r="D162" s="174"/>
      <c r="E162" s="173">
        <v>0</v>
      </c>
      <c r="F162" s="177">
        <v>0</v>
      </c>
      <c r="G162" s="173"/>
      <c r="H162" s="85">
        <f t="shared" si="4"/>
        <v>0</v>
      </c>
      <c r="J162" s="114" t="str">
        <f t="shared" si="5"/>
        <v>否</v>
      </c>
      <c r="K162" s="178"/>
    </row>
    <row r="163" ht="19.5" hidden="1" customHeight="1" spans="1:11">
      <c r="A163" s="172" t="s">
        <v>119</v>
      </c>
      <c r="B163" s="173">
        <v>0</v>
      </c>
      <c r="C163" s="174"/>
      <c r="D163" s="174"/>
      <c r="E163" s="173">
        <v>0</v>
      </c>
      <c r="F163" s="177">
        <v>0</v>
      </c>
      <c r="G163" s="173"/>
      <c r="H163" s="85">
        <f t="shared" si="4"/>
        <v>0</v>
      </c>
      <c r="J163" s="114" t="str">
        <f t="shared" si="5"/>
        <v>否</v>
      </c>
      <c r="K163" s="178"/>
    </row>
    <row r="164" ht="19.5" hidden="1" customHeight="1" spans="1:11">
      <c r="A164" s="172" t="s">
        <v>216</v>
      </c>
      <c r="B164" s="173">
        <v>0</v>
      </c>
      <c r="C164" s="174"/>
      <c r="D164" s="174"/>
      <c r="E164" s="173">
        <v>0</v>
      </c>
      <c r="F164" s="177">
        <v>0</v>
      </c>
      <c r="G164" s="173"/>
      <c r="H164" s="85">
        <f t="shared" si="4"/>
        <v>0</v>
      </c>
      <c r="J164" s="114" t="str">
        <f t="shared" si="5"/>
        <v>否</v>
      </c>
      <c r="K164" s="178"/>
    </row>
    <row r="165" ht="19.5" hidden="1" customHeight="1" spans="1:11">
      <c r="A165" s="172" t="s">
        <v>217</v>
      </c>
      <c r="B165" s="173">
        <v>0</v>
      </c>
      <c r="C165" s="174"/>
      <c r="D165" s="174"/>
      <c r="E165" s="173">
        <v>0</v>
      </c>
      <c r="F165" s="177">
        <v>0</v>
      </c>
      <c r="G165" s="173"/>
      <c r="H165" s="85">
        <f t="shared" si="4"/>
        <v>0</v>
      </c>
      <c r="J165" s="114" t="str">
        <f t="shared" si="5"/>
        <v>否</v>
      </c>
      <c r="K165" s="178"/>
    </row>
    <row r="166" ht="18.6" customHeight="1" spans="1:11">
      <c r="A166" s="172" t="s">
        <v>218</v>
      </c>
      <c r="B166" s="173">
        <v>108</v>
      </c>
      <c r="C166" s="176"/>
      <c r="D166" s="176"/>
      <c r="E166" s="173">
        <v>108</v>
      </c>
      <c r="F166" s="177">
        <v>0</v>
      </c>
      <c r="G166" s="173"/>
      <c r="H166" s="85">
        <f t="shared" si="4"/>
        <v>1</v>
      </c>
      <c r="J166" s="114" t="str">
        <f t="shared" si="5"/>
        <v>是</v>
      </c>
      <c r="K166" s="178"/>
    </row>
    <row r="167" ht="18.6" customHeight="1" spans="1:11">
      <c r="A167" s="172" t="s">
        <v>219</v>
      </c>
      <c r="B167" s="173">
        <v>10</v>
      </c>
      <c r="C167" s="174"/>
      <c r="D167" s="174"/>
      <c r="E167" s="173">
        <v>10</v>
      </c>
      <c r="F167" s="177">
        <v>0</v>
      </c>
      <c r="G167" s="173"/>
      <c r="H167" s="85">
        <f t="shared" si="4"/>
        <v>1</v>
      </c>
      <c r="J167" s="114" t="str">
        <f t="shared" si="5"/>
        <v>是</v>
      </c>
      <c r="K167" s="178"/>
    </row>
    <row r="168" ht="19.5" hidden="1" customHeight="1" spans="1:11">
      <c r="A168" s="172" t="s">
        <v>220</v>
      </c>
      <c r="B168" s="173">
        <v>0</v>
      </c>
      <c r="C168" s="174"/>
      <c r="D168" s="174"/>
      <c r="E168" s="173">
        <v>0</v>
      </c>
      <c r="F168" s="177">
        <v>0</v>
      </c>
      <c r="G168" s="173"/>
      <c r="H168" s="85">
        <f t="shared" si="4"/>
        <v>0</v>
      </c>
      <c r="J168" s="114" t="str">
        <f t="shared" si="5"/>
        <v>否</v>
      </c>
      <c r="K168" s="178"/>
    </row>
    <row r="169" ht="19.5" hidden="1" customHeight="1" spans="1:11">
      <c r="A169" s="172" t="s">
        <v>221</v>
      </c>
      <c r="B169" s="173">
        <v>0</v>
      </c>
      <c r="C169" s="176"/>
      <c r="D169" s="176"/>
      <c r="E169" s="173">
        <v>0</v>
      </c>
      <c r="F169" s="177">
        <v>0</v>
      </c>
      <c r="G169" s="173"/>
      <c r="H169" s="85">
        <f t="shared" si="4"/>
        <v>0</v>
      </c>
      <c r="J169" s="114" t="str">
        <f t="shared" si="5"/>
        <v>否</v>
      </c>
      <c r="K169" s="178"/>
    </row>
    <row r="170" ht="19.5" hidden="1" customHeight="1" spans="1:11">
      <c r="A170" s="172" t="s">
        <v>160</v>
      </c>
      <c r="B170" s="173">
        <v>0</v>
      </c>
      <c r="C170" s="174"/>
      <c r="D170" s="174"/>
      <c r="E170" s="173">
        <v>0</v>
      </c>
      <c r="F170" s="177">
        <v>0</v>
      </c>
      <c r="G170" s="173"/>
      <c r="H170" s="85">
        <f t="shared" si="4"/>
        <v>0</v>
      </c>
      <c r="J170" s="114" t="str">
        <f t="shared" si="5"/>
        <v>否</v>
      </c>
      <c r="K170" s="178"/>
    </row>
    <row r="171" ht="19.5" hidden="1" customHeight="1" spans="1:11">
      <c r="A171" s="172" t="s">
        <v>126</v>
      </c>
      <c r="B171" s="173">
        <v>0</v>
      </c>
      <c r="C171" s="174"/>
      <c r="D171" s="174"/>
      <c r="E171" s="173">
        <v>0</v>
      </c>
      <c r="F171" s="177">
        <v>0</v>
      </c>
      <c r="G171" s="173"/>
      <c r="H171" s="85">
        <f t="shared" si="4"/>
        <v>0</v>
      </c>
      <c r="J171" s="114" t="str">
        <f t="shared" si="5"/>
        <v>否</v>
      </c>
      <c r="K171" s="178"/>
    </row>
    <row r="172" ht="19.5" hidden="1" customHeight="1" spans="1:11">
      <c r="A172" s="172" t="s">
        <v>222</v>
      </c>
      <c r="B172" s="173">
        <v>0</v>
      </c>
      <c r="C172" s="174"/>
      <c r="D172" s="174"/>
      <c r="E172" s="173">
        <v>0</v>
      </c>
      <c r="F172" s="177">
        <v>0</v>
      </c>
      <c r="G172" s="173"/>
      <c r="H172" s="85">
        <f t="shared" si="4"/>
        <v>0</v>
      </c>
      <c r="J172" s="114" t="str">
        <f t="shared" si="5"/>
        <v>否</v>
      </c>
      <c r="K172" s="178"/>
    </row>
    <row r="173" ht="18.6" customHeight="1" spans="1:11">
      <c r="A173" s="172" t="s">
        <v>223</v>
      </c>
      <c r="B173" s="173">
        <v>723</v>
      </c>
      <c r="C173" s="174"/>
      <c r="D173" s="174"/>
      <c r="E173" s="173">
        <v>761</v>
      </c>
      <c r="F173" s="177">
        <f>SUM(F174:F179)</f>
        <v>0</v>
      </c>
      <c r="G173" s="173"/>
      <c r="H173" s="85">
        <f t="shared" si="4"/>
        <v>1.05255878284924</v>
      </c>
      <c r="J173" s="114" t="str">
        <f t="shared" si="5"/>
        <v>是</v>
      </c>
      <c r="K173" s="178"/>
    </row>
    <row r="174" ht="18.6" customHeight="1" spans="1:11">
      <c r="A174" s="172" t="s">
        <v>117</v>
      </c>
      <c r="B174" s="173">
        <v>216</v>
      </c>
      <c r="C174" s="174"/>
      <c r="D174" s="174"/>
      <c r="E174" s="173">
        <v>259</v>
      </c>
      <c r="F174" s="177">
        <v>0</v>
      </c>
      <c r="G174" s="173"/>
      <c r="H174" s="85">
        <f t="shared" si="4"/>
        <v>1.19907407407407</v>
      </c>
      <c r="J174" s="114" t="str">
        <f t="shared" si="5"/>
        <v>是</v>
      </c>
      <c r="K174" s="178"/>
    </row>
    <row r="175" ht="19.5" hidden="1" customHeight="1" spans="1:11">
      <c r="A175" s="172" t="s">
        <v>118</v>
      </c>
      <c r="B175" s="173">
        <v>0</v>
      </c>
      <c r="C175" s="174"/>
      <c r="D175" s="174"/>
      <c r="E175" s="173">
        <v>0</v>
      </c>
      <c r="F175" s="177">
        <v>0</v>
      </c>
      <c r="G175" s="173"/>
      <c r="H175" s="85">
        <f t="shared" si="4"/>
        <v>0</v>
      </c>
      <c r="J175" s="114" t="str">
        <f t="shared" si="5"/>
        <v>否</v>
      </c>
      <c r="K175" s="178"/>
    </row>
    <row r="176" ht="19.5" hidden="1" customHeight="1" spans="1:11">
      <c r="A176" s="172" t="s">
        <v>119</v>
      </c>
      <c r="B176" s="173">
        <v>0</v>
      </c>
      <c r="C176" s="174"/>
      <c r="D176" s="174"/>
      <c r="E176" s="173">
        <v>0</v>
      </c>
      <c r="F176" s="177">
        <v>0</v>
      </c>
      <c r="G176" s="173"/>
      <c r="H176" s="85">
        <f t="shared" si="4"/>
        <v>0</v>
      </c>
      <c r="J176" s="114" t="str">
        <f t="shared" si="5"/>
        <v>否</v>
      </c>
      <c r="K176" s="178"/>
    </row>
    <row r="177" ht="18.6" customHeight="1" spans="1:11">
      <c r="A177" s="172" t="s">
        <v>224</v>
      </c>
      <c r="B177" s="173">
        <v>102</v>
      </c>
      <c r="C177" s="174"/>
      <c r="D177" s="174"/>
      <c r="E177" s="173">
        <v>102</v>
      </c>
      <c r="F177" s="177">
        <v>0</v>
      </c>
      <c r="G177" s="173"/>
      <c r="H177" s="85">
        <f t="shared" si="4"/>
        <v>1</v>
      </c>
      <c r="J177" s="114" t="str">
        <f t="shared" si="5"/>
        <v>是</v>
      </c>
      <c r="K177" s="178"/>
    </row>
    <row r="178" ht="19.5" hidden="1" customHeight="1" spans="1:11">
      <c r="A178" s="172" t="s">
        <v>126</v>
      </c>
      <c r="B178" s="173">
        <v>0</v>
      </c>
      <c r="C178" s="176"/>
      <c r="D178" s="176"/>
      <c r="E178" s="173">
        <v>0</v>
      </c>
      <c r="F178" s="177">
        <v>0</v>
      </c>
      <c r="G178" s="173"/>
      <c r="H178" s="85">
        <f t="shared" si="4"/>
        <v>0</v>
      </c>
      <c r="J178" s="114" t="str">
        <f t="shared" si="5"/>
        <v>否</v>
      </c>
      <c r="K178" s="178"/>
    </row>
    <row r="179" ht="18.6" customHeight="1" spans="1:11">
      <c r="A179" s="172" t="s">
        <v>225</v>
      </c>
      <c r="B179" s="173">
        <v>405</v>
      </c>
      <c r="C179" s="174"/>
      <c r="D179" s="174"/>
      <c r="E179" s="173">
        <v>400</v>
      </c>
      <c r="F179" s="177">
        <v>0</v>
      </c>
      <c r="G179" s="173"/>
      <c r="H179" s="85">
        <f t="shared" si="4"/>
        <v>0.987654320987654</v>
      </c>
      <c r="J179" s="114" t="str">
        <f t="shared" si="5"/>
        <v>是</v>
      </c>
      <c r="K179" s="178"/>
    </row>
    <row r="180" ht="18.6" customHeight="1" spans="1:11">
      <c r="A180" s="172" t="s">
        <v>226</v>
      </c>
      <c r="B180" s="173">
        <v>76</v>
      </c>
      <c r="C180" s="174"/>
      <c r="D180" s="174"/>
      <c r="E180" s="173">
        <v>81</v>
      </c>
      <c r="F180" s="177">
        <f>SUM(F181:F186)</f>
        <v>0</v>
      </c>
      <c r="G180" s="173"/>
      <c r="H180" s="85">
        <f t="shared" si="4"/>
        <v>1.06578947368421</v>
      </c>
      <c r="J180" s="114" t="str">
        <f t="shared" si="5"/>
        <v>是</v>
      </c>
      <c r="K180" s="178"/>
    </row>
    <row r="181" ht="18.6" customHeight="1" spans="1:11">
      <c r="A181" s="172" t="s">
        <v>117</v>
      </c>
      <c r="B181" s="173">
        <v>33</v>
      </c>
      <c r="C181" s="174"/>
      <c r="D181" s="174"/>
      <c r="E181" s="173">
        <v>40</v>
      </c>
      <c r="F181" s="177">
        <v>0</v>
      </c>
      <c r="G181" s="173"/>
      <c r="H181" s="85">
        <f t="shared" si="4"/>
        <v>1.21212121212121</v>
      </c>
      <c r="J181" s="114" t="str">
        <f t="shared" si="5"/>
        <v>是</v>
      </c>
      <c r="K181" s="178"/>
    </row>
    <row r="182" ht="18.6" customHeight="1" spans="1:11">
      <c r="A182" s="172" t="s">
        <v>118</v>
      </c>
      <c r="B182" s="173">
        <v>18</v>
      </c>
      <c r="C182" s="174"/>
      <c r="D182" s="174"/>
      <c r="E182" s="173">
        <v>21</v>
      </c>
      <c r="F182" s="177">
        <v>0</v>
      </c>
      <c r="G182" s="173"/>
      <c r="H182" s="85">
        <f t="shared" si="4"/>
        <v>1.16666666666667</v>
      </c>
      <c r="J182" s="114" t="str">
        <f t="shared" si="5"/>
        <v>是</v>
      </c>
      <c r="K182" s="178"/>
    </row>
    <row r="183" ht="19.5" hidden="1" customHeight="1" spans="1:11">
      <c r="A183" s="172" t="s">
        <v>119</v>
      </c>
      <c r="B183" s="173">
        <v>0</v>
      </c>
      <c r="C183" s="174"/>
      <c r="D183" s="174"/>
      <c r="E183" s="173">
        <v>0</v>
      </c>
      <c r="F183" s="177">
        <v>0</v>
      </c>
      <c r="G183" s="173"/>
      <c r="H183" s="85">
        <f t="shared" si="4"/>
        <v>0</v>
      </c>
      <c r="J183" s="114" t="str">
        <f t="shared" si="5"/>
        <v>否</v>
      </c>
      <c r="K183" s="178"/>
    </row>
    <row r="184" ht="19.5" hidden="1" customHeight="1" spans="1:11">
      <c r="A184" s="172" t="s">
        <v>227</v>
      </c>
      <c r="B184" s="173">
        <v>0</v>
      </c>
      <c r="C184" s="174"/>
      <c r="D184" s="174"/>
      <c r="E184" s="173">
        <v>0</v>
      </c>
      <c r="F184" s="177">
        <v>0</v>
      </c>
      <c r="G184" s="173"/>
      <c r="H184" s="85">
        <f t="shared" si="4"/>
        <v>0</v>
      </c>
      <c r="J184" s="114" t="str">
        <f t="shared" si="5"/>
        <v>否</v>
      </c>
      <c r="K184" s="178"/>
    </row>
    <row r="185" ht="19.5" hidden="1" customHeight="1" spans="1:11">
      <c r="A185" s="172" t="s">
        <v>126</v>
      </c>
      <c r="B185" s="173">
        <v>0</v>
      </c>
      <c r="C185" s="176"/>
      <c r="D185" s="176"/>
      <c r="E185" s="173">
        <v>0</v>
      </c>
      <c r="F185" s="177">
        <v>0</v>
      </c>
      <c r="G185" s="173"/>
      <c r="H185" s="85">
        <f t="shared" si="4"/>
        <v>0</v>
      </c>
      <c r="J185" s="114" t="str">
        <f t="shared" si="5"/>
        <v>否</v>
      </c>
      <c r="K185" s="178"/>
    </row>
    <row r="186" ht="18.6" customHeight="1" spans="1:11">
      <c r="A186" s="172" t="s">
        <v>228</v>
      </c>
      <c r="B186" s="173">
        <v>25</v>
      </c>
      <c r="C186" s="174"/>
      <c r="D186" s="174"/>
      <c r="E186" s="173">
        <v>20</v>
      </c>
      <c r="F186" s="177">
        <v>0</v>
      </c>
      <c r="G186" s="173"/>
      <c r="H186" s="85">
        <f t="shared" si="4"/>
        <v>0.8</v>
      </c>
      <c r="J186" s="114" t="str">
        <f t="shared" si="5"/>
        <v>是</v>
      </c>
      <c r="K186" s="178"/>
    </row>
    <row r="187" ht="18.6" customHeight="1" spans="1:11">
      <c r="A187" s="172" t="s">
        <v>229</v>
      </c>
      <c r="B187" s="173">
        <v>322</v>
      </c>
      <c r="C187" s="174"/>
      <c r="D187" s="174"/>
      <c r="E187" s="173">
        <v>317</v>
      </c>
      <c r="F187" s="177">
        <f>SUM(F188:F195)</f>
        <v>0</v>
      </c>
      <c r="G187" s="173"/>
      <c r="H187" s="85">
        <f t="shared" si="4"/>
        <v>0.984472049689441</v>
      </c>
      <c r="J187" s="114" t="str">
        <f t="shared" si="5"/>
        <v>是</v>
      </c>
      <c r="K187" s="178"/>
    </row>
    <row r="188" ht="18.6" customHeight="1" spans="1:11">
      <c r="A188" s="172" t="s">
        <v>117</v>
      </c>
      <c r="B188" s="173">
        <v>10</v>
      </c>
      <c r="C188" s="174"/>
      <c r="D188" s="174"/>
      <c r="E188" s="173">
        <v>12</v>
      </c>
      <c r="F188" s="177">
        <v>0</v>
      </c>
      <c r="G188" s="173"/>
      <c r="H188" s="85">
        <f t="shared" si="4"/>
        <v>1.2</v>
      </c>
      <c r="J188" s="114" t="str">
        <f t="shared" si="5"/>
        <v>是</v>
      </c>
      <c r="K188" s="178"/>
    </row>
    <row r="189" ht="19.5" hidden="1" customHeight="1" spans="1:11">
      <c r="A189" s="172" t="s">
        <v>118</v>
      </c>
      <c r="B189" s="173">
        <v>0</v>
      </c>
      <c r="C189" s="176"/>
      <c r="D189" s="176"/>
      <c r="E189" s="173">
        <v>0</v>
      </c>
      <c r="F189" s="177">
        <v>0</v>
      </c>
      <c r="G189" s="173"/>
      <c r="H189" s="85">
        <f t="shared" si="4"/>
        <v>0</v>
      </c>
      <c r="J189" s="114" t="str">
        <f t="shared" si="5"/>
        <v>否</v>
      </c>
      <c r="K189" s="178"/>
    </row>
    <row r="190" ht="19.5" hidden="1" customHeight="1" spans="1:11">
      <c r="A190" s="172" t="s">
        <v>119</v>
      </c>
      <c r="B190" s="173">
        <v>0</v>
      </c>
      <c r="C190" s="176"/>
      <c r="D190" s="176"/>
      <c r="E190" s="173">
        <v>0</v>
      </c>
      <c r="F190" s="177">
        <v>0</v>
      </c>
      <c r="G190" s="173"/>
      <c r="H190" s="85">
        <f t="shared" si="4"/>
        <v>0</v>
      </c>
      <c r="J190" s="114" t="str">
        <f t="shared" si="5"/>
        <v>否</v>
      </c>
      <c r="K190" s="178"/>
    </row>
    <row r="191" ht="19.5" hidden="1" customHeight="1" spans="1:11">
      <c r="A191" s="172" t="s">
        <v>230</v>
      </c>
      <c r="B191" s="173">
        <v>0</v>
      </c>
      <c r="C191" s="176"/>
      <c r="D191" s="176"/>
      <c r="E191" s="173">
        <v>0</v>
      </c>
      <c r="F191" s="177">
        <v>0</v>
      </c>
      <c r="G191" s="173"/>
      <c r="H191" s="85">
        <f t="shared" si="4"/>
        <v>0</v>
      </c>
      <c r="J191" s="114" t="str">
        <f t="shared" si="5"/>
        <v>否</v>
      </c>
      <c r="K191" s="178"/>
    </row>
    <row r="192" ht="19.5" hidden="1" customHeight="1" spans="1:11">
      <c r="A192" s="172" t="s">
        <v>231</v>
      </c>
      <c r="B192" s="173">
        <v>0</v>
      </c>
      <c r="C192" s="176"/>
      <c r="D192" s="176"/>
      <c r="E192" s="173">
        <v>0</v>
      </c>
      <c r="F192" s="177">
        <v>0</v>
      </c>
      <c r="G192" s="173"/>
      <c r="H192" s="85">
        <f t="shared" si="4"/>
        <v>0</v>
      </c>
      <c r="J192" s="114" t="str">
        <f t="shared" si="5"/>
        <v>否</v>
      </c>
      <c r="K192" s="178"/>
    </row>
    <row r="193" ht="18.6" customHeight="1" spans="1:11">
      <c r="A193" s="172" t="s">
        <v>232</v>
      </c>
      <c r="B193" s="173">
        <v>135</v>
      </c>
      <c r="C193" s="176"/>
      <c r="D193" s="176"/>
      <c r="E193" s="173">
        <v>135</v>
      </c>
      <c r="F193" s="177">
        <v>0</v>
      </c>
      <c r="G193" s="173"/>
      <c r="H193" s="85">
        <f t="shared" si="4"/>
        <v>1</v>
      </c>
      <c r="J193" s="114" t="str">
        <f t="shared" si="5"/>
        <v>是</v>
      </c>
      <c r="K193" s="178"/>
    </row>
    <row r="194" ht="19.5" hidden="1" customHeight="1" spans="1:11">
      <c r="A194" s="172" t="s">
        <v>126</v>
      </c>
      <c r="B194" s="173">
        <v>0</v>
      </c>
      <c r="C194" s="176"/>
      <c r="D194" s="176"/>
      <c r="E194" s="173">
        <v>0</v>
      </c>
      <c r="F194" s="177">
        <v>0</v>
      </c>
      <c r="G194" s="173"/>
      <c r="H194" s="85">
        <f t="shared" si="4"/>
        <v>0</v>
      </c>
      <c r="J194" s="114" t="str">
        <f t="shared" si="5"/>
        <v>否</v>
      </c>
      <c r="K194" s="178"/>
    </row>
    <row r="195" ht="18.6" customHeight="1" spans="1:11">
      <c r="A195" s="172" t="s">
        <v>233</v>
      </c>
      <c r="B195" s="173">
        <v>177</v>
      </c>
      <c r="C195" s="176"/>
      <c r="D195" s="176"/>
      <c r="E195" s="173">
        <v>170</v>
      </c>
      <c r="F195" s="177">
        <v>0</v>
      </c>
      <c r="G195" s="173"/>
      <c r="H195" s="85">
        <f t="shared" si="4"/>
        <v>0.96045197740113</v>
      </c>
      <c r="J195" s="114" t="str">
        <f t="shared" si="5"/>
        <v>是</v>
      </c>
      <c r="K195" s="178"/>
    </row>
    <row r="196" ht="18.6" customHeight="1" spans="1:11">
      <c r="A196" s="172" t="s">
        <v>234</v>
      </c>
      <c r="B196" s="173">
        <v>512</v>
      </c>
      <c r="C196" s="176"/>
      <c r="D196" s="176"/>
      <c r="E196" s="173">
        <v>576</v>
      </c>
      <c r="F196" s="177">
        <f>SUM(F197:F201)</f>
        <v>0</v>
      </c>
      <c r="G196" s="173"/>
      <c r="H196" s="85">
        <f t="shared" si="4"/>
        <v>1.125</v>
      </c>
      <c r="J196" s="114" t="str">
        <f t="shared" si="5"/>
        <v>是</v>
      </c>
      <c r="K196" s="178"/>
    </row>
    <row r="197" ht="18.6" customHeight="1" spans="1:11">
      <c r="A197" s="172" t="s">
        <v>117</v>
      </c>
      <c r="B197" s="173">
        <v>313</v>
      </c>
      <c r="C197" s="174"/>
      <c r="D197" s="174"/>
      <c r="E197" s="173">
        <v>376</v>
      </c>
      <c r="F197" s="177">
        <v>0</v>
      </c>
      <c r="G197" s="173"/>
      <c r="H197" s="85">
        <f t="shared" ref="H197:H260" si="6">IF(B197&lt;&gt;0,E197/B197,0)</f>
        <v>1.20127795527157</v>
      </c>
      <c r="J197" s="114" t="str">
        <f t="shared" ref="J197:J261" si="7">IF((E197+F197+K197)&lt;&gt;0,"是","否")</f>
        <v>是</v>
      </c>
      <c r="K197" s="178"/>
    </row>
    <row r="198" ht="19.5" hidden="1" customHeight="1" spans="1:11">
      <c r="A198" s="172" t="s">
        <v>118</v>
      </c>
      <c r="B198" s="173">
        <v>0</v>
      </c>
      <c r="C198" s="174"/>
      <c r="D198" s="174"/>
      <c r="E198" s="173">
        <v>0</v>
      </c>
      <c r="F198" s="177">
        <v>0</v>
      </c>
      <c r="G198" s="173"/>
      <c r="H198" s="85">
        <f t="shared" si="6"/>
        <v>0</v>
      </c>
      <c r="J198" s="114" t="str">
        <f t="shared" si="7"/>
        <v>否</v>
      </c>
      <c r="K198" s="178"/>
    </row>
    <row r="199" ht="19.5" hidden="1" customHeight="1" spans="1:11">
      <c r="A199" s="172" t="s">
        <v>119</v>
      </c>
      <c r="B199" s="173">
        <v>0</v>
      </c>
      <c r="C199" s="174"/>
      <c r="D199" s="174"/>
      <c r="E199" s="173">
        <v>0</v>
      </c>
      <c r="F199" s="177">
        <v>0</v>
      </c>
      <c r="G199" s="173"/>
      <c r="H199" s="85">
        <f t="shared" si="6"/>
        <v>0</v>
      </c>
      <c r="J199" s="114" t="str">
        <f t="shared" si="7"/>
        <v>否</v>
      </c>
      <c r="K199" s="178"/>
    </row>
    <row r="200" ht="18.6" customHeight="1" spans="1:11">
      <c r="A200" s="172" t="s">
        <v>235</v>
      </c>
      <c r="B200" s="173">
        <v>199</v>
      </c>
      <c r="C200" s="174"/>
      <c r="D200" s="174"/>
      <c r="E200" s="173">
        <v>200</v>
      </c>
      <c r="F200" s="177">
        <v>0</v>
      </c>
      <c r="G200" s="173"/>
      <c r="H200" s="85">
        <f t="shared" si="6"/>
        <v>1.00502512562814</v>
      </c>
      <c r="J200" s="114" t="str">
        <f t="shared" si="7"/>
        <v>是</v>
      </c>
      <c r="K200" s="178"/>
    </row>
    <row r="201" ht="19.5" hidden="1" customHeight="1" spans="1:11">
      <c r="A201" s="172" t="s">
        <v>236</v>
      </c>
      <c r="B201" s="173">
        <v>0</v>
      </c>
      <c r="C201" s="174"/>
      <c r="D201" s="174"/>
      <c r="E201" s="173">
        <v>0</v>
      </c>
      <c r="F201" s="177">
        <v>0</v>
      </c>
      <c r="G201" s="173"/>
      <c r="H201" s="85">
        <f t="shared" si="6"/>
        <v>0</v>
      </c>
      <c r="J201" s="114" t="str">
        <f t="shared" si="7"/>
        <v>否</v>
      </c>
      <c r="K201" s="178"/>
    </row>
    <row r="202" ht="18.6" customHeight="1" spans="1:11">
      <c r="A202" s="172" t="s">
        <v>237</v>
      </c>
      <c r="B202" s="173">
        <v>199</v>
      </c>
      <c r="C202" s="174"/>
      <c r="D202" s="174"/>
      <c r="E202" s="173">
        <v>234</v>
      </c>
      <c r="F202" s="177">
        <f>SUM(F203:F208)</f>
        <v>0</v>
      </c>
      <c r="G202" s="173"/>
      <c r="H202" s="85">
        <f t="shared" si="6"/>
        <v>1.17587939698492</v>
      </c>
      <c r="J202" s="114" t="str">
        <f t="shared" si="7"/>
        <v>是</v>
      </c>
      <c r="K202" s="178"/>
    </row>
    <row r="203" ht="18.6" customHeight="1" spans="1:11">
      <c r="A203" s="172" t="s">
        <v>117</v>
      </c>
      <c r="B203" s="173">
        <v>100</v>
      </c>
      <c r="C203" s="174"/>
      <c r="D203" s="174"/>
      <c r="E203" s="173">
        <v>120</v>
      </c>
      <c r="F203" s="177">
        <v>0</v>
      </c>
      <c r="G203" s="173"/>
      <c r="H203" s="85">
        <f t="shared" si="6"/>
        <v>1.2</v>
      </c>
      <c r="J203" s="114" t="str">
        <f t="shared" si="7"/>
        <v>是</v>
      </c>
      <c r="K203" s="178"/>
    </row>
    <row r="204" ht="18.6" customHeight="1" spans="1:11">
      <c r="A204" s="172" t="s">
        <v>118</v>
      </c>
      <c r="B204" s="176">
        <v>81</v>
      </c>
      <c r="C204" s="176"/>
      <c r="D204" s="176"/>
      <c r="E204" s="176">
        <v>96</v>
      </c>
      <c r="F204" s="177">
        <v>0</v>
      </c>
      <c r="G204" s="176"/>
      <c r="H204" s="85">
        <f t="shared" si="6"/>
        <v>1.18518518518519</v>
      </c>
      <c r="J204" s="114" t="str">
        <f t="shared" si="7"/>
        <v>是</v>
      </c>
      <c r="K204" s="178"/>
    </row>
    <row r="205" ht="18.6" customHeight="1" spans="1:11">
      <c r="A205" s="172" t="s">
        <v>119</v>
      </c>
      <c r="B205" s="173">
        <v>13</v>
      </c>
      <c r="C205" s="174"/>
      <c r="D205" s="174"/>
      <c r="E205" s="173">
        <v>13</v>
      </c>
      <c r="F205" s="177">
        <v>0</v>
      </c>
      <c r="G205" s="173"/>
      <c r="H205" s="85">
        <f t="shared" si="6"/>
        <v>1</v>
      </c>
      <c r="J205" s="114" t="str">
        <f t="shared" si="7"/>
        <v>是</v>
      </c>
      <c r="K205" s="178"/>
    </row>
    <row r="206" ht="18.6" customHeight="1" spans="1:11">
      <c r="A206" s="172" t="s">
        <v>131</v>
      </c>
      <c r="B206" s="173">
        <v>5</v>
      </c>
      <c r="C206" s="174"/>
      <c r="D206" s="174"/>
      <c r="E206" s="173">
        <v>5</v>
      </c>
      <c r="F206" s="177">
        <v>0</v>
      </c>
      <c r="G206" s="173"/>
      <c r="H206" s="85">
        <f t="shared" si="6"/>
        <v>1</v>
      </c>
      <c r="J206" s="114" t="str">
        <f t="shared" si="7"/>
        <v>是</v>
      </c>
      <c r="K206" s="178"/>
    </row>
    <row r="207" ht="19.5" hidden="1" customHeight="1" spans="1:11">
      <c r="A207" s="172" t="s">
        <v>126</v>
      </c>
      <c r="B207" s="173">
        <v>0</v>
      </c>
      <c r="C207" s="174"/>
      <c r="D207" s="174"/>
      <c r="E207" s="173">
        <v>0</v>
      </c>
      <c r="F207" s="177">
        <v>0</v>
      </c>
      <c r="G207" s="173"/>
      <c r="H207" s="85">
        <f t="shared" si="6"/>
        <v>0</v>
      </c>
      <c r="J207" s="114" t="str">
        <f t="shared" si="7"/>
        <v>否</v>
      </c>
      <c r="K207" s="178"/>
    </row>
    <row r="208" s="112" customFormat="1" ht="19.5" hidden="1" customHeight="1" spans="1:11">
      <c r="A208" s="172" t="s">
        <v>238</v>
      </c>
      <c r="B208" s="173">
        <v>0</v>
      </c>
      <c r="C208" s="176"/>
      <c r="D208" s="176"/>
      <c r="E208" s="173">
        <v>0</v>
      </c>
      <c r="F208" s="177">
        <v>0</v>
      </c>
      <c r="G208" s="173"/>
      <c r="H208" s="179">
        <f t="shared" si="6"/>
        <v>0</v>
      </c>
      <c r="J208" s="114" t="str">
        <f t="shared" si="7"/>
        <v>否</v>
      </c>
      <c r="K208" s="178"/>
    </row>
    <row r="209" ht="18.6" customHeight="1" spans="1:11">
      <c r="A209" s="172" t="s">
        <v>239</v>
      </c>
      <c r="B209" s="173">
        <v>716</v>
      </c>
      <c r="C209" s="176"/>
      <c r="D209" s="176">
        <v>50</v>
      </c>
      <c r="E209" s="173">
        <v>794</v>
      </c>
      <c r="F209" s="177">
        <f>SUM(F210:F216)</f>
        <v>0</v>
      </c>
      <c r="G209" s="173">
        <v>50</v>
      </c>
      <c r="H209" s="85">
        <f t="shared" si="6"/>
        <v>1.10893854748603</v>
      </c>
      <c r="J209" s="114" t="str">
        <f t="shared" si="7"/>
        <v>是</v>
      </c>
      <c r="K209" s="178"/>
    </row>
    <row r="210" ht="18.6" customHeight="1" spans="1:11">
      <c r="A210" s="172" t="s">
        <v>117</v>
      </c>
      <c r="B210" s="173">
        <v>455</v>
      </c>
      <c r="C210" s="176"/>
      <c r="D210" s="176"/>
      <c r="E210" s="173">
        <v>546</v>
      </c>
      <c r="F210" s="177">
        <v>0</v>
      </c>
      <c r="G210" s="173"/>
      <c r="H210" s="85">
        <f t="shared" si="6"/>
        <v>1.2</v>
      </c>
      <c r="J210" s="114" t="str">
        <f t="shared" si="7"/>
        <v>是</v>
      </c>
      <c r="K210" s="178"/>
    </row>
    <row r="211" ht="18.6" customHeight="1" spans="1:11">
      <c r="A211" s="172" t="s">
        <v>118</v>
      </c>
      <c r="B211" s="173">
        <v>210</v>
      </c>
      <c r="C211" s="176"/>
      <c r="D211" s="176"/>
      <c r="E211" s="173">
        <v>248</v>
      </c>
      <c r="F211" s="177">
        <v>0</v>
      </c>
      <c r="G211" s="173"/>
      <c r="H211" s="85">
        <f t="shared" si="6"/>
        <v>1.18095238095238</v>
      </c>
      <c r="J211" s="114" t="str">
        <f t="shared" si="7"/>
        <v>是</v>
      </c>
      <c r="K211" s="178"/>
    </row>
    <row r="212" ht="19.5" hidden="1" customHeight="1" spans="1:11">
      <c r="A212" s="172" t="s">
        <v>119</v>
      </c>
      <c r="B212" s="173">
        <v>0</v>
      </c>
      <c r="C212" s="176"/>
      <c r="D212" s="176"/>
      <c r="E212" s="173">
        <v>0</v>
      </c>
      <c r="F212" s="177">
        <v>0</v>
      </c>
      <c r="G212" s="173"/>
      <c r="H212" s="85">
        <f t="shared" si="6"/>
        <v>0</v>
      </c>
      <c r="J212" s="114" t="str">
        <f t="shared" si="7"/>
        <v>否</v>
      </c>
      <c r="K212" s="178"/>
    </row>
    <row r="213" ht="19.5" hidden="1" customHeight="1" spans="1:11">
      <c r="A213" s="172" t="s">
        <v>240</v>
      </c>
      <c r="B213" s="173">
        <v>0</v>
      </c>
      <c r="C213" s="176"/>
      <c r="D213" s="176"/>
      <c r="E213" s="173">
        <v>0</v>
      </c>
      <c r="F213" s="177">
        <v>0</v>
      </c>
      <c r="G213" s="173"/>
      <c r="H213" s="85">
        <f t="shared" si="6"/>
        <v>0</v>
      </c>
      <c r="J213" s="114" t="str">
        <f t="shared" si="7"/>
        <v>否</v>
      </c>
      <c r="K213" s="178"/>
    </row>
    <row r="214" ht="19.5" hidden="1" customHeight="1" spans="1:11">
      <c r="A214" s="172" t="s">
        <v>241</v>
      </c>
      <c r="B214" s="173">
        <v>0</v>
      </c>
      <c r="C214" s="176"/>
      <c r="D214" s="176"/>
      <c r="E214" s="173">
        <v>0</v>
      </c>
      <c r="F214" s="177">
        <v>0</v>
      </c>
      <c r="G214" s="173"/>
      <c r="H214" s="85">
        <f t="shared" si="6"/>
        <v>0</v>
      </c>
      <c r="J214" s="114" t="str">
        <f t="shared" si="7"/>
        <v>否</v>
      </c>
      <c r="K214" s="178"/>
    </row>
    <row r="215" ht="19.5" hidden="1" customHeight="1" spans="1:11">
      <c r="A215" s="172" t="s">
        <v>126</v>
      </c>
      <c r="B215" s="173">
        <v>0</v>
      </c>
      <c r="C215" s="176"/>
      <c r="D215" s="176"/>
      <c r="E215" s="173">
        <v>0</v>
      </c>
      <c r="F215" s="177">
        <v>0</v>
      </c>
      <c r="G215" s="173"/>
      <c r="H215" s="85">
        <f t="shared" si="6"/>
        <v>0</v>
      </c>
      <c r="J215" s="114" t="str">
        <f t="shared" si="7"/>
        <v>否</v>
      </c>
      <c r="K215" s="178"/>
    </row>
    <row r="216" ht="19.5" hidden="1" customHeight="1" spans="1:11">
      <c r="A216" s="172" t="s">
        <v>242</v>
      </c>
      <c r="B216" s="173">
        <v>51</v>
      </c>
      <c r="C216" s="176"/>
      <c r="D216" s="176">
        <v>50</v>
      </c>
      <c r="E216" s="173">
        <v>0</v>
      </c>
      <c r="F216" s="177">
        <v>0</v>
      </c>
      <c r="G216" s="173">
        <v>50</v>
      </c>
      <c r="H216" s="85">
        <f t="shared" si="6"/>
        <v>0</v>
      </c>
      <c r="J216" s="114" t="str">
        <f t="shared" si="7"/>
        <v>否</v>
      </c>
      <c r="K216" s="178"/>
    </row>
    <row r="217" ht="18.6" customHeight="1" spans="1:11">
      <c r="A217" s="172" t="s">
        <v>243</v>
      </c>
      <c r="B217" s="173">
        <v>2836</v>
      </c>
      <c r="C217" s="176"/>
      <c r="D217" s="176"/>
      <c r="E217" s="173">
        <v>3342</v>
      </c>
      <c r="F217" s="177">
        <f>SUM(F218:F223)</f>
        <v>0</v>
      </c>
      <c r="G217" s="173"/>
      <c r="H217" s="85">
        <f t="shared" si="6"/>
        <v>1.17842031029619</v>
      </c>
      <c r="J217" s="114" t="str">
        <f t="shared" si="7"/>
        <v>是</v>
      </c>
      <c r="K217" s="178"/>
    </row>
    <row r="218" ht="18.6" customHeight="1" spans="1:11">
      <c r="A218" s="172" t="s">
        <v>117</v>
      </c>
      <c r="B218" s="176">
        <v>2025</v>
      </c>
      <c r="C218" s="176"/>
      <c r="D218" s="176"/>
      <c r="E218" s="176">
        <v>2430</v>
      </c>
      <c r="F218" s="177">
        <v>0</v>
      </c>
      <c r="G218" s="176"/>
      <c r="H218" s="85">
        <f t="shared" si="6"/>
        <v>1.2</v>
      </c>
      <c r="J218" s="114" t="str">
        <f t="shared" si="7"/>
        <v>是</v>
      </c>
      <c r="K218" s="178"/>
    </row>
    <row r="219" ht="18.6" customHeight="1" spans="1:11">
      <c r="A219" s="172" t="s">
        <v>118</v>
      </c>
      <c r="B219" s="173">
        <v>773</v>
      </c>
      <c r="C219" s="176"/>
      <c r="D219" s="176"/>
      <c r="E219" s="173">
        <v>912</v>
      </c>
      <c r="F219" s="177">
        <v>0</v>
      </c>
      <c r="G219" s="173"/>
      <c r="H219" s="85">
        <f t="shared" si="6"/>
        <v>1.17981888745149</v>
      </c>
      <c r="J219" s="114" t="str">
        <f t="shared" si="7"/>
        <v>是</v>
      </c>
      <c r="K219" s="178"/>
    </row>
    <row r="220" ht="19.5" hidden="1" customHeight="1" spans="1:11">
      <c r="A220" s="172" t="s">
        <v>119</v>
      </c>
      <c r="B220" s="173">
        <v>0</v>
      </c>
      <c r="C220" s="176"/>
      <c r="D220" s="176"/>
      <c r="E220" s="173">
        <v>0</v>
      </c>
      <c r="F220" s="177">
        <v>0</v>
      </c>
      <c r="G220" s="173"/>
      <c r="H220" s="85">
        <f t="shared" si="6"/>
        <v>0</v>
      </c>
      <c r="J220" s="114" t="str">
        <f t="shared" si="7"/>
        <v>否</v>
      </c>
      <c r="K220" s="178"/>
    </row>
    <row r="221" ht="19.5" hidden="1" customHeight="1" spans="1:11">
      <c r="A221" s="172" t="s">
        <v>244</v>
      </c>
      <c r="B221" s="173">
        <v>0</v>
      </c>
      <c r="C221" s="176"/>
      <c r="D221" s="176"/>
      <c r="E221" s="173">
        <v>0</v>
      </c>
      <c r="F221" s="177">
        <v>0</v>
      </c>
      <c r="G221" s="173"/>
      <c r="H221" s="85">
        <f t="shared" si="6"/>
        <v>0</v>
      </c>
      <c r="J221" s="114" t="str">
        <f t="shared" si="7"/>
        <v>否</v>
      </c>
      <c r="K221" s="178"/>
    </row>
    <row r="222" ht="19.5" hidden="1" customHeight="1" spans="1:11">
      <c r="A222" s="172" t="s">
        <v>126</v>
      </c>
      <c r="B222" s="173">
        <v>0</v>
      </c>
      <c r="C222" s="176"/>
      <c r="D222" s="176"/>
      <c r="E222" s="173">
        <v>0</v>
      </c>
      <c r="F222" s="177">
        <v>0</v>
      </c>
      <c r="G222" s="173"/>
      <c r="H222" s="85">
        <f t="shared" si="6"/>
        <v>0</v>
      </c>
      <c r="J222" s="114" t="str">
        <f t="shared" si="7"/>
        <v>否</v>
      </c>
      <c r="K222" s="178"/>
    </row>
    <row r="223" ht="19.5" hidden="1" customHeight="1" spans="1:11">
      <c r="A223" s="172" t="s">
        <v>245</v>
      </c>
      <c r="B223" s="173">
        <v>38</v>
      </c>
      <c r="C223" s="176"/>
      <c r="D223" s="176"/>
      <c r="E223" s="173">
        <v>0</v>
      </c>
      <c r="F223" s="177">
        <v>0</v>
      </c>
      <c r="G223" s="173"/>
      <c r="H223" s="85">
        <f t="shared" si="6"/>
        <v>0</v>
      </c>
      <c r="J223" s="114" t="str">
        <f t="shared" si="7"/>
        <v>否</v>
      </c>
      <c r="K223" s="178"/>
    </row>
    <row r="224" ht="18.6" customHeight="1" spans="1:11">
      <c r="A224" s="172" t="s">
        <v>246</v>
      </c>
      <c r="B224" s="173">
        <v>918</v>
      </c>
      <c r="C224" s="176"/>
      <c r="D224" s="176"/>
      <c r="E224" s="173">
        <v>1093</v>
      </c>
      <c r="F224" s="177">
        <f>SUM(F225:F229)</f>
        <v>0</v>
      </c>
      <c r="G224" s="173"/>
      <c r="H224" s="85">
        <f t="shared" si="6"/>
        <v>1.19063180827887</v>
      </c>
      <c r="J224" s="114" t="str">
        <f t="shared" si="7"/>
        <v>是</v>
      </c>
      <c r="K224" s="178"/>
    </row>
    <row r="225" ht="18.6" customHeight="1" spans="1:11">
      <c r="A225" s="172" t="s">
        <v>117</v>
      </c>
      <c r="B225" s="173">
        <v>522</v>
      </c>
      <c r="C225" s="176"/>
      <c r="D225" s="176"/>
      <c r="E225" s="173">
        <v>626</v>
      </c>
      <c r="F225" s="177">
        <v>0</v>
      </c>
      <c r="G225" s="173"/>
      <c r="H225" s="85">
        <f t="shared" si="6"/>
        <v>1.1992337164751</v>
      </c>
      <c r="J225" s="114" t="str">
        <f t="shared" si="7"/>
        <v>是</v>
      </c>
      <c r="K225" s="178"/>
    </row>
    <row r="226" ht="18.6" customHeight="1" spans="1:11">
      <c r="A226" s="172" t="s">
        <v>118</v>
      </c>
      <c r="B226" s="173">
        <v>396</v>
      </c>
      <c r="C226" s="176"/>
      <c r="D226" s="176"/>
      <c r="E226" s="173">
        <v>467</v>
      </c>
      <c r="F226" s="177">
        <v>0</v>
      </c>
      <c r="G226" s="173"/>
      <c r="H226" s="85">
        <f t="shared" si="6"/>
        <v>1.17929292929293</v>
      </c>
      <c r="J226" s="114" t="str">
        <f t="shared" si="7"/>
        <v>是</v>
      </c>
      <c r="K226" s="178"/>
    </row>
    <row r="227" ht="19.5" hidden="1" customHeight="1" spans="1:11">
      <c r="A227" s="172" t="s">
        <v>119</v>
      </c>
      <c r="B227" s="176">
        <v>0</v>
      </c>
      <c r="C227" s="176"/>
      <c r="D227" s="176"/>
      <c r="E227" s="176">
        <v>0</v>
      </c>
      <c r="F227" s="177">
        <v>0</v>
      </c>
      <c r="G227" s="176"/>
      <c r="H227" s="85">
        <f t="shared" si="6"/>
        <v>0</v>
      </c>
      <c r="J227" s="114" t="str">
        <f t="shared" si="7"/>
        <v>否</v>
      </c>
      <c r="K227" s="178"/>
    </row>
    <row r="228" ht="19.5" hidden="1" customHeight="1" spans="1:11">
      <c r="A228" s="172" t="s">
        <v>126</v>
      </c>
      <c r="B228" s="151">
        <v>0</v>
      </c>
      <c r="C228" s="176"/>
      <c r="D228" s="176"/>
      <c r="E228" s="151">
        <v>0</v>
      </c>
      <c r="F228" s="177">
        <v>0</v>
      </c>
      <c r="G228" s="151"/>
      <c r="H228" s="85">
        <f t="shared" si="6"/>
        <v>0</v>
      </c>
      <c r="J228" s="114" t="str">
        <f t="shared" si="7"/>
        <v>否</v>
      </c>
      <c r="K228" s="178"/>
    </row>
    <row r="229" ht="19.5" hidden="1" customHeight="1" spans="1:11">
      <c r="A229" s="172" t="s">
        <v>247</v>
      </c>
      <c r="B229" s="151">
        <v>0</v>
      </c>
      <c r="C229" s="176"/>
      <c r="D229" s="176"/>
      <c r="E229" s="151">
        <v>0</v>
      </c>
      <c r="F229" s="177">
        <v>0</v>
      </c>
      <c r="G229" s="151"/>
      <c r="H229" s="85">
        <f t="shared" si="6"/>
        <v>0</v>
      </c>
      <c r="J229" s="114" t="str">
        <f t="shared" si="7"/>
        <v>否</v>
      </c>
      <c r="K229" s="178"/>
    </row>
    <row r="230" ht="18.6" customHeight="1" spans="1:11">
      <c r="A230" s="172" t="s">
        <v>248</v>
      </c>
      <c r="B230" s="151">
        <v>1756</v>
      </c>
      <c r="C230" s="176"/>
      <c r="D230" s="176"/>
      <c r="E230" s="151">
        <v>2089</v>
      </c>
      <c r="F230" s="177">
        <f>SUM(F231:F235)</f>
        <v>0</v>
      </c>
      <c r="G230" s="151"/>
      <c r="H230" s="85">
        <f t="shared" si="6"/>
        <v>1.18963553530752</v>
      </c>
      <c r="J230" s="114" t="str">
        <f t="shared" si="7"/>
        <v>是</v>
      </c>
      <c r="K230" s="178"/>
    </row>
    <row r="231" ht="18.6" customHeight="1" spans="1:11">
      <c r="A231" s="172" t="s">
        <v>117</v>
      </c>
      <c r="B231" s="151">
        <v>828</v>
      </c>
      <c r="C231" s="176"/>
      <c r="D231" s="176"/>
      <c r="E231" s="151">
        <v>994</v>
      </c>
      <c r="F231" s="177">
        <v>0</v>
      </c>
      <c r="G231" s="151"/>
      <c r="H231" s="85">
        <f t="shared" si="6"/>
        <v>1.20048309178744</v>
      </c>
      <c r="J231" s="114" t="str">
        <f t="shared" si="7"/>
        <v>是</v>
      </c>
      <c r="K231" s="178"/>
    </row>
    <row r="232" ht="18.6" customHeight="1" spans="1:11">
      <c r="A232" s="172" t="s">
        <v>118</v>
      </c>
      <c r="B232" s="151">
        <v>928</v>
      </c>
      <c r="C232" s="176"/>
      <c r="D232" s="176"/>
      <c r="E232" s="151">
        <v>1095</v>
      </c>
      <c r="F232" s="177">
        <v>0</v>
      </c>
      <c r="G232" s="151"/>
      <c r="H232" s="85">
        <f t="shared" si="6"/>
        <v>1.17995689655172</v>
      </c>
      <c r="J232" s="114" t="str">
        <f t="shared" si="7"/>
        <v>是</v>
      </c>
      <c r="K232" s="178"/>
    </row>
    <row r="233" ht="19.5" hidden="1" customHeight="1" spans="1:11">
      <c r="A233" s="172" t="s">
        <v>119</v>
      </c>
      <c r="B233" s="151">
        <v>0</v>
      </c>
      <c r="C233" s="176"/>
      <c r="D233" s="176"/>
      <c r="E233" s="151">
        <v>0</v>
      </c>
      <c r="F233" s="177">
        <v>0</v>
      </c>
      <c r="G233" s="151"/>
      <c r="H233" s="85">
        <f t="shared" si="6"/>
        <v>0</v>
      </c>
      <c r="J233" s="114" t="str">
        <f t="shared" si="7"/>
        <v>否</v>
      </c>
      <c r="K233" s="178"/>
    </row>
    <row r="234" ht="19.5" hidden="1" customHeight="1" spans="1:11">
      <c r="A234" s="172" t="s">
        <v>126</v>
      </c>
      <c r="B234" s="151">
        <v>0</v>
      </c>
      <c r="C234" s="176"/>
      <c r="D234" s="176"/>
      <c r="E234" s="151">
        <v>0</v>
      </c>
      <c r="F234" s="177">
        <v>0</v>
      </c>
      <c r="G234" s="151"/>
      <c r="H234" s="85">
        <f t="shared" si="6"/>
        <v>0</v>
      </c>
      <c r="J234" s="114" t="str">
        <f t="shared" si="7"/>
        <v>否</v>
      </c>
      <c r="K234" s="178"/>
    </row>
    <row r="235" ht="19.5" hidden="1" customHeight="1" spans="1:11">
      <c r="A235" s="172" t="s">
        <v>249</v>
      </c>
      <c r="B235" s="151">
        <v>0</v>
      </c>
      <c r="C235" s="176"/>
      <c r="D235" s="176"/>
      <c r="E235" s="151">
        <v>0</v>
      </c>
      <c r="F235" s="177">
        <v>0</v>
      </c>
      <c r="G235" s="151"/>
      <c r="H235" s="85">
        <f t="shared" si="6"/>
        <v>0</v>
      </c>
      <c r="J235" s="114" t="str">
        <f t="shared" si="7"/>
        <v>否</v>
      </c>
      <c r="K235" s="178"/>
    </row>
    <row r="236" ht="18.6" customHeight="1" spans="1:11">
      <c r="A236" s="172" t="s">
        <v>250</v>
      </c>
      <c r="B236" s="151">
        <v>377</v>
      </c>
      <c r="C236" s="176"/>
      <c r="D236" s="176"/>
      <c r="E236" s="151">
        <v>426</v>
      </c>
      <c r="F236" s="177">
        <f>SUM(F237:F241)</f>
        <v>0</v>
      </c>
      <c r="G236" s="151"/>
      <c r="H236" s="85">
        <f t="shared" si="6"/>
        <v>1.12997347480106</v>
      </c>
      <c r="J236" s="114" t="str">
        <f t="shared" si="7"/>
        <v>是</v>
      </c>
      <c r="K236" s="178"/>
    </row>
    <row r="237" ht="18.6" customHeight="1" spans="1:11">
      <c r="A237" s="172" t="s">
        <v>117</v>
      </c>
      <c r="B237" s="151">
        <v>262</v>
      </c>
      <c r="C237" s="176"/>
      <c r="D237" s="176"/>
      <c r="E237" s="151">
        <v>314</v>
      </c>
      <c r="F237" s="177">
        <v>0</v>
      </c>
      <c r="G237" s="151"/>
      <c r="H237" s="85">
        <f t="shared" si="6"/>
        <v>1.19847328244275</v>
      </c>
      <c r="J237" s="114" t="str">
        <f t="shared" si="7"/>
        <v>是</v>
      </c>
      <c r="K237" s="178"/>
    </row>
    <row r="238" ht="18.6" customHeight="1" spans="1:11">
      <c r="A238" s="172" t="s">
        <v>118</v>
      </c>
      <c r="B238" s="151">
        <v>95</v>
      </c>
      <c r="C238" s="176"/>
      <c r="D238" s="176"/>
      <c r="E238" s="151">
        <v>112</v>
      </c>
      <c r="F238" s="177">
        <v>0</v>
      </c>
      <c r="G238" s="151"/>
      <c r="H238" s="85">
        <f t="shared" si="6"/>
        <v>1.17894736842105</v>
      </c>
      <c r="J238" s="114" t="str">
        <f t="shared" si="7"/>
        <v>是</v>
      </c>
      <c r="K238" s="178"/>
    </row>
    <row r="239" ht="19.5" hidden="1" customHeight="1" spans="1:11">
      <c r="A239" s="172" t="s">
        <v>119</v>
      </c>
      <c r="B239" s="151">
        <v>0</v>
      </c>
      <c r="C239" s="176"/>
      <c r="D239" s="176"/>
      <c r="E239" s="151">
        <v>0</v>
      </c>
      <c r="F239" s="177">
        <v>0</v>
      </c>
      <c r="G239" s="151"/>
      <c r="H239" s="85">
        <f t="shared" si="6"/>
        <v>0</v>
      </c>
      <c r="J239" s="114" t="str">
        <f t="shared" si="7"/>
        <v>否</v>
      </c>
      <c r="K239" s="178"/>
    </row>
    <row r="240" ht="19.5" hidden="1" customHeight="1" spans="1:11">
      <c r="A240" s="172" t="s">
        <v>126</v>
      </c>
      <c r="B240" s="151">
        <v>0</v>
      </c>
      <c r="C240" s="176"/>
      <c r="D240" s="176"/>
      <c r="E240" s="151">
        <v>0</v>
      </c>
      <c r="F240" s="177">
        <v>0</v>
      </c>
      <c r="G240" s="151"/>
      <c r="H240" s="85">
        <f t="shared" si="6"/>
        <v>0</v>
      </c>
      <c r="J240" s="114" t="str">
        <f t="shared" si="7"/>
        <v>否</v>
      </c>
      <c r="K240" s="178"/>
    </row>
    <row r="241" ht="19.5" hidden="1" customHeight="1" spans="1:11">
      <c r="A241" s="172" t="s">
        <v>251</v>
      </c>
      <c r="B241" s="151">
        <v>20</v>
      </c>
      <c r="C241" s="176"/>
      <c r="D241" s="176"/>
      <c r="E241" s="151">
        <v>0</v>
      </c>
      <c r="F241" s="177">
        <v>0</v>
      </c>
      <c r="G241" s="151"/>
      <c r="H241" s="85">
        <f t="shared" si="6"/>
        <v>0</v>
      </c>
      <c r="J241" s="114" t="str">
        <f t="shared" si="7"/>
        <v>否</v>
      </c>
      <c r="K241" s="178"/>
    </row>
    <row r="242" ht="19.5" hidden="1" customHeight="1" spans="1:11">
      <c r="A242" s="172" t="s">
        <v>252</v>
      </c>
      <c r="B242" s="151">
        <v>0</v>
      </c>
      <c r="C242" s="176"/>
      <c r="D242" s="176"/>
      <c r="E242" s="151"/>
      <c r="F242" s="177">
        <f>SUM(F243:F247)</f>
        <v>0</v>
      </c>
      <c r="G242" s="151"/>
      <c r="H242" s="85">
        <f t="shared" si="6"/>
        <v>0</v>
      </c>
      <c r="J242" s="114" t="str">
        <f t="shared" si="7"/>
        <v>否</v>
      </c>
      <c r="K242" s="178"/>
    </row>
    <row r="243" ht="19.5" hidden="1" customHeight="1" spans="1:11">
      <c r="A243" s="172" t="s">
        <v>117</v>
      </c>
      <c r="B243" s="151">
        <v>0</v>
      </c>
      <c r="C243" s="176"/>
      <c r="D243" s="176"/>
      <c r="E243" s="151"/>
      <c r="F243" s="177">
        <v>0</v>
      </c>
      <c r="G243" s="151"/>
      <c r="H243" s="85">
        <f t="shared" si="6"/>
        <v>0</v>
      </c>
      <c r="J243" s="114" t="str">
        <f t="shared" si="7"/>
        <v>否</v>
      </c>
      <c r="K243" s="178"/>
    </row>
    <row r="244" ht="19.5" hidden="1" customHeight="1" spans="1:11">
      <c r="A244" s="172" t="s">
        <v>118</v>
      </c>
      <c r="B244" s="151">
        <v>0</v>
      </c>
      <c r="C244" s="176"/>
      <c r="D244" s="176"/>
      <c r="E244" s="151"/>
      <c r="F244" s="177">
        <v>0</v>
      </c>
      <c r="G244" s="151"/>
      <c r="H244" s="85">
        <f t="shared" si="6"/>
        <v>0</v>
      </c>
      <c r="J244" s="114" t="str">
        <f t="shared" si="7"/>
        <v>否</v>
      </c>
      <c r="K244" s="178"/>
    </row>
    <row r="245" ht="19.5" hidden="1" customHeight="1" spans="1:11">
      <c r="A245" s="172" t="s">
        <v>119</v>
      </c>
      <c r="B245" s="151">
        <v>0</v>
      </c>
      <c r="C245" s="176"/>
      <c r="D245" s="176"/>
      <c r="E245" s="151"/>
      <c r="F245" s="177">
        <v>0</v>
      </c>
      <c r="G245" s="151"/>
      <c r="H245" s="85">
        <f t="shared" si="6"/>
        <v>0</v>
      </c>
      <c r="J245" s="114" t="str">
        <f t="shared" si="7"/>
        <v>否</v>
      </c>
      <c r="K245" s="178"/>
    </row>
    <row r="246" ht="19.5" hidden="1" customHeight="1" spans="1:11">
      <c r="A246" s="172" t="s">
        <v>126</v>
      </c>
      <c r="B246" s="151">
        <v>0</v>
      </c>
      <c r="C246" s="176"/>
      <c r="D246" s="176"/>
      <c r="E246" s="151"/>
      <c r="F246" s="177">
        <v>0</v>
      </c>
      <c r="G246" s="151"/>
      <c r="H246" s="85">
        <f t="shared" si="6"/>
        <v>0</v>
      </c>
      <c r="J246" s="114" t="str">
        <f t="shared" si="7"/>
        <v>否</v>
      </c>
      <c r="K246" s="178"/>
    </row>
    <row r="247" ht="19.5" hidden="1" customHeight="1" spans="1:11">
      <c r="A247" s="172" t="s">
        <v>253</v>
      </c>
      <c r="B247" s="151">
        <v>0</v>
      </c>
      <c r="C247" s="176"/>
      <c r="D247" s="176"/>
      <c r="E247" s="151"/>
      <c r="F247" s="177">
        <v>0</v>
      </c>
      <c r="G247" s="151"/>
      <c r="H247" s="85">
        <f t="shared" si="6"/>
        <v>0</v>
      </c>
      <c r="J247" s="114" t="str">
        <f t="shared" si="7"/>
        <v>否</v>
      </c>
      <c r="K247" s="178"/>
    </row>
    <row r="248" ht="18.6" customHeight="1" spans="1:11">
      <c r="A248" s="172" t="s">
        <v>254</v>
      </c>
      <c r="B248" s="151">
        <v>254</v>
      </c>
      <c r="C248" s="176"/>
      <c r="D248" s="176"/>
      <c r="E248" s="151">
        <v>295</v>
      </c>
      <c r="F248" s="177">
        <f>SUM(F249:F253)</f>
        <v>0</v>
      </c>
      <c r="G248" s="151"/>
      <c r="H248" s="85">
        <f t="shared" si="6"/>
        <v>1.16141732283465</v>
      </c>
      <c r="J248" s="114" t="str">
        <f t="shared" si="7"/>
        <v>是</v>
      </c>
      <c r="K248" s="178"/>
    </row>
    <row r="249" ht="18.6" customHeight="1" spans="1:11">
      <c r="A249" s="172" t="s">
        <v>117</v>
      </c>
      <c r="B249" s="151">
        <v>173</v>
      </c>
      <c r="C249" s="176"/>
      <c r="D249" s="176"/>
      <c r="E249" s="151">
        <v>208</v>
      </c>
      <c r="F249" s="177">
        <v>0</v>
      </c>
      <c r="G249" s="151"/>
      <c r="H249" s="85">
        <f t="shared" si="6"/>
        <v>1.20231213872832</v>
      </c>
      <c r="J249" s="114" t="str">
        <f t="shared" si="7"/>
        <v>是</v>
      </c>
      <c r="K249" s="178"/>
    </row>
    <row r="250" ht="18.6" customHeight="1" spans="1:11">
      <c r="A250" s="172" t="s">
        <v>118</v>
      </c>
      <c r="B250" s="151">
        <v>74</v>
      </c>
      <c r="C250" s="176"/>
      <c r="D250" s="176"/>
      <c r="E250" s="151">
        <v>87</v>
      </c>
      <c r="F250" s="177">
        <v>0</v>
      </c>
      <c r="G250" s="151"/>
      <c r="H250" s="85">
        <f t="shared" si="6"/>
        <v>1.17567567567568</v>
      </c>
      <c r="J250" s="114" t="str">
        <f t="shared" si="7"/>
        <v>是</v>
      </c>
      <c r="K250" s="178"/>
    </row>
    <row r="251" ht="19.5" hidden="1" customHeight="1" spans="1:11">
      <c r="A251" s="172" t="s">
        <v>119</v>
      </c>
      <c r="B251" s="151">
        <v>0</v>
      </c>
      <c r="C251" s="176"/>
      <c r="D251" s="176"/>
      <c r="E251" s="151">
        <v>0</v>
      </c>
      <c r="F251" s="177">
        <v>0</v>
      </c>
      <c r="G251" s="151"/>
      <c r="H251" s="85">
        <f t="shared" si="6"/>
        <v>0</v>
      </c>
      <c r="J251" s="114" t="str">
        <f t="shared" si="7"/>
        <v>否</v>
      </c>
      <c r="K251" s="178"/>
    </row>
    <row r="252" ht="19.5" hidden="1" customHeight="1" spans="1:11">
      <c r="A252" s="172" t="s">
        <v>126</v>
      </c>
      <c r="B252" s="151">
        <v>0</v>
      </c>
      <c r="C252" s="176"/>
      <c r="D252" s="176"/>
      <c r="E252" s="151">
        <v>0</v>
      </c>
      <c r="F252" s="177">
        <v>0</v>
      </c>
      <c r="G252" s="151"/>
      <c r="H252" s="85">
        <f t="shared" si="6"/>
        <v>0</v>
      </c>
      <c r="J252" s="114" t="str">
        <f t="shared" si="7"/>
        <v>否</v>
      </c>
      <c r="K252" s="178"/>
    </row>
    <row r="253" ht="19.5" hidden="1" customHeight="1" spans="1:11">
      <c r="A253" s="172" t="s">
        <v>255</v>
      </c>
      <c r="B253" s="151">
        <v>7</v>
      </c>
      <c r="C253" s="176"/>
      <c r="D253" s="176"/>
      <c r="E253" s="151">
        <v>0</v>
      </c>
      <c r="F253" s="177">
        <v>0</v>
      </c>
      <c r="G253" s="151"/>
      <c r="H253" s="85">
        <f t="shared" si="6"/>
        <v>0</v>
      </c>
      <c r="J253" s="114" t="str">
        <f t="shared" si="7"/>
        <v>否</v>
      </c>
      <c r="K253" s="178"/>
    </row>
    <row r="254" ht="18.6" customHeight="1" spans="1:11">
      <c r="A254" s="172" t="s">
        <v>256</v>
      </c>
      <c r="B254" s="151">
        <v>33077</v>
      </c>
      <c r="C254" s="176">
        <v>15</v>
      </c>
      <c r="D254" s="176">
        <v>245</v>
      </c>
      <c r="E254" s="151">
        <f>29005-35</f>
        <v>28970</v>
      </c>
      <c r="F254" s="177">
        <f>SUM(F255:F256)</f>
        <v>15</v>
      </c>
      <c r="G254" s="151">
        <v>245</v>
      </c>
      <c r="H254" s="85">
        <f t="shared" si="6"/>
        <v>0.875835172476343</v>
      </c>
      <c r="J254" s="114" t="str">
        <f t="shared" si="7"/>
        <v>是</v>
      </c>
      <c r="K254" s="178"/>
    </row>
    <row r="255" ht="19.5" hidden="1" customHeight="1" spans="1:11">
      <c r="A255" s="172" t="s">
        <v>257</v>
      </c>
      <c r="B255" s="151">
        <v>0</v>
      </c>
      <c r="C255" s="176"/>
      <c r="D255" s="176"/>
      <c r="E255" s="151">
        <v>0</v>
      </c>
      <c r="F255" s="177">
        <v>0</v>
      </c>
      <c r="G255" s="151"/>
      <c r="H255" s="85">
        <f t="shared" si="6"/>
        <v>0</v>
      </c>
      <c r="J255" s="114" t="str">
        <f t="shared" si="7"/>
        <v>否</v>
      </c>
      <c r="K255" s="178"/>
    </row>
    <row r="256" ht="18.6" customHeight="1" spans="1:11">
      <c r="A256" s="172" t="s">
        <v>258</v>
      </c>
      <c r="B256" s="151">
        <v>33077</v>
      </c>
      <c r="C256" s="176">
        <v>15</v>
      </c>
      <c r="D256" s="176">
        <v>245</v>
      </c>
      <c r="E256" s="151">
        <v>28970</v>
      </c>
      <c r="F256" s="177">
        <v>15</v>
      </c>
      <c r="G256" s="151">
        <v>245</v>
      </c>
      <c r="H256" s="85">
        <f t="shared" si="6"/>
        <v>0.875835172476343</v>
      </c>
      <c r="J256" s="114" t="str">
        <f t="shared" si="7"/>
        <v>是</v>
      </c>
      <c r="K256" s="178"/>
    </row>
    <row r="257" s="112" customFormat="1" ht="18.6" customHeight="1" spans="1:11">
      <c r="A257" s="169" t="s">
        <v>29</v>
      </c>
      <c r="B257" s="149"/>
      <c r="C257" s="180"/>
      <c r="D257" s="180"/>
      <c r="E257" s="149"/>
      <c r="F257" s="177">
        <f>SUM(F258:F259)</f>
        <v>0</v>
      </c>
      <c r="G257" s="149"/>
      <c r="H257" s="83">
        <f t="shared" si="6"/>
        <v>0</v>
      </c>
      <c r="J257" s="114" t="str">
        <f t="shared" si="7"/>
        <v>是</v>
      </c>
      <c r="K257" s="182">
        <v>1</v>
      </c>
    </row>
    <row r="258" ht="19.5" hidden="1" customHeight="1" spans="1:11">
      <c r="A258" s="172" t="s">
        <v>1164</v>
      </c>
      <c r="B258" s="151"/>
      <c r="C258" s="176"/>
      <c r="D258" s="176"/>
      <c r="E258" s="151"/>
      <c r="F258" s="177">
        <v>0</v>
      </c>
      <c r="G258" s="151"/>
      <c r="H258" s="85">
        <f t="shared" si="6"/>
        <v>0</v>
      </c>
      <c r="J258" s="114" t="str">
        <f t="shared" si="7"/>
        <v>否</v>
      </c>
      <c r="K258" s="178"/>
    </row>
    <row r="259" ht="19.5" hidden="1" customHeight="1" spans="1:11">
      <c r="A259" s="172" t="s">
        <v>260</v>
      </c>
      <c r="B259" s="151"/>
      <c r="C259" s="176"/>
      <c r="D259" s="176"/>
      <c r="E259" s="151"/>
      <c r="F259" s="177">
        <v>0</v>
      </c>
      <c r="G259" s="151"/>
      <c r="H259" s="85">
        <f t="shared" si="6"/>
        <v>0</v>
      </c>
      <c r="J259" s="114" t="str">
        <f t="shared" si="7"/>
        <v>否</v>
      </c>
      <c r="K259" s="178"/>
    </row>
    <row r="260" s="112" customFormat="1" ht="18.6" customHeight="1" spans="1:11">
      <c r="A260" s="169" t="s">
        <v>30</v>
      </c>
      <c r="B260" s="149">
        <v>1260</v>
      </c>
      <c r="C260" s="180"/>
      <c r="D260" s="180"/>
      <c r="E260" s="149">
        <v>1295</v>
      </c>
      <c r="F260" s="177">
        <f>SUM(F261,F271)</f>
        <v>0</v>
      </c>
      <c r="G260" s="149"/>
      <c r="H260" s="83">
        <f t="shared" si="6"/>
        <v>1.02777777777778</v>
      </c>
      <c r="J260" s="114" t="str">
        <f t="shared" si="7"/>
        <v>是</v>
      </c>
      <c r="K260" s="182">
        <v>1</v>
      </c>
    </row>
    <row r="261" ht="19.5" hidden="1" customHeight="1" spans="1:11">
      <c r="A261" s="172" t="s">
        <v>261</v>
      </c>
      <c r="B261" s="151"/>
      <c r="C261" s="176"/>
      <c r="D261" s="176"/>
      <c r="E261" s="151"/>
      <c r="F261" s="177">
        <f>SUM(F262:F270)</f>
        <v>0</v>
      </c>
      <c r="G261" s="151"/>
      <c r="H261" s="85">
        <f t="shared" ref="H261:H323" si="8">IF(B261&lt;&gt;0,E261/B261,0)</f>
        <v>0</v>
      </c>
      <c r="J261" s="114" t="str">
        <f t="shared" si="7"/>
        <v>否</v>
      </c>
      <c r="K261" s="178"/>
    </row>
    <row r="262" ht="19.5" hidden="1" customHeight="1" spans="1:11">
      <c r="A262" s="172" t="s">
        <v>262</v>
      </c>
      <c r="B262" s="151"/>
      <c r="C262" s="176"/>
      <c r="D262" s="176"/>
      <c r="E262" s="151"/>
      <c r="F262" s="177">
        <v>0</v>
      </c>
      <c r="G262" s="151"/>
      <c r="H262" s="85">
        <f t="shared" si="8"/>
        <v>0</v>
      </c>
      <c r="J262" s="114" t="str">
        <f t="shared" ref="J262:J325" si="9">IF((E262+F262+K262)&lt;&gt;0,"是","否")</f>
        <v>否</v>
      </c>
      <c r="K262" s="178"/>
    </row>
    <row r="263" ht="18.6" customHeight="1" spans="1:11">
      <c r="A263" s="172" t="s">
        <v>263</v>
      </c>
      <c r="B263" s="151">
        <v>593</v>
      </c>
      <c r="C263" s="176"/>
      <c r="D263" s="176"/>
      <c r="E263" s="151">
        <v>595</v>
      </c>
      <c r="F263" s="177">
        <v>0</v>
      </c>
      <c r="G263" s="151"/>
      <c r="H263" s="85">
        <f t="shared" si="8"/>
        <v>1.00337268128162</v>
      </c>
      <c r="J263" s="114" t="str">
        <f t="shared" si="9"/>
        <v>是</v>
      </c>
      <c r="K263" s="178"/>
    </row>
    <row r="264" ht="18.6" customHeight="1" spans="1:11">
      <c r="A264" s="172" t="s">
        <v>264</v>
      </c>
      <c r="B264" s="151">
        <v>27</v>
      </c>
      <c r="C264" s="176"/>
      <c r="D264" s="176"/>
      <c r="E264" s="151">
        <v>25</v>
      </c>
      <c r="F264" s="177">
        <v>0</v>
      </c>
      <c r="G264" s="151"/>
      <c r="H264" s="85">
        <f t="shared" si="8"/>
        <v>0.925925925925926</v>
      </c>
      <c r="J264" s="114" t="str">
        <f t="shared" si="9"/>
        <v>是</v>
      </c>
      <c r="K264" s="178"/>
    </row>
    <row r="265" ht="19.5" hidden="1" customHeight="1" spans="1:11">
      <c r="A265" s="172" t="s">
        <v>265</v>
      </c>
      <c r="B265" s="151"/>
      <c r="C265" s="176"/>
      <c r="D265" s="176"/>
      <c r="E265" s="151">
        <v>0</v>
      </c>
      <c r="F265" s="177">
        <v>0</v>
      </c>
      <c r="G265" s="151"/>
      <c r="H265" s="85">
        <f t="shared" si="8"/>
        <v>0</v>
      </c>
      <c r="J265" s="114" t="str">
        <f t="shared" si="9"/>
        <v>否</v>
      </c>
      <c r="K265" s="178"/>
    </row>
    <row r="266" ht="18.6" customHeight="1" spans="1:11">
      <c r="A266" s="172" t="s">
        <v>266</v>
      </c>
      <c r="B266" s="151">
        <v>70</v>
      </c>
      <c r="C266" s="176"/>
      <c r="D266" s="176"/>
      <c r="E266" s="151">
        <v>70</v>
      </c>
      <c r="F266" s="177">
        <v>0</v>
      </c>
      <c r="G266" s="151"/>
      <c r="H266" s="85">
        <f t="shared" si="8"/>
        <v>1</v>
      </c>
      <c r="J266" s="114" t="str">
        <f t="shared" si="9"/>
        <v>是</v>
      </c>
      <c r="K266" s="178"/>
    </row>
    <row r="267" ht="19.5" hidden="1" customHeight="1" spans="1:11">
      <c r="A267" s="172" t="s">
        <v>267</v>
      </c>
      <c r="B267" s="151"/>
      <c r="C267" s="176"/>
      <c r="D267" s="176"/>
      <c r="E267" s="151">
        <v>0</v>
      </c>
      <c r="F267" s="177">
        <v>0</v>
      </c>
      <c r="G267" s="151"/>
      <c r="H267" s="85">
        <f t="shared" si="8"/>
        <v>0</v>
      </c>
      <c r="J267" s="114" t="str">
        <f t="shared" si="9"/>
        <v>否</v>
      </c>
      <c r="K267" s="178"/>
    </row>
    <row r="268" ht="19.5" hidden="1" customHeight="1" spans="1:11">
      <c r="A268" s="172" t="s">
        <v>268</v>
      </c>
      <c r="B268" s="151"/>
      <c r="C268" s="176"/>
      <c r="D268" s="176"/>
      <c r="E268" s="151">
        <v>0</v>
      </c>
      <c r="F268" s="177">
        <v>0</v>
      </c>
      <c r="G268" s="151"/>
      <c r="H268" s="85">
        <f t="shared" si="8"/>
        <v>0</v>
      </c>
      <c r="J268" s="114" t="str">
        <f t="shared" si="9"/>
        <v>否</v>
      </c>
      <c r="K268" s="178"/>
    </row>
    <row r="269" ht="19.5" hidden="1" customHeight="1" spans="1:11">
      <c r="A269" s="172" t="s">
        <v>269</v>
      </c>
      <c r="B269" s="151"/>
      <c r="C269" s="176"/>
      <c r="D269" s="176"/>
      <c r="E269" s="151">
        <v>0</v>
      </c>
      <c r="F269" s="177">
        <v>0</v>
      </c>
      <c r="G269" s="151"/>
      <c r="H269" s="85">
        <f t="shared" si="8"/>
        <v>0</v>
      </c>
      <c r="J269" s="114" t="str">
        <f t="shared" si="9"/>
        <v>否</v>
      </c>
      <c r="K269" s="178"/>
    </row>
    <row r="270" ht="18.6" customHeight="1" spans="1:11">
      <c r="A270" s="172" t="s">
        <v>270</v>
      </c>
      <c r="B270" s="151">
        <v>466</v>
      </c>
      <c r="C270" s="176"/>
      <c r="D270" s="176"/>
      <c r="E270" s="151">
        <v>470</v>
      </c>
      <c r="F270" s="177">
        <v>0</v>
      </c>
      <c r="G270" s="151"/>
      <c r="H270" s="85">
        <f t="shared" si="8"/>
        <v>1.00858369098712</v>
      </c>
      <c r="J270" s="114" t="str">
        <f t="shared" si="9"/>
        <v>是</v>
      </c>
      <c r="K270" s="178"/>
    </row>
    <row r="271" s="112" customFormat="1" ht="18.6" customHeight="1" spans="1:11">
      <c r="A271" s="172" t="s">
        <v>271</v>
      </c>
      <c r="B271" s="151">
        <v>30</v>
      </c>
      <c r="C271" s="176"/>
      <c r="D271" s="176"/>
      <c r="E271" s="151">
        <v>30</v>
      </c>
      <c r="F271" s="177">
        <v>0</v>
      </c>
      <c r="G271" s="151"/>
      <c r="H271" s="83">
        <f t="shared" si="8"/>
        <v>1</v>
      </c>
      <c r="J271" s="114" t="str">
        <f t="shared" si="9"/>
        <v>是</v>
      </c>
      <c r="K271" s="178"/>
    </row>
    <row r="272" ht="18.6" customHeight="1" spans="1:11">
      <c r="A272" s="172" t="s">
        <v>272</v>
      </c>
      <c r="B272" s="151">
        <v>667</v>
      </c>
      <c r="C272" s="176"/>
      <c r="D272" s="176"/>
      <c r="E272" s="151">
        <v>700</v>
      </c>
      <c r="F272" s="177"/>
      <c r="G272" s="151"/>
      <c r="H272" s="85">
        <f t="shared" si="8"/>
        <v>1.04947526236882</v>
      </c>
      <c r="J272" s="114" t="str">
        <f t="shared" si="9"/>
        <v>是</v>
      </c>
      <c r="K272" s="178"/>
    </row>
    <row r="273" ht="18.6" customHeight="1" spans="1:11">
      <c r="A273" s="169" t="s">
        <v>31</v>
      </c>
      <c r="B273" s="149">
        <v>22392</v>
      </c>
      <c r="C273" s="180">
        <v>105</v>
      </c>
      <c r="D273" s="180">
        <v>35</v>
      </c>
      <c r="E273" s="149">
        <v>23933</v>
      </c>
      <c r="F273" s="181">
        <v>210</v>
      </c>
      <c r="G273" s="149"/>
      <c r="H273" s="83">
        <f t="shared" si="8"/>
        <v>1.06881922115041</v>
      </c>
      <c r="J273" s="114" t="str">
        <f t="shared" si="9"/>
        <v>是</v>
      </c>
      <c r="K273" s="182">
        <v>1</v>
      </c>
    </row>
    <row r="274" ht="18.6" customHeight="1" spans="1:11">
      <c r="A274" s="172" t="s">
        <v>273</v>
      </c>
      <c r="B274" s="151">
        <v>1976</v>
      </c>
      <c r="C274" s="176"/>
      <c r="D274" s="176"/>
      <c r="E274" s="151">
        <v>2371</v>
      </c>
      <c r="F274" s="177">
        <v>0</v>
      </c>
      <c r="G274" s="151"/>
      <c r="H274" s="85">
        <f t="shared" si="8"/>
        <v>1.1998987854251</v>
      </c>
      <c r="J274" s="114" t="str">
        <f t="shared" si="9"/>
        <v>是</v>
      </c>
      <c r="K274" s="178"/>
    </row>
    <row r="275" ht="18.6" customHeight="1" spans="1:11">
      <c r="A275" s="172" t="s">
        <v>274</v>
      </c>
      <c r="B275" s="151">
        <v>296</v>
      </c>
      <c r="C275" s="176"/>
      <c r="D275" s="176"/>
      <c r="E275" s="151">
        <v>355</v>
      </c>
      <c r="F275" s="177">
        <v>0</v>
      </c>
      <c r="G275" s="151"/>
      <c r="H275" s="85">
        <f t="shared" si="8"/>
        <v>1.19932432432432</v>
      </c>
      <c r="J275" s="114" t="str">
        <f t="shared" si="9"/>
        <v>是</v>
      </c>
      <c r="K275" s="178"/>
    </row>
    <row r="276" ht="18.6" customHeight="1" spans="1:11">
      <c r="A276" s="172" t="s">
        <v>275</v>
      </c>
      <c r="B276" s="151">
        <v>389</v>
      </c>
      <c r="C276" s="176"/>
      <c r="D276" s="176"/>
      <c r="E276" s="151">
        <v>467</v>
      </c>
      <c r="F276" s="177">
        <v>0</v>
      </c>
      <c r="G276" s="151"/>
      <c r="H276" s="85">
        <f t="shared" si="8"/>
        <v>1.20051413881748</v>
      </c>
      <c r="J276" s="114" t="str">
        <f t="shared" si="9"/>
        <v>是</v>
      </c>
      <c r="K276" s="178"/>
    </row>
    <row r="277" ht="18.6" customHeight="1" spans="1:11">
      <c r="A277" s="172" t="s">
        <v>276</v>
      </c>
      <c r="B277" s="151">
        <v>1291</v>
      </c>
      <c r="C277" s="176"/>
      <c r="D277" s="176"/>
      <c r="E277" s="151">
        <v>1549</v>
      </c>
      <c r="F277" s="177">
        <v>0</v>
      </c>
      <c r="G277" s="151"/>
      <c r="H277" s="85">
        <f t="shared" si="8"/>
        <v>1.1998450813323</v>
      </c>
      <c r="J277" s="114" t="str">
        <f t="shared" si="9"/>
        <v>是</v>
      </c>
      <c r="K277" s="178"/>
    </row>
    <row r="278" ht="19.5" hidden="1" customHeight="1" spans="1:11">
      <c r="A278" s="172" t="s">
        <v>277</v>
      </c>
      <c r="B278" s="151">
        <v>0</v>
      </c>
      <c r="C278" s="176"/>
      <c r="D278" s="176"/>
      <c r="E278" s="151"/>
      <c r="F278" s="177">
        <v>0</v>
      </c>
      <c r="G278" s="151"/>
      <c r="H278" s="85">
        <f t="shared" si="8"/>
        <v>0</v>
      </c>
      <c r="J278" s="114" t="str">
        <f t="shared" si="9"/>
        <v>否</v>
      </c>
      <c r="K278" s="178"/>
    </row>
    <row r="279" ht="19.5" hidden="1" customHeight="1" spans="1:11">
      <c r="A279" s="172" t="s">
        <v>278</v>
      </c>
      <c r="B279" s="151">
        <v>0</v>
      </c>
      <c r="C279" s="176"/>
      <c r="D279" s="176"/>
      <c r="E279" s="151"/>
      <c r="F279" s="177">
        <v>0</v>
      </c>
      <c r="G279" s="151"/>
      <c r="H279" s="85">
        <f t="shared" si="8"/>
        <v>0</v>
      </c>
      <c r="J279" s="114" t="str">
        <f t="shared" si="9"/>
        <v>否</v>
      </c>
      <c r="K279" s="178"/>
    </row>
    <row r="280" ht="19.5" hidden="1" customHeight="1" spans="1:11">
      <c r="A280" s="172" t="s">
        <v>279</v>
      </c>
      <c r="B280" s="151">
        <v>0</v>
      </c>
      <c r="C280" s="176"/>
      <c r="D280" s="176"/>
      <c r="E280" s="151"/>
      <c r="F280" s="177">
        <v>0</v>
      </c>
      <c r="G280" s="151"/>
      <c r="H280" s="85">
        <f t="shared" si="8"/>
        <v>0</v>
      </c>
      <c r="J280" s="114" t="str">
        <f t="shared" si="9"/>
        <v>否</v>
      </c>
      <c r="K280" s="178"/>
    </row>
    <row r="281" ht="19.5" hidden="1" customHeight="1" spans="1:11">
      <c r="A281" s="172" t="s">
        <v>280</v>
      </c>
      <c r="B281" s="151">
        <v>0</v>
      </c>
      <c r="C281" s="176"/>
      <c r="D281" s="176"/>
      <c r="E281" s="151"/>
      <c r="F281" s="177">
        <v>0</v>
      </c>
      <c r="G281" s="151"/>
      <c r="H281" s="85">
        <f t="shared" si="8"/>
        <v>0</v>
      </c>
      <c r="J281" s="114" t="str">
        <f t="shared" si="9"/>
        <v>否</v>
      </c>
      <c r="K281" s="178"/>
    </row>
    <row r="282" ht="19.5" hidden="1" customHeight="1" spans="1:11">
      <c r="A282" s="172" t="s">
        <v>281</v>
      </c>
      <c r="B282" s="151">
        <v>0</v>
      </c>
      <c r="C282" s="176"/>
      <c r="D282" s="176"/>
      <c r="E282" s="151"/>
      <c r="F282" s="177">
        <v>0</v>
      </c>
      <c r="G282" s="151"/>
      <c r="H282" s="85">
        <f t="shared" si="8"/>
        <v>0</v>
      </c>
      <c r="J282" s="114" t="str">
        <f t="shared" si="9"/>
        <v>否</v>
      </c>
      <c r="K282" s="178"/>
    </row>
    <row r="283" ht="19.5" hidden="1" customHeight="1" spans="1:11">
      <c r="A283" s="172" t="s">
        <v>282</v>
      </c>
      <c r="B283" s="151">
        <v>0</v>
      </c>
      <c r="C283" s="176"/>
      <c r="D283" s="176"/>
      <c r="E283" s="151"/>
      <c r="F283" s="177"/>
      <c r="G283" s="151"/>
      <c r="H283" s="85">
        <f t="shared" si="8"/>
        <v>0</v>
      </c>
      <c r="J283" s="114" t="str">
        <f t="shared" si="9"/>
        <v>否</v>
      </c>
      <c r="K283" s="178"/>
    </row>
    <row r="284" ht="19.5" hidden="1" customHeight="1" spans="1:11">
      <c r="A284" s="172" t="s">
        <v>283</v>
      </c>
      <c r="B284" s="151"/>
      <c r="C284" s="176"/>
      <c r="D284" s="176"/>
      <c r="E284" s="151"/>
      <c r="F284" s="177">
        <v>0</v>
      </c>
      <c r="G284" s="151"/>
      <c r="H284" s="85">
        <f t="shared" si="8"/>
        <v>0</v>
      </c>
      <c r="J284" s="114" t="str">
        <f t="shared" si="9"/>
        <v>否</v>
      </c>
      <c r="K284" s="178"/>
    </row>
    <row r="285" ht="18.6" customHeight="1" spans="1:11">
      <c r="A285" s="172" t="s">
        <v>284</v>
      </c>
      <c r="B285" s="151">
        <v>14409</v>
      </c>
      <c r="C285" s="176">
        <v>5</v>
      </c>
      <c r="D285" s="176"/>
      <c r="E285" s="151">
        <v>17391</v>
      </c>
      <c r="F285" s="177">
        <v>10</v>
      </c>
      <c r="G285" s="151"/>
      <c r="H285" s="85">
        <f t="shared" si="8"/>
        <v>1.2069539870914</v>
      </c>
      <c r="J285" s="114" t="str">
        <f t="shared" si="9"/>
        <v>是</v>
      </c>
      <c r="K285" s="178"/>
    </row>
    <row r="286" ht="18.6" customHeight="1" spans="1:11">
      <c r="A286" s="172" t="s">
        <v>117</v>
      </c>
      <c r="B286" s="151">
        <v>7247</v>
      </c>
      <c r="C286" s="176"/>
      <c r="D286" s="176"/>
      <c r="E286" s="151">
        <v>8696</v>
      </c>
      <c r="F286" s="177">
        <v>0</v>
      </c>
      <c r="G286" s="151"/>
      <c r="H286" s="85">
        <f t="shared" si="8"/>
        <v>1.19994480474679</v>
      </c>
      <c r="J286" s="114" t="str">
        <f t="shared" si="9"/>
        <v>是</v>
      </c>
      <c r="K286" s="178"/>
    </row>
    <row r="287" ht="18.6" customHeight="1" spans="1:11">
      <c r="A287" s="172" t="s">
        <v>118</v>
      </c>
      <c r="B287" s="151">
        <v>1021</v>
      </c>
      <c r="C287" s="176"/>
      <c r="D287" s="176"/>
      <c r="E287" s="151">
        <v>1205</v>
      </c>
      <c r="F287" s="177">
        <v>0</v>
      </c>
      <c r="G287" s="151"/>
      <c r="H287" s="85">
        <f t="shared" si="8"/>
        <v>1.18021547502449</v>
      </c>
      <c r="J287" s="114" t="str">
        <f t="shared" si="9"/>
        <v>是</v>
      </c>
      <c r="K287" s="178"/>
    </row>
    <row r="288" ht="19.5" hidden="1" customHeight="1" spans="1:11">
      <c r="A288" s="172" t="s">
        <v>119</v>
      </c>
      <c r="B288" s="151">
        <v>0</v>
      </c>
      <c r="C288" s="176"/>
      <c r="D288" s="176"/>
      <c r="E288" s="151">
        <v>0</v>
      </c>
      <c r="F288" s="177">
        <v>0</v>
      </c>
      <c r="G288" s="151"/>
      <c r="H288" s="85">
        <f t="shared" si="8"/>
        <v>0</v>
      </c>
      <c r="J288" s="114" t="str">
        <f t="shared" si="9"/>
        <v>否</v>
      </c>
      <c r="K288" s="178"/>
    </row>
    <row r="289" ht="18.6" customHeight="1" spans="1:11">
      <c r="A289" s="172" t="s">
        <v>285</v>
      </c>
      <c r="B289" s="151">
        <v>125</v>
      </c>
      <c r="C289" s="176"/>
      <c r="D289" s="176"/>
      <c r="E289" s="151">
        <v>150</v>
      </c>
      <c r="F289" s="177">
        <v>0</v>
      </c>
      <c r="G289" s="151"/>
      <c r="H289" s="85">
        <f t="shared" si="8"/>
        <v>1.2</v>
      </c>
      <c r="J289" s="114" t="str">
        <f t="shared" si="9"/>
        <v>是</v>
      </c>
      <c r="K289" s="178"/>
    </row>
    <row r="290" ht="18.6" customHeight="1" spans="1:11">
      <c r="A290" s="172" t="s">
        <v>286</v>
      </c>
      <c r="B290" s="151">
        <v>1442</v>
      </c>
      <c r="C290" s="176"/>
      <c r="D290" s="176"/>
      <c r="E290" s="151">
        <v>1800</v>
      </c>
      <c r="F290" s="177">
        <v>0</v>
      </c>
      <c r="G290" s="151"/>
      <c r="H290" s="85">
        <f t="shared" si="8"/>
        <v>1.24826629680999</v>
      </c>
      <c r="J290" s="114" t="str">
        <f t="shared" si="9"/>
        <v>是</v>
      </c>
      <c r="K290" s="178"/>
    </row>
    <row r="291" ht="18.6" customHeight="1" spans="1:11">
      <c r="A291" s="172" t="s">
        <v>287</v>
      </c>
      <c r="B291" s="151">
        <v>158</v>
      </c>
      <c r="C291" s="176"/>
      <c r="D291" s="176"/>
      <c r="E291" s="151">
        <v>200</v>
      </c>
      <c r="F291" s="177">
        <v>0</v>
      </c>
      <c r="G291" s="151"/>
      <c r="H291" s="85">
        <f t="shared" si="8"/>
        <v>1.26582278481013</v>
      </c>
      <c r="J291" s="114" t="str">
        <f t="shared" si="9"/>
        <v>是</v>
      </c>
      <c r="K291" s="178"/>
    </row>
    <row r="292" ht="18.6" customHeight="1" spans="1:11">
      <c r="A292" s="172" t="s">
        <v>288</v>
      </c>
      <c r="B292" s="151">
        <v>15</v>
      </c>
      <c r="C292" s="176"/>
      <c r="D292" s="176"/>
      <c r="E292" s="151">
        <v>20</v>
      </c>
      <c r="F292" s="177">
        <v>0</v>
      </c>
      <c r="G292" s="151"/>
      <c r="H292" s="85">
        <f t="shared" si="8"/>
        <v>1.33333333333333</v>
      </c>
      <c r="J292" s="114" t="str">
        <f t="shared" si="9"/>
        <v>是</v>
      </c>
      <c r="K292" s="178"/>
    </row>
    <row r="293" ht="18.6" customHeight="1" spans="1:11">
      <c r="A293" s="172" t="s">
        <v>289</v>
      </c>
      <c r="B293" s="151">
        <v>27</v>
      </c>
      <c r="C293" s="176"/>
      <c r="D293" s="176"/>
      <c r="E293" s="151">
        <v>30</v>
      </c>
      <c r="F293" s="177">
        <v>0</v>
      </c>
      <c r="G293" s="151"/>
      <c r="H293" s="85">
        <f t="shared" si="8"/>
        <v>1.11111111111111</v>
      </c>
      <c r="J293" s="114" t="str">
        <f t="shared" si="9"/>
        <v>是</v>
      </c>
      <c r="K293" s="178"/>
    </row>
    <row r="294" ht="18.6" customHeight="1" spans="1:11">
      <c r="A294" s="172" t="s">
        <v>290</v>
      </c>
      <c r="B294" s="151">
        <v>25</v>
      </c>
      <c r="C294" s="176"/>
      <c r="D294" s="176"/>
      <c r="E294" s="151">
        <v>30</v>
      </c>
      <c r="F294" s="177">
        <v>0</v>
      </c>
      <c r="G294" s="151"/>
      <c r="H294" s="85">
        <f t="shared" si="8"/>
        <v>1.2</v>
      </c>
      <c r="J294" s="114" t="str">
        <f t="shared" si="9"/>
        <v>是</v>
      </c>
      <c r="K294" s="178"/>
    </row>
    <row r="295" ht="19.5" hidden="1" customHeight="1" spans="1:11">
      <c r="A295" s="172" t="s">
        <v>291</v>
      </c>
      <c r="B295" s="151">
        <v>0</v>
      </c>
      <c r="C295" s="176"/>
      <c r="D295" s="176"/>
      <c r="E295" s="151">
        <v>0</v>
      </c>
      <c r="F295" s="177">
        <v>0</v>
      </c>
      <c r="G295" s="151"/>
      <c r="H295" s="85">
        <f t="shared" si="8"/>
        <v>0</v>
      </c>
      <c r="J295" s="114" t="str">
        <f t="shared" si="9"/>
        <v>否</v>
      </c>
      <c r="K295" s="178"/>
    </row>
    <row r="296" ht="18.6" customHeight="1" spans="1:11">
      <c r="A296" s="172" t="s">
        <v>292</v>
      </c>
      <c r="B296" s="151">
        <v>1036</v>
      </c>
      <c r="C296" s="176"/>
      <c r="D296" s="176"/>
      <c r="E296" s="151">
        <v>1250</v>
      </c>
      <c r="F296" s="177">
        <v>0</v>
      </c>
      <c r="G296" s="151"/>
      <c r="H296" s="85">
        <f t="shared" si="8"/>
        <v>1.20656370656371</v>
      </c>
      <c r="J296" s="114" t="str">
        <f t="shared" si="9"/>
        <v>是</v>
      </c>
      <c r="K296" s="178"/>
    </row>
    <row r="297" ht="18.6" customHeight="1" spans="1:11">
      <c r="A297" s="172" t="s">
        <v>293</v>
      </c>
      <c r="B297" s="151">
        <v>1604</v>
      </c>
      <c r="C297" s="176"/>
      <c r="D297" s="176"/>
      <c r="E297" s="151">
        <v>2000</v>
      </c>
      <c r="F297" s="177">
        <v>0</v>
      </c>
      <c r="G297" s="151"/>
      <c r="H297" s="85">
        <f t="shared" si="8"/>
        <v>1.24688279301746</v>
      </c>
      <c r="J297" s="114" t="str">
        <f t="shared" si="9"/>
        <v>是</v>
      </c>
      <c r="K297" s="178"/>
    </row>
    <row r="298" ht="18.6" customHeight="1" spans="1:11">
      <c r="A298" s="172" t="s">
        <v>294</v>
      </c>
      <c r="B298" s="151">
        <v>45</v>
      </c>
      <c r="C298" s="176"/>
      <c r="D298" s="176"/>
      <c r="E298" s="151">
        <v>50</v>
      </c>
      <c r="F298" s="177">
        <v>0</v>
      </c>
      <c r="G298" s="151"/>
      <c r="H298" s="85">
        <f t="shared" si="8"/>
        <v>1.11111111111111</v>
      </c>
      <c r="J298" s="114" t="str">
        <f t="shared" si="9"/>
        <v>是</v>
      </c>
      <c r="K298" s="178"/>
    </row>
    <row r="299" ht="18.6" customHeight="1" spans="1:11">
      <c r="A299" s="172" t="s">
        <v>295</v>
      </c>
      <c r="B299" s="151">
        <v>150</v>
      </c>
      <c r="C299" s="176"/>
      <c r="D299" s="176"/>
      <c r="E299" s="151">
        <v>180</v>
      </c>
      <c r="F299" s="177">
        <v>0</v>
      </c>
      <c r="G299" s="151"/>
      <c r="H299" s="85">
        <f t="shared" si="8"/>
        <v>1.2</v>
      </c>
      <c r="J299" s="114" t="str">
        <f t="shared" si="9"/>
        <v>是</v>
      </c>
      <c r="K299" s="178"/>
    </row>
    <row r="300" ht="19.5" hidden="1" customHeight="1" spans="1:11">
      <c r="A300" s="172" t="s">
        <v>296</v>
      </c>
      <c r="B300" s="151">
        <v>0</v>
      </c>
      <c r="C300" s="176"/>
      <c r="D300" s="176"/>
      <c r="E300" s="151">
        <v>0</v>
      </c>
      <c r="F300" s="177">
        <v>0</v>
      </c>
      <c r="G300" s="151"/>
      <c r="H300" s="85">
        <f t="shared" si="8"/>
        <v>0</v>
      </c>
      <c r="J300" s="114" t="str">
        <f t="shared" si="9"/>
        <v>否</v>
      </c>
      <c r="K300" s="178"/>
    </row>
    <row r="301" ht="18.6" customHeight="1" spans="1:11">
      <c r="A301" s="172" t="s">
        <v>297</v>
      </c>
      <c r="B301" s="151">
        <v>90</v>
      </c>
      <c r="C301" s="176"/>
      <c r="D301" s="176"/>
      <c r="E301" s="151">
        <v>110</v>
      </c>
      <c r="F301" s="177">
        <v>0</v>
      </c>
      <c r="G301" s="151"/>
      <c r="H301" s="85">
        <f t="shared" si="8"/>
        <v>1.22222222222222</v>
      </c>
      <c r="J301" s="114" t="str">
        <f t="shared" si="9"/>
        <v>是</v>
      </c>
      <c r="K301" s="178"/>
    </row>
    <row r="302" ht="18.6" customHeight="1" spans="1:11">
      <c r="A302" s="172" t="s">
        <v>298</v>
      </c>
      <c r="B302" s="151">
        <v>687</v>
      </c>
      <c r="C302" s="176"/>
      <c r="D302" s="176"/>
      <c r="E302" s="151">
        <v>850</v>
      </c>
      <c r="F302" s="177">
        <v>0</v>
      </c>
      <c r="G302" s="151"/>
      <c r="H302" s="85">
        <f t="shared" si="8"/>
        <v>1.2372634643377</v>
      </c>
      <c r="J302" s="114" t="str">
        <f t="shared" si="9"/>
        <v>是</v>
      </c>
      <c r="K302" s="178"/>
    </row>
    <row r="303" ht="18.6" customHeight="1" spans="1:11">
      <c r="A303" s="172" t="s">
        <v>299</v>
      </c>
      <c r="B303" s="151">
        <v>15</v>
      </c>
      <c r="C303" s="176"/>
      <c r="D303" s="176"/>
      <c r="E303" s="151">
        <v>20</v>
      </c>
      <c r="F303" s="177">
        <v>0</v>
      </c>
      <c r="G303" s="151"/>
      <c r="H303" s="85">
        <f t="shared" si="8"/>
        <v>1.33333333333333</v>
      </c>
      <c r="J303" s="114" t="str">
        <f t="shared" si="9"/>
        <v>是</v>
      </c>
      <c r="K303" s="178"/>
    </row>
    <row r="304" ht="18.6" customHeight="1" spans="1:11">
      <c r="A304" s="172" t="s">
        <v>160</v>
      </c>
      <c r="B304" s="151">
        <v>481</v>
      </c>
      <c r="C304" s="176"/>
      <c r="D304" s="176"/>
      <c r="E304" s="151">
        <v>500</v>
      </c>
      <c r="F304" s="177"/>
      <c r="G304" s="151"/>
      <c r="H304" s="85">
        <f t="shared" si="8"/>
        <v>1.03950103950104</v>
      </c>
      <c r="J304" s="114" t="str">
        <f t="shared" si="9"/>
        <v>是</v>
      </c>
      <c r="K304" s="178"/>
    </row>
    <row r="305" ht="19.5" hidden="1" customHeight="1" spans="1:11">
      <c r="A305" s="172" t="s">
        <v>126</v>
      </c>
      <c r="B305" s="151">
        <v>0</v>
      </c>
      <c r="C305" s="176"/>
      <c r="D305" s="176"/>
      <c r="E305" s="151">
        <v>0</v>
      </c>
      <c r="F305" s="177"/>
      <c r="G305" s="151"/>
      <c r="H305" s="85">
        <f t="shared" si="8"/>
        <v>0</v>
      </c>
      <c r="J305" s="114" t="str">
        <f t="shared" si="9"/>
        <v>否</v>
      </c>
      <c r="K305" s="178"/>
    </row>
    <row r="306" ht="18.6" customHeight="1" spans="1:11">
      <c r="A306" s="172" t="s">
        <v>300</v>
      </c>
      <c r="B306" s="151">
        <v>241</v>
      </c>
      <c r="C306" s="176">
        <v>5</v>
      </c>
      <c r="D306" s="176"/>
      <c r="E306" s="151">
        <v>300</v>
      </c>
      <c r="F306" s="177">
        <v>10</v>
      </c>
      <c r="G306" s="151"/>
      <c r="H306" s="85">
        <f t="shared" si="8"/>
        <v>1.2448132780083</v>
      </c>
      <c r="J306" s="114" t="str">
        <f t="shared" si="9"/>
        <v>是</v>
      </c>
      <c r="K306" s="178"/>
    </row>
    <row r="307" ht="18.6" customHeight="1" spans="1:11">
      <c r="A307" s="172" t="s">
        <v>301</v>
      </c>
      <c r="B307" s="151">
        <v>21</v>
      </c>
      <c r="C307" s="176"/>
      <c r="D307" s="176"/>
      <c r="E307" s="151">
        <v>23</v>
      </c>
      <c r="F307" s="177">
        <v>0</v>
      </c>
      <c r="G307" s="151"/>
      <c r="H307" s="85">
        <f t="shared" si="8"/>
        <v>1.0952380952381</v>
      </c>
      <c r="J307" s="114" t="str">
        <f t="shared" si="9"/>
        <v>是</v>
      </c>
      <c r="K307" s="178"/>
    </row>
    <row r="308" ht="19.5" hidden="1" customHeight="1" spans="1:11">
      <c r="A308" s="172" t="s">
        <v>117</v>
      </c>
      <c r="B308" s="151">
        <v>0</v>
      </c>
      <c r="C308" s="176"/>
      <c r="D308" s="176"/>
      <c r="E308" s="151">
        <v>0</v>
      </c>
      <c r="F308" s="177">
        <v>0</v>
      </c>
      <c r="G308" s="151"/>
      <c r="H308" s="85">
        <f t="shared" si="8"/>
        <v>0</v>
      </c>
      <c r="J308" s="114" t="str">
        <f t="shared" si="9"/>
        <v>否</v>
      </c>
      <c r="K308" s="178"/>
    </row>
    <row r="309" ht="19.5" hidden="1" customHeight="1" spans="1:11">
      <c r="A309" s="172" t="s">
        <v>118</v>
      </c>
      <c r="B309" s="151">
        <v>0</v>
      </c>
      <c r="C309" s="176"/>
      <c r="D309" s="176"/>
      <c r="E309" s="151">
        <v>0</v>
      </c>
      <c r="F309" s="177">
        <v>0</v>
      </c>
      <c r="G309" s="151"/>
      <c r="H309" s="85">
        <f t="shared" si="8"/>
        <v>0</v>
      </c>
      <c r="J309" s="114" t="str">
        <f t="shared" si="9"/>
        <v>否</v>
      </c>
      <c r="K309" s="178"/>
    </row>
    <row r="310" ht="19.5" hidden="1" customHeight="1" spans="1:11">
      <c r="A310" s="172" t="s">
        <v>119</v>
      </c>
      <c r="B310" s="151">
        <v>0</v>
      </c>
      <c r="C310" s="176"/>
      <c r="D310" s="176"/>
      <c r="E310" s="151">
        <v>0</v>
      </c>
      <c r="F310" s="177">
        <v>0</v>
      </c>
      <c r="G310" s="151"/>
      <c r="H310" s="85">
        <f t="shared" si="8"/>
        <v>0</v>
      </c>
      <c r="J310" s="114" t="str">
        <f t="shared" si="9"/>
        <v>否</v>
      </c>
      <c r="K310" s="178"/>
    </row>
    <row r="311" ht="18.6" customHeight="1" spans="1:11">
      <c r="A311" s="172" t="s">
        <v>302</v>
      </c>
      <c r="B311" s="151">
        <v>18</v>
      </c>
      <c r="C311" s="176"/>
      <c r="D311" s="176"/>
      <c r="E311" s="151">
        <v>18</v>
      </c>
      <c r="F311" s="177">
        <v>0</v>
      </c>
      <c r="G311" s="151"/>
      <c r="H311" s="85">
        <f t="shared" si="8"/>
        <v>1</v>
      </c>
      <c r="J311" s="114" t="str">
        <f t="shared" si="9"/>
        <v>是</v>
      </c>
      <c r="K311" s="178"/>
    </row>
    <row r="312" ht="19.5" hidden="1" customHeight="1" spans="1:11">
      <c r="A312" s="172" t="s">
        <v>126</v>
      </c>
      <c r="B312" s="151">
        <v>0</v>
      </c>
      <c r="C312" s="176"/>
      <c r="D312" s="176"/>
      <c r="E312" s="151">
        <v>0</v>
      </c>
      <c r="F312" s="177">
        <f>SUM(F313:F323)</f>
        <v>0</v>
      </c>
      <c r="G312" s="151"/>
      <c r="H312" s="85">
        <f t="shared" si="8"/>
        <v>0</v>
      </c>
      <c r="J312" s="114" t="str">
        <f t="shared" si="9"/>
        <v>否</v>
      </c>
      <c r="K312" s="178"/>
    </row>
    <row r="313" ht="18.6" customHeight="1" spans="1:11">
      <c r="A313" s="172" t="s">
        <v>303</v>
      </c>
      <c r="B313" s="151">
        <v>3</v>
      </c>
      <c r="C313" s="176"/>
      <c r="D313" s="176"/>
      <c r="E313" s="151">
        <v>5</v>
      </c>
      <c r="F313" s="177">
        <v>0</v>
      </c>
      <c r="G313" s="151"/>
      <c r="H313" s="85">
        <f t="shared" si="8"/>
        <v>1.66666666666667</v>
      </c>
      <c r="J313" s="114" t="str">
        <f t="shared" si="9"/>
        <v>是</v>
      </c>
      <c r="K313" s="178"/>
    </row>
    <row r="314" ht="18.6" customHeight="1" spans="1:11">
      <c r="A314" s="172" t="s">
        <v>304</v>
      </c>
      <c r="B314" s="151">
        <v>239</v>
      </c>
      <c r="C314" s="176"/>
      <c r="D314" s="176"/>
      <c r="E314" s="151">
        <v>240</v>
      </c>
      <c r="F314" s="177">
        <v>0</v>
      </c>
      <c r="G314" s="151"/>
      <c r="H314" s="85">
        <f t="shared" si="8"/>
        <v>1.00418410041841</v>
      </c>
      <c r="J314" s="114" t="str">
        <f t="shared" si="9"/>
        <v>是</v>
      </c>
      <c r="K314" s="178"/>
    </row>
    <row r="315" ht="18.6" customHeight="1" spans="1:11">
      <c r="A315" s="172" t="s">
        <v>117</v>
      </c>
      <c r="B315" s="151">
        <v>172</v>
      </c>
      <c r="C315" s="176"/>
      <c r="D315" s="176"/>
      <c r="E315" s="151">
        <v>170</v>
      </c>
      <c r="F315" s="177">
        <v>0</v>
      </c>
      <c r="G315" s="151"/>
      <c r="H315" s="85">
        <f t="shared" si="8"/>
        <v>0.988372093023256</v>
      </c>
      <c r="J315" s="114" t="str">
        <f t="shared" si="9"/>
        <v>是</v>
      </c>
      <c r="K315" s="178"/>
    </row>
    <row r="316" ht="18.6" customHeight="1" spans="1:11">
      <c r="A316" s="172" t="s">
        <v>118</v>
      </c>
      <c r="B316" s="151">
        <v>49</v>
      </c>
      <c r="C316" s="176"/>
      <c r="D316" s="176"/>
      <c r="E316" s="151">
        <v>50</v>
      </c>
      <c r="F316" s="177">
        <v>0</v>
      </c>
      <c r="G316" s="151"/>
      <c r="H316" s="85">
        <f t="shared" si="8"/>
        <v>1.02040816326531</v>
      </c>
      <c r="J316" s="114" t="str">
        <f t="shared" si="9"/>
        <v>是</v>
      </c>
      <c r="K316" s="178"/>
    </row>
    <row r="317" ht="19.5" hidden="1" customHeight="1" spans="1:11">
      <c r="A317" s="172" t="s">
        <v>119</v>
      </c>
      <c r="B317" s="151">
        <v>0</v>
      </c>
      <c r="C317" s="176"/>
      <c r="D317" s="176"/>
      <c r="E317" s="151">
        <v>0</v>
      </c>
      <c r="F317" s="177">
        <v>0</v>
      </c>
      <c r="G317" s="151"/>
      <c r="H317" s="85">
        <f t="shared" si="8"/>
        <v>0</v>
      </c>
      <c r="J317" s="114" t="str">
        <f t="shared" si="9"/>
        <v>否</v>
      </c>
      <c r="K317" s="178"/>
    </row>
    <row r="318" ht="19.5" hidden="1" customHeight="1" spans="1:11">
      <c r="A318" s="172" t="s">
        <v>305</v>
      </c>
      <c r="B318" s="151">
        <v>0</v>
      </c>
      <c r="C318" s="176"/>
      <c r="D318" s="176"/>
      <c r="E318" s="151">
        <v>0</v>
      </c>
      <c r="F318" s="177">
        <v>0</v>
      </c>
      <c r="G318" s="151"/>
      <c r="H318" s="85">
        <f t="shared" si="8"/>
        <v>0</v>
      </c>
      <c r="J318" s="114" t="str">
        <f t="shared" si="9"/>
        <v>否</v>
      </c>
      <c r="K318" s="178"/>
    </row>
    <row r="319" ht="19.5" hidden="1" customHeight="1" spans="1:11">
      <c r="A319" s="172" t="s">
        <v>306</v>
      </c>
      <c r="B319" s="151">
        <v>0</v>
      </c>
      <c r="C319" s="176"/>
      <c r="D319" s="176"/>
      <c r="E319" s="151">
        <v>0</v>
      </c>
      <c r="F319" s="177">
        <v>0</v>
      </c>
      <c r="G319" s="151"/>
      <c r="H319" s="85">
        <f t="shared" si="8"/>
        <v>0</v>
      </c>
      <c r="J319" s="114" t="str">
        <f t="shared" si="9"/>
        <v>否</v>
      </c>
      <c r="K319" s="178"/>
    </row>
    <row r="320" ht="19.5" hidden="1" customHeight="1" spans="1:11">
      <c r="A320" s="172" t="s">
        <v>307</v>
      </c>
      <c r="B320" s="151">
        <v>0</v>
      </c>
      <c r="C320" s="176"/>
      <c r="D320" s="176"/>
      <c r="E320" s="151">
        <v>0</v>
      </c>
      <c r="F320" s="177">
        <v>0</v>
      </c>
      <c r="G320" s="151"/>
      <c r="H320" s="85">
        <f t="shared" si="8"/>
        <v>0</v>
      </c>
      <c r="J320" s="114" t="str">
        <f t="shared" si="9"/>
        <v>否</v>
      </c>
      <c r="K320" s="178"/>
    </row>
    <row r="321" ht="19.5" hidden="1" customHeight="1" spans="1:11">
      <c r="A321" s="172" t="s">
        <v>308</v>
      </c>
      <c r="B321" s="151">
        <v>0</v>
      </c>
      <c r="C321" s="176"/>
      <c r="D321" s="176"/>
      <c r="E321" s="151">
        <v>0</v>
      </c>
      <c r="F321" s="177">
        <v>0</v>
      </c>
      <c r="G321" s="151"/>
      <c r="H321" s="85">
        <f t="shared" si="8"/>
        <v>0</v>
      </c>
      <c r="J321" s="114" t="str">
        <f t="shared" si="9"/>
        <v>否</v>
      </c>
      <c r="K321" s="178"/>
    </row>
    <row r="322" ht="19.5" hidden="1" customHeight="1" spans="1:11">
      <c r="A322" s="172" t="s">
        <v>309</v>
      </c>
      <c r="B322" s="151">
        <v>0</v>
      </c>
      <c r="C322" s="176"/>
      <c r="D322" s="176"/>
      <c r="E322" s="151">
        <v>0</v>
      </c>
      <c r="F322" s="177">
        <v>0</v>
      </c>
      <c r="G322" s="151"/>
      <c r="H322" s="85">
        <f t="shared" si="8"/>
        <v>0</v>
      </c>
      <c r="J322" s="114" t="str">
        <f t="shared" si="9"/>
        <v>否</v>
      </c>
      <c r="K322" s="178"/>
    </row>
    <row r="323" ht="19.5" hidden="1" customHeight="1" spans="1:11">
      <c r="A323" s="172" t="s">
        <v>310</v>
      </c>
      <c r="B323" s="151">
        <v>0</v>
      </c>
      <c r="C323" s="176"/>
      <c r="D323" s="176"/>
      <c r="E323" s="151">
        <v>0</v>
      </c>
      <c r="F323" s="177">
        <v>0</v>
      </c>
      <c r="G323" s="151"/>
      <c r="H323" s="85">
        <f t="shared" si="8"/>
        <v>0</v>
      </c>
      <c r="J323" s="114" t="str">
        <f t="shared" si="9"/>
        <v>否</v>
      </c>
      <c r="K323" s="178"/>
    </row>
    <row r="324" ht="19.5" hidden="1" customHeight="1" spans="1:11">
      <c r="A324" s="172" t="s">
        <v>126</v>
      </c>
      <c r="B324" s="151">
        <v>0</v>
      </c>
      <c r="C324" s="176"/>
      <c r="D324" s="176"/>
      <c r="E324" s="151">
        <v>0</v>
      </c>
      <c r="F324" s="177">
        <f>SUM(F325:F332)</f>
        <v>0</v>
      </c>
      <c r="G324" s="151"/>
      <c r="H324" s="85">
        <f t="shared" ref="H324:H389" si="10">IF(B324&lt;&gt;0,E324/B324,0)</f>
        <v>0</v>
      </c>
      <c r="J324" s="114" t="str">
        <f t="shared" si="9"/>
        <v>否</v>
      </c>
      <c r="K324" s="178"/>
    </row>
    <row r="325" ht="18.6" customHeight="1" spans="1:11">
      <c r="A325" s="172" t="s">
        <v>311</v>
      </c>
      <c r="B325" s="151">
        <v>18</v>
      </c>
      <c r="C325" s="176"/>
      <c r="D325" s="176"/>
      <c r="E325" s="151">
        <v>20</v>
      </c>
      <c r="F325" s="177">
        <v>0</v>
      </c>
      <c r="G325" s="151"/>
      <c r="H325" s="85">
        <f t="shared" si="10"/>
        <v>1.11111111111111</v>
      </c>
      <c r="J325" s="114" t="str">
        <f t="shared" si="9"/>
        <v>是</v>
      </c>
      <c r="K325" s="178"/>
    </row>
    <row r="326" ht="18.6" customHeight="1" spans="1:11">
      <c r="A326" s="172" t="s">
        <v>312</v>
      </c>
      <c r="B326" s="151">
        <v>293</v>
      </c>
      <c r="C326" s="176"/>
      <c r="D326" s="176"/>
      <c r="E326" s="151">
        <v>295</v>
      </c>
      <c r="F326" s="177">
        <v>0</v>
      </c>
      <c r="G326" s="151"/>
      <c r="H326" s="85">
        <f t="shared" si="10"/>
        <v>1.00682593856655</v>
      </c>
      <c r="J326" s="114" t="str">
        <f t="shared" ref="J326:J389" si="11">IF((E326+F326+K326)&lt;&gt;0,"是","否")</f>
        <v>是</v>
      </c>
      <c r="K326" s="178"/>
    </row>
    <row r="327" ht="18.6" customHeight="1" spans="1:11">
      <c r="A327" s="172" t="s">
        <v>117</v>
      </c>
      <c r="B327" s="151">
        <v>279</v>
      </c>
      <c r="C327" s="176"/>
      <c r="D327" s="176"/>
      <c r="E327" s="151">
        <v>280</v>
      </c>
      <c r="F327" s="177">
        <v>0</v>
      </c>
      <c r="G327" s="151"/>
      <c r="H327" s="85">
        <f t="shared" si="10"/>
        <v>1.00358422939068</v>
      </c>
      <c r="J327" s="114" t="str">
        <f t="shared" si="11"/>
        <v>是</v>
      </c>
      <c r="K327" s="178"/>
    </row>
    <row r="328" ht="19.5" hidden="1" customHeight="1" spans="1:11">
      <c r="A328" s="172" t="s">
        <v>118</v>
      </c>
      <c r="B328" s="151">
        <v>0</v>
      </c>
      <c r="C328" s="176"/>
      <c r="D328" s="176"/>
      <c r="E328" s="151">
        <v>0</v>
      </c>
      <c r="F328" s="177">
        <v>0</v>
      </c>
      <c r="G328" s="151"/>
      <c r="H328" s="85">
        <f t="shared" si="10"/>
        <v>0</v>
      </c>
      <c r="J328" s="114" t="str">
        <f t="shared" si="11"/>
        <v>否</v>
      </c>
      <c r="K328" s="178"/>
    </row>
    <row r="329" ht="19.5" hidden="1" customHeight="1" spans="1:11">
      <c r="A329" s="172" t="s">
        <v>119</v>
      </c>
      <c r="B329" s="151">
        <v>0</v>
      </c>
      <c r="C329" s="176"/>
      <c r="D329" s="176"/>
      <c r="E329" s="151">
        <v>0</v>
      </c>
      <c r="F329" s="177">
        <v>0</v>
      </c>
      <c r="G329" s="151"/>
      <c r="H329" s="85">
        <f t="shared" si="10"/>
        <v>0</v>
      </c>
      <c r="J329" s="114" t="str">
        <f t="shared" si="11"/>
        <v>否</v>
      </c>
      <c r="K329" s="178"/>
    </row>
    <row r="330" ht="19.5" hidden="1" customHeight="1" spans="1:11">
      <c r="A330" s="172" t="s">
        <v>313</v>
      </c>
      <c r="B330" s="151">
        <v>0</v>
      </c>
      <c r="C330" s="176"/>
      <c r="D330" s="176"/>
      <c r="E330" s="151">
        <v>0</v>
      </c>
      <c r="F330" s="177">
        <v>0</v>
      </c>
      <c r="G330" s="151"/>
      <c r="H330" s="85">
        <f t="shared" si="10"/>
        <v>0</v>
      </c>
      <c r="J330" s="114" t="str">
        <f t="shared" si="11"/>
        <v>否</v>
      </c>
      <c r="K330" s="178"/>
    </row>
    <row r="331" ht="19.5" hidden="1" customHeight="1" spans="1:11">
      <c r="A331" s="172" t="s">
        <v>314</v>
      </c>
      <c r="B331" s="151">
        <v>0</v>
      </c>
      <c r="C331" s="176"/>
      <c r="D331" s="176"/>
      <c r="E331" s="151">
        <v>0</v>
      </c>
      <c r="F331" s="177">
        <v>0</v>
      </c>
      <c r="G331" s="151"/>
      <c r="H331" s="85">
        <f t="shared" si="10"/>
        <v>0</v>
      </c>
      <c r="J331" s="114" t="str">
        <f t="shared" si="11"/>
        <v>否</v>
      </c>
      <c r="K331" s="178"/>
    </row>
    <row r="332" ht="19.5" hidden="1" customHeight="1" spans="1:11">
      <c r="A332" s="172" t="s">
        <v>315</v>
      </c>
      <c r="B332" s="151">
        <v>0</v>
      </c>
      <c r="C332" s="176"/>
      <c r="D332" s="176"/>
      <c r="E332" s="151">
        <v>0</v>
      </c>
      <c r="F332" s="177">
        <v>0</v>
      </c>
      <c r="G332" s="151"/>
      <c r="H332" s="85">
        <f t="shared" si="10"/>
        <v>0</v>
      </c>
      <c r="J332" s="114" t="str">
        <f t="shared" si="11"/>
        <v>否</v>
      </c>
      <c r="K332" s="178"/>
    </row>
    <row r="333" ht="19.5" hidden="1" customHeight="1" spans="1:11">
      <c r="A333" s="172" t="s">
        <v>126</v>
      </c>
      <c r="B333" s="151">
        <v>0</v>
      </c>
      <c r="C333" s="176"/>
      <c r="D333" s="176"/>
      <c r="E333" s="151">
        <v>0</v>
      </c>
      <c r="F333" s="177">
        <f>SUM(F334:F346)</f>
        <v>0</v>
      </c>
      <c r="G333" s="151"/>
      <c r="H333" s="85">
        <f t="shared" si="10"/>
        <v>0</v>
      </c>
      <c r="J333" s="114" t="str">
        <f t="shared" si="11"/>
        <v>否</v>
      </c>
      <c r="K333" s="178"/>
    </row>
    <row r="334" ht="18.6" customHeight="1" spans="1:11">
      <c r="A334" s="172" t="s">
        <v>316</v>
      </c>
      <c r="B334" s="151">
        <v>14</v>
      </c>
      <c r="C334" s="176"/>
      <c r="D334" s="176"/>
      <c r="E334" s="151">
        <v>15</v>
      </c>
      <c r="F334" s="177">
        <v>0</v>
      </c>
      <c r="G334" s="151"/>
      <c r="H334" s="85">
        <f t="shared" si="10"/>
        <v>1.07142857142857</v>
      </c>
      <c r="J334" s="114" t="str">
        <f t="shared" si="11"/>
        <v>是</v>
      </c>
      <c r="K334" s="178"/>
    </row>
    <row r="335" ht="18.6" customHeight="1" spans="1:11">
      <c r="A335" s="172" t="s">
        <v>317</v>
      </c>
      <c r="B335" s="151">
        <v>827</v>
      </c>
      <c r="C335" s="176"/>
      <c r="D335" s="176"/>
      <c r="E335" s="151">
        <v>993</v>
      </c>
      <c r="F335" s="177">
        <v>0</v>
      </c>
      <c r="G335" s="151"/>
      <c r="H335" s="85">
        <f t="shared" si="10"/>
        <v>1.20072551390568</v>
      </c>
      <c r="J335" s="114" t="str">
        <f t="shared" si="11"/>
        <v>是</v>
      </c>
      <c r="K335" s="178"/>
    </row>
    <row r="336" ht="18.6" customHeight="1" spans="1:11">
      <c r="A336" s="172" t="s">
        <v>117</v>
      </c>
      <c r="B336" s="151">
        <v>459</v>
      </c>
      <c r="C336" s="176"/>
      <c r="D336" s="176"/>
      <c r="E336" s="151">
        <v>551</v>
      </c>
      <c r="F336" s="177">
        <v>0</v>
      </c>
      <c r="G336" s="151"/>
      <c r="H336" s="85">
        <f t="shared" si="10"/>
        <v>1.20043572984749</v>
      </c>
      <c r="J336" s="114" t="str">
        <f t="shared" si="11"/>
        <v>是</v>
      </c>
      <c r="K336" s="178"/>
    </row>
    <row r="337" ht="18.6" customHeight="1" spans="1:11">
      <c r="A337" s="172" t="s">
        <v>118</v>
      </c>
      <c r="B337" s="151">
        <v>188</v>
      </c>
      <c r="C337" s="176"/>
      <c r="D337" s="176"/>
      <c r="E337" s="151">
        <v>222</v>
      </c>
      <c r="F337" s="177">
        <v>0</v>
      </c>
      <c r="G337" s="151"/>
      <c r="H337" s="85">
        <f t="shared" si="10"/>
        <v>1.18085106382979</v>
      </c>
      <c r="J337" s="114" t="str">
        <f t="shared" si="11"/>
        <v>是</v>
      </c>
      <c r="K337" s="178"/>
    </row>
    <row r="338" ht="19.5" hidden="1" customHeight="1" spans="1:11">
      <c r="A338" s="172" t="s">
        <v>119</v>
      </c>
      <c r="B338" s="151">
        <v>0</v>
      </c>
      <c r="C338" s="176"/>
      <c r="D338" s="176"/>
      <c r="E338" s="151">
        <v>0</v>
      </c>
      <c r="F338" s="177">
        <v>0</v>
      </c>
      <c r="G338" s="151"/>
      <c r="H338" s="85">
        <f t="shared" si="10"/>
        <v>0</v>
      </c>
      <c r="J338" s="114" t="str">
        <f t="shared" si="11"/>
        <v>否</v>
      </c>
      <c r="K338" s="178"/>
    </row>
    <row r="339" ht="18.6" customHeight="1" spans="1:11">
      <c r="A339" s="172" t="s">
        <v>318</v>
      </c>
      <c r="B339" s="151">
        <v>23</v>
      </c>
      <c r="C339" s="176"/>
      <c r="D339" s="176"/>
      <c r="E339" s="151">
        <v>30</v>
      </c>
      <c r="F339" s="177">
        <v>0</v>
      </c>
      <c r="G339" s="151"/>
      <c r="H339" s="85">
        <f t="shared" si="10"/>
        <v>1.30434782608696</v>
      </c>
      <c r="J339" s="114" t="str">
        <f t="shared" si="11"/>
        <v>是</v>
      </c>
      <c r="K339" s="178"/>
    </row>
    <row r="340" ht="18.6" customHeight="1" spans="1:11">
      <c r="A340" s="172" t="s">
        <v>319</v>
      </c>
      <c r="B340" s="151">
        <v>50</v>
      </c>
      <c r="C340" s="176"/>
      <c r="D340" s="176"/>
      <c r="E340" s="151">
        <v>60</v>
      </c>
      <c r="F340" s="177">
        <v>0</v>
      </c>
      <c r="G340" s="151"/>
      <c r="H340" s="85">
        <f t="shared" si="10"/>
        <v>1.2</v>
      </c>
      <c r="J340" s="114" t="str">
        <f t="shared" si="11"/>
        <v>是</v>
      </c>
      <c r="K340" s="178"/>
    </row>
    <row r="341" ht="18.6" customHeight="1" spans="1:11">
      <c r="A341" s="172" t="s">
        <v>320</v>
      </c>
      <c r="B341" s="151">
        <v>15</v>
      </c>
      <c r="C341" s="176"/>
      <c r="D341" s="176"/>
      <c r="E341" s="151">
        <v>20</v>
      </c>
      <c r="F341" s="177">
        <v>0</v>
      </c>
      <c r="G341" s="151"/>
      <c r="H341" s="85">
        <f t="shared" si="10"/>
        <v>1.33333333333333</v>
      </c>
      <c r="J341" s="114" t="str">
        <f t="shared" si="11"/>
        <v>是</v>
      </c>
      <c r="K341" s="178"/>
    </row>
    <row r="342" ht="18.6" customHeight="1" spans="1:11">
      <c r="A342" s="172" t="s">
        <v>321</v>
      </c>
      <c r="B342" s="151">
        <v>21</v>
      </c>
      <c r="C342" s="176"/>
      <c r="D342" s="176"/>
      <c r="E342" s="151">
        <v>25</v>
      </c>
      <c r="F342" s="177">
        <v>0</v>
      </c>
      <c r="G342" s="151"/>
      <c r="H342" s="85">
        <f t="shared" si="10"/>
        <v>1.19047619047619</v>
      </c>
      <c r="J342" s="114" t="str">
        <f t="shared" si="11"/>
        <v>是</v>
      </c>
      <c r="K342" s="178"/>
    </row>
    <row r="343" ht="19.5" hidden="1" customHeight="1" spans="1:11">
      <c r="A343" s="172" t="s">
        <v>322</v>
      </c>
      <c r="B343" s="151">
        <v>0</v>
      </c>
      <c r="C343" s="176"/>
      <c r="D343" s="176"/>
      <c r="E343" s="151">
        <v>0</v>
      </c>
      <c r="F343" s="177">
        <v>0</v>
      </c>
      <c r="G343" s="151"/>
      <c r="H343" s="85"/>
      <c r="J343" s="114" t="str">
        <f t="shared" si="11"/>
        <v>否</v>
      </c>
      <c r="K343" s="178"/>
    </row>
    <row r="344" ht="19.5" hidden="1" customHeight="1" spans="1:11">
      <c r="A344" s="172" t="s">
        <v>323</v>
      </c>
      <c r="B344" s="151">
        <v>0</v>
      </c>
      <c r="C344" s="176"/>
      <c r="D344" s="176"/>
      <c r="E344" s="151">
        <v>0</v>
      </c>
      <c r="F344" s="177">
        <v>0</v>
      </c>
      <c r="G344" s="151"/>
      <c r="H344" s="85">
        <f t="shared" si="10"/>
        <v>0</v>
      </c>
      <c r="J344" s="114" t="str">
        <f t="shared" si="11"/>
        <v>否</v>
      </c>
      <c r="K344" s="178"/>
    </row>
    <row r="345" ht="18.6" customHeight="1" spans="1:11">
      <c r="A345" s="172" t="s">
        <v>126</v>
      </c>
      <c r="B345" s="151">
        <v>37</v>
      </c>
      <c r="C345" s="176"/>
      <c r="D345" s="176"/>
      <c r="E345" s="151">
        <v>45</v>
      </c>
      <c r="F345" s="177">
        <v>0</v>
      </c>
      <c r="G345" s="151"/>
      <c r="H345" s="85">
        <f t="shared" si="10"/>
        <v>1.21621621621622</v>
      </c>
      <c r="J345" s="114" t="str">
        <f t="shared" si="11"/>
        <v>是</v>
      </c>
      <c r="K345" s="178"/>
    </row>
    <row r="346" ht="18.6" customHeight="1" spans="1:11">
      <c r="A346" s="172" t="s">
        <v>325</v>
      </c>
      <c r="B346" s="151">
        <v>34</v>
      </c>
      <c r="C346" s="176"/>
      <c r="D346" s="176"/>
      <c r="E346" s="151">
        <v>40</v>
      </c>
      <c r="F346" s="177">
        <v>0</v>
      </c>
      <c r="G346" s="151"/>
      <c r="H346" s="85">
        <f t="shared" si="10"/>
        <v>1.17647058823529</v>
      </c>
      <c r="J346" s="114" t="str">
        <f t="shared" si="11"/>
        <v>是</v>
      </c>
      <c r="K346" s="178"/>
    </row>
    <row r="347" ht="19.5" hidden="1" customHeight="1" spans="1:11">
      <c r="A347" s="172" t="s">
        <v>326</v>
      </c>
      <c r="B347" s="151">
        <v>0</v>
      </c>
      <c r="C347" s="176"/>
      <c r="D347" s="176"/>
      <c r="E347" s="151">
        <v>0</v>
      </c>
      <c r="F347" s="177">
        <f>SUM(F348:F355)</f>
        <v>0</v>
      </c>
      <c r="G347" s="151"/>
      <c r="H347" s="85">
        <f t="shared" si="10"/>
        <v>0</v>
      </c>
      <c r="J347" s="114" t="str">
        <f t="shared" si="11"/>
        <v>否</v>
      </c>
      <c r="K347" s="178"/>
    </row>
    <row r="348" ht="19.5" hidden="1" customHeight="1" spans="1:11">
      <c r="A348" s="172" t="s">
        <v>117</v>
      </c>
      <c r="B348" s="151"/>
      <c r="C348" s="176"/>
      <c r="D348" s="176"/>
      <c r="E348" s="151"/>
      <c r="F348" s="177">
        <v>0</v>
      </c>
      <c r="G348" s="151"/>
      <c r="H348" s="85">
        <f t="shared" si="10"/>
        <v>0</v>
      </c>
      <c r="J348" s="114" t="str">
        <f t="shared" si="11"/>
        <v>否</v>
      </c>
      <c r="K348" s="178"/>
    </row>
    <row r="349" ht="19.5" hidden="1" customHeight="1" spans="1:11">
      <c r="A349" s="172" t="s">
        <v>118</v>
      </c>
      <c r="B349" s="151"/>
      <c r="C349" s="176"/>
      <c r="D349" s="176"/>
      <c r="E349" s="151"/>
      <c r="F349" s="177">
        <v>0</v>
      </c>
      <c r="G349" s="151"/>
      <c r="H349" s="85">
        <f t="shared" si="10"/>
        <v>0</v>
      </c>
      <c r="J349" s="114" t="str">
        <f t="shared" si="11"/>
        <v>否</v>
      </c>
      <c r="K349" s="178"/>
    </row>
    <row r="350" ht="19.5" hidden="1" customHeight="1" spans="1:11">
      <c r="A350" s="172" t="s">
        <v>119</v>
      </c>
      <c r="B350" s="151"/>
      <c r="C350" s="176"/>
      <c r="D350" s="176"/>
      <c r="E350" s="151"/>
      <c r="F350" s="177">
        <v>0</v>
      </c>
      <c r="G350" s="151"/>
      <c r="H350" s="85">
        <f t="shared" si="10"/>
        <v>0</v>
      </c>
      <c r="J350" s="114" t="str">
        <f t="shared" si="11"/>
        <v>否</v>
      </c>
      <c r="K350" s="178"/>
    </row>
    <row r="351" ht="19.5" hidden="1" customHeight="1" spans="1:11">
      <c r="A351" s="172" t="s">
        <v>327</v>
      </c>
      <c r="B351" s="151"/>
      <c r="C351" s="176"/>
      <c r="D351" s="176"/>
      <c r="E351" s="151"/>
      <c r="F351" s="177">
        <v>0</v>
      </c>
      <c r="G351" s="151"/>
      <c r="H351" s="85">
        <f t="shared" si="10"/>
        <v>0</v>
      </c>
      <c r="J351" s="114" t="str">
        <f t="shared" si="11"/>
        <v>否</v>
      </c>
      <c r="K351" s="178"/>
    </row>
    <row r="352" ht="19.5" hidden="1" customHeight="1" spans="1:11">
      <c r="A352" s="172" t="s">
        <v>328</v>
      </c>
      <c r="B352" s="151"/>
      <c r="C352" s="176"/>
      <c r="D352" s="176"/>
      <c r="E352" s="151"/>
      <c r="F352" s="177">
        <v>0</v>
      </c>
      <c r="G352" s="151"/>
      <c r="H352" s="85">
        <f t="shared" si="10"/>
        <v>0</v>
      </c>
      <c r="J352" s="114" t="str">
        <f t="shared" si="11"/>
        <v>否</v>
      </c>
      <c r="K352" s="178"/>
    </row>
    <row r="353" ht="19.5" hidden="1" customHeight="1" spans="1:11">
      <c r="A353" s="172" t="s">
        <v>329</v>
      </c>
      <c r="B353" s="151"/>
      <c r="C353" s="176"/>
      <c r="D353" s="176"/>
      <c r="E353" s="151"/>
      <c r="F353" s="177">
        <v>0</v>
      </c>
      <c r="G353" s="151"/>
      <c r="H353" s="85">
        <f t="shared" si="10"/>
        <v>0</v>
      </c>
      <c r="J353" s="114" t="str">
        <f t="shared" si="11"/>
        <v>否</v>
      </c>
      <c r="K353" s="178"/>
    </row>
    <row r="354" ht="19.5" hidden="1" customHeight="1" spans="1:11">
      <c r="A354" s="172" t="s">
        <v>126</v>
      </c>
      <c r="B354" s="151"/>
      <c r="C354" s="176"/>
      <c r="D354" s="176"/>
      <c r="E354" s="151"/>
      <c r="F354" s="177">
        <v>0</v>
      </c>
      <c r="G354" s="151"/>
      <c r="H354" s="85">
        <f t="shared" si="10"/>
        <v>0</v>
      </c>
      <c r="J354" s="114" t="str">
        <f t="shared" si="11"/>
        <v>否</v>
      </c>
      <c r="K354" s="178"/>
    </row>
    <row r="355" ht="19.5" hidden="1" customHeight="1" spans="1:11">
      <c r="A355" s="172" t="s">
        <v>330</v>
      </c>
      <c r="B355" s="151"/>
      <c r="C355" s="176"/>
      <c r="D355" s="176"/>
      <c r="E355" s="151"/>
      <c r="F355" s="177">
        <v>0</v>
      </c>
      <c r="G355" s="151"/>
      <c r="H355" s="85">
        <f t="shared" si="10"/>
        <v>0</v>
      </c>
      <c r="J355" s="114" t="str">
        <f t="shared" si="11"/>
        <v>否</v>
      </c>
      <c r="K355" s="178"/>
    </row>
    <row r="356" ht="18.6" customHeight="1" spans="1:11">
      <c r="A356" s="172" t="s">
        <v>331</v>
      </c>
      <c r="B356" s="151">
        <v>1352</v>
      </c>
      <c r="C356" s="176"/>
      <c r="D356" s="176"/>
      <c r="E356" s="151">
        <v>1620</v>
      </c>
      <c r="F356" s="177">
        <f>SUM(F357:F364)</f>
        <v>0</v>
      </c>
      <c r="G356" s="151"/>
      <c r="H356" s="85">
        <f t="shared" si="10"/>
        <v>1.19822485207101</v>
      </c>
      <c r="J356" s="114" t="str">
        <f t="shared" si="11"/>
        <v>是</v>
      </c>
      <c r="K356" s="178"/>
    </row>
    <row r="357" ht="19.5" hidden="1" customHeight="1" spans="1:11">
      <c r="A357" s="172" t="s">
        <v>117</v>
      </c>
      <c r="B357" s="151">
        <v>0</v>
      </c>
      <c r="C357" s="176"/>
      <c r="D357" s="176"/>
      <c r="E357" s="151">
        <v>0</v>
      </c>
      <c r="F357" s="177">
        <v>0</v>
      </c>
      <c r="G357" s="151"/>
      <c r="H357" s="85">
        <f t="shared" si="10"/>
        <v>0</v>
      </c>
      <c r="J357" s="114" t="str">
        <f t="shared" si="11"/>
        <v>否</v>
      </c>
      <c r="K357" s="178"/>
    </row>
    <row r="358" ht="18.6" customHeight="1" spans="1:11">
      <c r="A358" s="172" t="s">
        <v>118</v>
      </c>
      <c r="B358" s="151">
        <v>100</v>
      </c>
      <c r="C358" s="176"/>
      <c r="D358" s="176"/>
      <c r="E358" s="151">
        <v>120</v>
      </c>
      <c r="F358" s="177">
        <v>0</v>
      </c>
      <c r="G358" s="151"/>
      <c r="H358" s="85">
        <f t="shared" si="10"/>
        <v>1.2</v>
      </c>
      <c r="J358" s="114" t="str">
        <f t="shared" si="11"/>
        <v>是</v>
      </c>
      <c r="K358" s="178"/>
    </row>
    <row r="359" ht="19.5" hidden="1" customHeight="1" spans="1:11">
      <c r="A359" s="172" t="s">
        <v>119</v>
      </c>
      <c r="B359" s="151">
        <v>0</v>
      </c>
      <c r="C359" s="176"/>
      <c r="D359" s="176"/>
      <c r="E359" s="151">
        <v>0</v>
      </c>
      <c r="F359" s="177">
        <v>0</v>
      </c>
      <c r="G359" s="151"/>
      <c r="H359" s="85">
        <f t="shared" si="10"/>
        <v>0</v>
      </c>
      <c r="J359" s="114" t="str">
        <f t="shared" si="11"/>
        <v>否</v>
      </c>
      <c r="K359" s="178"/>
    </row>
    <row r="360" ht="19.5" hidden="1" customHeight="1" spans="1:11">
      <c r="A360" s="172" t="s">
        <v>332</v>
      </c>
      <c r="B360" s="151">
        <v>0</v>
      </c>
      <c r="C360" s="176"/>
      <c r="D360" s="176"/>
      <c r="E360" s="151">
        <v>0</v>
      </c>
      <c r="F360" s="177">
        <v>0</v>
      </c>
      <c r="G360" s="151"/>
      <c r="H360" s="85">
        <f t="shared" si="10"/>
        <v>0</v>
      </c>
      <c r="J360" s="114" t="str">
        <f t="shared" si="11"/>
        <v>否</v>
      </c>
      <c r="K360" s="178"/>
    </row>
    <row r="361" ht="19.5" hidden="1" customHeight="1" spans="1:11">
      <c r="A361" s="172" t="s">
        <v>333</v>
      </c>
      <c r="B361" s="151">
        <v>0</v>
      </c>
      <c r="C361" s="176"/>
      <c r="D361" s="176"/>
      <c r="E361" s="151">
        <v>0</v>
      </c>
      <c r="F361" s="177">
        <v>0</v>
      </c>
      <c r="G361" s="151"/>
      <c r="H361" s="85">
        <f t="shared" si="10"/>
        <v>0</v>
      </c>
      <c r="J361" s="114" t="str">
        <f t="shared" si="11"/>
        <v>否</v>
      </c>
      <c r="K361" s="178"/>
    </row>
    <row r="362" ht="18.6" customHeight="1" spans="1:11">
      <c r="A362" s="172" t="s">
        <v>334</v>
      </c>
      <c r="B362" s="151">
        <v>1252</v>
      </c>
      <c r="C362" s="176"/>
      <c r="D362" s="176"/>
      <c r="E362" s="151">
        <v>1500</v>
      </c>
      <c r="F362" s="177">
        <v>0</v>
      </c>
      <c r="G362" s="151"/>
      <c r="H362" s="85">
        <f t="shared" si="10"/>
        <v>1.19808306709265</v>
      </c>
      <c r="J362" s="114" t="str">
        <f t="shared" si="11"/>
        <v>是</v>
      </c>
      <c r="K362" s="178"/>
    </row>
    <row r="363" ht="19.5" hidden="1" customHeight="1" spans="1:11">
      <c r="A363" s="172" t="s">
        <v>126</v>
      </c>
      <c r="B363" s="151">
        <v>0</v>
      </c>
      <c r="C363" s="176"/>
      <c r="D363" s="176"/>
      <c r="E363" s="151"/>
      <c r="F363" s="177">
        <v>0</v>
      </c>
      <c r="G363" s="151"/>
      <c r="H363" s="85">
        <f t="shared" si="10"/>
        <v>0</v>
      </c>
      <c r="J363" s="114" t="str">
        <f t="shared" si="11"/>
        <v>否</v>
      </c>
      <c r="K363" s="178"/>
    </row>
    <row r="364" ht="19.5" hidden="1" customHeight="1" spans="1:11">
      <c r="A364" s="172" t="s">
        <v>335</v>
      </c>
      <c r="B364" s="151">
        <v>0</v>
      </c>
      <c r="C364" s="176"/>
      <c r="D364" s="176"/>
      <c r="E364" s="151"/>
      <c r="F364" s="177">
        <v>0</v>
      </c>
      <c r="G364" s="151"/>
      <c r="H364" s="85">
        <f t="shared" si="10"/>
        <v>0</v>
      </c>
      <c r="J364" s="114" t="str">
        <f t="shared" si="11"/>
        <v>否</v>
      </c>
      <c r="K364" s="178"/>
    </row>
    <row r="365" ht="19.5" hidden="1" customHeight="1" spans="1:11">
      <c r="A365" s="172" t="s">
        <v>336</v>
      </c>
      <c r="B365" s="151"/>
      <c r="C365" s="176"/>
      <c r="D365" s="176"/>
      <c r="E365" s="151"/>
      <c r="F365" s="177">
        <f>SUM(F366:F372)</f>
        <v>0</v>
      </c>
      <c r="G365" s="151"/>
      <c r="H365" s="85">
        <f t="shared" si="10"/>
        <v>0</v>
      </c>
      <c r="J365" s="114" t="str">
        <f t="shared" si="11"/>
        <v>否</v>
      </c>
      <c r="K365" s="178"/>
    </row>
    <row r="366" ht="19.5" hidden="1" customHeight="1" spans="1:11">
      <c r="A366" s="172" t="s">
        <v>117</v>
      </c>
      <c r="B366" s="151"/>
      <c r="C366" s="176"/>
      <c r="D366" s="176"/>
      <c r="E366" s="151"/>
      <c r="F366" s="177">
        <v>0</v>
      </c>
      <c r="G366" s="151"/>
      <c r="H366" s="85">
        <f t="shared" si="10"/>
        <v>0</v>
      </c>
      <c r="J366" s="114" t="str">
        <f t="shared" si="11"/>
        <v>否</v>
      </c>
      <c r="K366" s="178"/>
    </row>
    <row r="367" ht="19.5" hidden="1" customHeight="1" spans="1:11">
      <c r="A367" s="172" t="s">
        <v>118</v>
      </c>
      <c r="B367" s="151"/>
      <c r="C367" s="176"/>
      <c r="D367" s="176"/>
      <c r="E367" s="151"/>
      <c r="F367" s="177">
        <v>0</v>
      </c>
      <c r="G367" s="151"/>
      <c r="H367" s="85">
        <f t="shared" si="10"/>
        <v>0</v>
      </c>
      <c r="J367" s="114" t="str">
        <f t="shared" si="11"/>
        <v>否</v>
      </c>
      <c r="K367" s="178"/>
    </row>
    <row r="368" ht="19.5" hidden="1" customHeight="1" spans="1:11">
      <c r="A368" s="172" t="s">
        <v>119</v>
      </c>
      <c r="B368" s="151"/>
      <c r="C368" s="176"/>
      <c r="D368" s="176"/>
      <c r="E368" s="151"/>
      <c r="F368" s="177">
        <v>0</v>
      </c>
      <c r="G368" s="151"/>
      <c r="H368" s="85">
        <f t="shared" si="10"/>
        <v>0</v>
      </c>
      <c r="J368" s="114" t="str">
        <f t="shared" si="11"/>
        <v>否</v>
      </c>
      <c r="K368" s="178"/>
    </row>
    <row r="369" ht="19.5" hidden="1" customHeight="1" spans="1:11">
      <c r="A369" s="172" t="s">
        <v>337</v>
      </c>
      <c r="B369" s="151"/>
      <c r="C369" s="176"/>
      <c r="D369" s="176"/>
      <c r="E369" s="151"/>
      <c r="F369" s="177">
        <v>0</v>
      </c>
      <c r="G369" s="151"/>
      <c r="H369" s="85">
        <f t="shared" si="10"/>
        <v>0</v>
      </c>
      <c r="J369" s="114" t="str">
        <f t="shared" si="11"/>
        <v>否</v>
      </c>
      <c r="K369" s="178"/>
    </row>
    <row r="370" ht="19.5" hidden="1" customHeight="1" spans="1:11">
      <c r="A370" s="172" t="s">
        <v>338</v>
      </c>
      <c r="B370" s="151"/>
      <c r="C370" s="176"/>
      <c r="D370" s="176"/>
      <c r="E370" s="151"/>
      <c r="F370" s="177">
        <v>0</v>
      </c>
      <c r="G370" s="151"/>
      <c r="H370" s="85">
        <f t="shared" si="10"/>
        <v>0</v>
      </c>
      <c r="J370" s="114" t="str">
        <f t="shared" si="11"/>
        <v>否</v>
      </c>
      <c r="K370" s="178"/>
    </row>
    <row r="371" ht="19.5" hidden="1" customHeight="1" spans="1:11">
      <c r="A371" s="172" t="s">
        <v>126</v>
      </c>
      <c r="B371" s="151"/>
      <c r="C371" s="176"/>
      <c r="D371" s="176"/>
      <c r="E371" s="151"/>
      <c r="F371" s="177">
        <v>0</v>
      </c>
      <c r="G371" s="151"/>
      <c r="H371" s="85">
        <f t="shared" si="10"/>
        <v>0</v>
      </c>
      <c r="J371" s="114" t="str">
        <f t="shared" si="11"/>
        <v>否</v>
      </c>
      <c r="K371" s="178"/>
    </row>
    <row r="372" ht="19.5" hidden="1" customHeight="1" spans="1:11">
      <c r="A372" s="172" t="s">
        <v>339</v>
      </c>
      <c r="B372" s="151"/>
      <c r="C372" s="176"/>
      <c r="D372" s="176"/>
      <c r="E372" s="151"/>
      <c r="F372" s="177">
        <v>0</v>
      </c>
      <c r="G372" s="151"/>
      <c r="H372" s="85">
        <f t="shared" si="10"/>
        <v>0</v>
      </c>
      <c r="J372" s="114" t="str">
        <f t="shared" si="11"/>
        <v>否</v>
      </c>
      <c r="K372" s="178"/>
    </row>
    <row r="373" ht="19.5" hidden="1" customHeight="1" spans="1:11">
      <c r="A373" s="172" t="s">
        <v>340</v>
      </c>
      <c r="B373" s="151"/>
      <c r="C373" s="176"/>
      <c r="D373" s="176"/>
      <c r="E373" s="151"/>
      <c r="F373" s="177">
        <f>SUM(F374:F380)</f>
        <v>0</v>
      </c>
      <c r="G373" s="151"/>
      <c r="H373" s="85">
        <f t="shared" si="10"/>
        <v>0</v>
      </c>
      <c r="J373" s="114" t="str">
        <f t="shared" si="11"/>
        <v>否</v>
      </c>
      <c r="K373" s="178"/>
    </row>
    <row r="374" ht="19.5" hidden="1" customHeight="1" spans="1:11">
      <c r="A374" s="172" t="s">
        <v>117</v>
      </c>
      <c r="B374" s="151"/>
      <c r="C374" s="176"/>
      <c r="D374" s="176"/>
      <c r="E374" s="151"/>
      <c r="F374" s="177">
        <v>0</v>
      </c>
      <c r="G374" s="151"/>
      <c r="H374" s="85">
        <f t="shared" si="10"/>
        <v>0</v>
      </c>
      <c r="J374" s="114" t="str">
        <f t="shared" si="11"/>
        <v>否</v>
      </c>
      <c r="K374" s="178"/>
    </row>
    <row r="375" ht="19.5" hidden="1" customHeight="1" spans="1:11">
      <c r="A375" s="172" t="s">
        <v>118</v>
      </c>
      <c r="B375" s="151"/>
      <c r="C375" s="176"/>
      <c r="D375" s="176"/>
      <c r="E375" s="151"/>
      <c r="F375" s="177">
        <v>0</v>
      </c>
      <c r="G375" s="151"/>
      <c r="H375" s="85">
        <f t="shared" si="10"/>
        <v>0</v>
      </c>
      <c r="J375" s="114" t="str">
        <f t="shared" si="11"/>
        <v>否</v>
      </c>
      <c r="K375" s="178"/>
    </row>
    <row r="376" ht="19.5" hidden="1" customHeight="1" spans="1:11">
      <c r="A376" s="172" t="s">
        <v>341</v>
      </c>
      <c r="B376" s="151"/>
      <c r="C376" s="176"/>
      <c r="D376" s="176"/>
      <c r="E376" s="151"/>
      <c r="F376" s="177">
        <v>0</v>
      </c>
      <c r="G376" s="151"/>
      <c r="H376" s="85">
        <f t="shared" si="10"/>
        <v>0</v>
      </c>
      <c r="J376" s="114" t="str">
        <f t="shared" si="11"/>
        <v>否</v>
      </c>
      <c r="K376" s="178"/>
    </row>
    <row r="377" ht="19.5" hidden="1" customHeight="1" spans="1:11">
      <c r="A377" s="172" t="s">
        <v>342</v>
      </c>
      <c r="B377" s="151"/>
      <c r="C377" s="176"/>
      <c r="D377" s="176"/>
      <c r="E377" s="151"/>
      <c r="F377" s="177">
        <v>0</v>
      </c>
      <c r="G377" s="151"/>
      <c r="H377" s="85">
        <f t="shared" si="10"/>
        <v>0</v>
      </c>
      <c r="J377" s="114" t="str">
        <f t="shared" si="11"/>
        <v>否</v>
      </c>
      <c r="K377" s="178"/>
    </row>
    <row r="378" ht="19.5" hidden="1" customHeight="1" spans="1:11">
      <c r="A378" s="172" t="s">
        <v>343</v>
      </c>
      <c r="B378" s="151"/>
      <c r="C378" s="176"/>
      <c r="D378" s="176"/>
      <c r="E378" s="151"/>
      <c r="F378" s="177">
        <v>0</v>
      </c>
      <c r="G378" s="151"/>
      <c r="H378" s="85">
        <f t="shared" si="10"/>
        <v>0</v>
      </c>
      <c r="J378" s="114" t="str">
        <f t="shared" si="11"/>
        <v>否</v>
      </c>
      <c r="K378" s="178"/>
    </row>
    <row r="379" ht="19.5" hidden="1" customHeight="1" spans="1:11">
      <c r="A379" s="172" t="s">
        <v>297</v>
      </c>
      <c r="B379" s="151"/>
      <c r="C379" s="176"/>
      <c r="D379" s="176"/>
      <c r="E379" s="151"/>
      <c r="F379" s="177">
        <v>0</v>
      </c>
      <c r="G379" s="151"/>
      <c r="H379" s="85">
        <f t="shared" si="10"/>
        <v>0</v>
      </c>
      <c r="J379" s="114" t="str">
        <f t="shared" si="11"/>
        <v>否</v>
      </c>
      <c r="K379" s="178"/>
    </row>
    <row r="380" ht="19.5" hidden="1" customHeight="1" spans="1:11">
      <c r="A380" s="172" t="s">
        <v>344</v>
      </c>
      <c r="B380" s="151"/>
      <c r="C380" s="176"/>
      <c r="D380" s="176"/>
      <c r="E380" s="151"/>
      <c r="F380" s="177">
        <v>0</v>
      </c>
      <c r="G380" s="151"/>
      <c r="H380" s="85">
        <f t="shared" si="10"/>
        <v>0</v>
      </c>
      <c r="J380" s="114" t="str">
        <f t="shared" si="11"/>
        <v>否</v>
      </c>
      <c r="K380" s="178"/>
    </row>
    <row r="381" s="112" customFormat="1" ht="18.6" customHeight="1" spans="1:11">
      <c r="A381" s="172" t="s">
        <v>345</v>
      </c>
      <c r="B381" s="151">
        <v>3275</v>
      </c>
      <c r="C381" s="176">
        <v>100</v>
      </c>
      <c r="D381" s="176">
        <v>35</v>
      </c>
      <c r="E381" s="151">
        <v>1000</v>
      </c>
      <c r="F381" s="177">
        <v>200</v>
      </c>
      <c r="G381" s="151"/>
      <c r="H381" s="83">
        <f t="shared" si="10"/>
        <v>0.305343511450382</v>
      </c>
      <c r="J381" s="114" t="str">
        <f t="shared" si="11"/>
        <v>是</v>
      </c>
      <c r="K381" s="178"/>
    </row>
    <row r="382" ht="18.6" customHeight="1" spans="1:11">
      <c r="A382" s="169" t="s">
        <v>32</v>
      </c>
      <c r="B382" s="149">
        <v>33898</v>
      </c>
      <c r="C382" s="180"/>
      <c r="D382" s="180"/>
      <c r="E382" s="149">
        <v>38537</v>
      </c>
      <c r="F382" s="181">
        <v>0</v>
      </c>
      <c r="G382" s="149"/>
      <c r="H382" s="83">
        <f t="shared" si="10"/>
        <v>1.13685173166559</v>
      </c>
      <c r="J382" s="114" t="str">
        <f t="shared" si="11"/>
        <v>是</v>
      </c>
      <c r="K382" s="182">
        <v>1</v>
      </c>
    </row>
    <row r="383" ht="18.6" customHeight="1" spans="1:11">
      <c r="A383" s="172" t="s">
        <v>346</v>
      </c>
      <c r="B383" s="151">
        <v>915</v>
      </c>
      <c r="C383" s="176"/>
      <c r="D383" s="176"/>
      <c r="E383" s="151">
        <v>1092</v>
      </c>
      <c r="F383" s="177">
        <v>0</v>
      </c>
      <c r="G383" s="151"/>
      <c r="H383" s="85">
        <f t="shared" si="10"/>
        <v>1.19344262295082</v>
      </c>
      <c r="J383" s="114" t="str">
        <f t="shared" si="11"/>
        <v>是</v>
      </c>
      <c r="K383" s="178"/>
    </row>
    <row r="384" ht="18.6" customHeight="1" spans="1:11">
      <c r="A384" s="172" t="s">
        <v>117</v>
      </c>
      <c r="B384" s="151">
        <v>885</v>
      </c>
      <c r="C384" s="176"/>
      <c r="D384" s="176"/>
      <c r="E384" s="151">
        <v>1062</v>
      </c>
      <c r="F384" s="177">
        <v>0</v>
      </c>
      <c r="G384" s="151"/>
      <c r="H384" s="85">
        <f t="shared" si="10"/>
        <v>1.2</v>
      </c>
      <c r="J384" s="114" t="str">
        <f t="shared" si="11"/>
        <v>是</v>
      </c>
      <c r="K384" s="178"/>
    </row>
    <row r="385" ht="19.5" hidden="1" customHeight="1" spans="1:11">
      <c r="A385" s="172" t="s">
        <v>118</v>
      </c>
      <c r="B385" s="151">
        <v>0</v>
      </c>
      <c r="C385" s="176"/>
      <c r="D385" s="176"/>
      <c r="E385" s="151">
        <v>0</v>
      </c>
      <c r="F385" s="177">
        <v>0</v>
      </c>
      <c r="G385" s="151"/>
      <c r="H385" s="85">
        <f t="shared" si="10"/>
        <v>0</v>
      </c>
      <c r="J385" s="114" t="str">
        <f t="shared" si="11"/>
        <v>否</v>
      </c>
      <c r="K385" s="178"/>
    </row>
    <row r="386" ht="19.5" hidden="1" customHeight="1" spans="1:11">
      <c r="A386" s="172" t="s">
        <v>119</v>
      </c>
      <c r="B386" s="151">
        <v>0</v>
      </c>
      <c r="C386" s="176"/>
      <c r="D386" s="176"/>
      <c r="E386" s="151">
        <v>0</v>
      </c>
      <c r="F386" s="177">
        <v>0</v>
      </c>
      <c r="G386" s="151"/>
      <c r="H386" s="85">
        <f t="shared" si="10"/>
        <v>0</v>
      </c>
      <c r="J386" s="114" t="str">
        <f t="shared" si="11"/>
        <v>否</v>
      </c>
      <c r="K386" s="178"/>
    </row>
    <row r="387" ht="18.6" customHeight="1" spans="1:11">
      <c r="A387" s="172" t="s">
        <v>347</v>
      </c>
      <c r="B387" s="151">
        <v>30</v>
      </c>
      <c r="C387" s="176"/>
      <c r="D387" s="176"/>
      <c r="E387" s="151">
        <v>30</v>
      </c>
      <c r="F387" s="177">
        <v>0</v>
      </c>
      <c r="G387" s="151"/>
      <c r="H387" s="85">
        <f t="shared" si="10"/>
        <v>1</v>
      </c>
      <c r="J387" s="114" t="str">
        <f t="shared" si="11"/>
        <v>是</v>
      </c>
      <c r="K387" s="178"/>
    </row>
    <row r="388" ht="18.6" customHeight="1" spans="1:11">
      <c r="A388" s="172" t="s">
        <v>348</v>
      </c>
      <c r="B388" s="151">
        <v>18156</v>
      </c>
      <c r="C388" s="176"/>
      <c r="D388" s="176"/>
      <c r="E388" s="151">
        <v>20525</v>
      </c>
      <c r="F388" s="177">
        <v>0</v>
      </c>
      <c r="G388" s="151"/>
      <c r="H388" s="85">
        <f t="shared" si="10"/>
        <v>1.13048028200044</v>
      </c>
      <c r="J388" s="114" t="str">
        <f t="shared" si="11"/>
        <v>是</v>
      </c>
      <c r="K388" s="178"/>
    </row>
    <row r="389" ht="18.6" customHeight="1" spans="1:11">
      <c r="A389" s="172" t="s">
        <v>349</v>
      </c>
      <c r="B389" s="151">
        <v>450</v>
      </c>
      <c r="C389" s="176"/>
      <c r="D389" s="176"/>
      <c r="E389" s="151">
        <v>540</v>
      </c>
      <c r="F389" s="177">
        <v>0</v>
      </c>
      <c r="G389" s="151"/>
      <c r="H389" s="85">
        <f t="shared" si="10"/>
        <v>1.2</v>
      </c>
      <c r="J389" s="114" t="str">
        <f t="shared" si="11"/>
        <v>是</v>
      </c>
      <c r="K389" s="178"/>
    </row>
    <row r="390" ht="18.6" customHeight="1" spans="1:11">
      <c r="A390" s="172" t="s">
        <v>350</v>
      </c>
      <c r="B390" s="151">
        <v>404</v>
      </c>
      <c r="C390" s="176"/>
      <c r="D390" s="176"/>
      <c r="E390" s="151">
        <v>485</v>
      </c>
      <c r="F390" s="177"/>
      <c r="G390" s="151"/>
      <c r="H390" s="85">
        <f t="shared" ref="H390:H453" si="12">IF(B390&lt;&gt;0,E390/B390,0)</f>
        <v>1.20049504950495</v>
      </c>
      <c r="J390" s="114" t="str">
        <f t="shared" ref="J390:J453" si="13">IF((E390+F390+K390)&lt;&gt;0,"是","否")</f>
        <v>是</v>
      </c>
      <c r="K390" s="178"/>
    </row>
    <row r="391" ht="18.6" customHeight="1" spans="1:11">
      <c r="A391" s="172" t="s">
        <v>351</v>
      </c>
      <c r="B391" s="151">
        <v>3947</v>
      </c>
      <c r="C391" s="176"/>
      <c r="D391" s="176"/>
      <c r="E391" s="151">
        <v>4500</v>
      </c>
      <c r="F391" s="177"/>
      <c r="G391" s="151"/>
      <c r="H391" s="85">
        <f t="shared" si="12"/>
        <v>1.14010640993159</v>
      </c>
      <c r="J391" s="114" t="str">
        <f t="shared" si="13"/>
        <v>是</v>
      </c>
      <c r="K391" s="178"/>
    </row>
    <row r="392" ht="18.6" customHeight="1" spans="1:11">
      <c r="A392" s="172" t="s">
        <v>352</v>
      </c>
      <c r="B392" s="151">
        <v>13053</v>
      </c>
      <c r="C392" s="176"/>
      <c r="D392" s="176"/>
      <c r="E392" s="151">
        <v>15000</v>
      </c>
      <c r="F392" s="177">
        <f>SUM(F393:F396)</f>
        <v>0</v>
      </c>
      <c r="G392" s="151"/>
      <c r="H392" s="85">
        <f t="shared" si="12"/>
        <v>1.14916111238796</v>
      </c>
      <c r="J392" s="114" t="str">
        <f t="shared" si="13"/>
        <v>是</v>
      </c>
      <c r="K392" s="178"/>
    </row>
    <row r="393" ht="19.5" hidden="1" customHeight="1" spans="1:11">
      <c r="A393" s="172" t="s">
        <v>353</v>
      </c>
      <c r="B393" s="151">
        <v>0</v>
      </c>
      <c r="C393" s="176"/>
      <c r="D393" s="176"/>
      <c r="E393" s="151">
        <v>0</v>
      </c>
      <c r="F393" s="177">
        <v>0</v>
      </c>
      <c r="G393" s="151"/>
      <c r="H393" s="85">
        <f t="shared" si="12"/>
        <v>0</v>
      </c>
      <c r="J393" s="114" t="str">
        <f t="shared" si="13"/>
        <v>否</v>
      </c>
      <c r="K393" s="178"/>
    </row>
    <row r="394" ht="19.5" hidden="1" customHeight="1" spans="1:11">
      <c r="A394" s="172" t="s">
        <v>354</v>
      </c>
      <c r="B394" s="151">
        <v>0</v>
      </c>
      <c r="C394" s="176"/>
      <c r="D394" s="176"/>
      <c r="E394" s="151">
        <v>0</v>
      </c>
      <c r="F394" s="177">
        <v>0</v>
      </c>
      <c r="G394" s="151"/>
      <c r="H394" s="85">
        <f t="shared" si="12"/>
        <v>0</v>
      </c>
      <c r="J394" s="114" t="str">
        <f t="shared" si="13"/>
        <v>否</v>
      </c>
      <c r="K394" s="178"/>
    </row>
    <row r="395" ht="19.5" hidden="1" customHeight="1" spans="1:11">
      <c r="A395" s="172" t="s">
        <v>355</v>
      </c>
      <c r="B395" s="151">
        <v>0</v>
      </c>
      <c r="C395" s="176"/>
      <c r="D395" s="176"/>
      <c r="E395" s="151">
        <v>0</v>
      </c>
      <c r="F395" s="177">
        <v>0</v>
      </c>
      <c r="G395" s="151"/>
      <c r="H395" s="85">
        <f t="shared" si="12"/>
        <v>0</v>
      </c>
      <c r="J395" s="114" t="str">
        <f t="shared" si="13"/>
        <v>否</v>
      </c>
      <c r="K395" s="178"/>
    </row>
    <row r="396" ht="19.5" hidden="1" customHeight="1" spans="1:11">
      <c r="A396" s="172" t="s">
        <v>356</v>
      </c>
      <c r="B396" s="151">
        <v>302</v>
      </c>
      <c r="C396" s="176"/>
      <c r="D396" s="176"/>
      <c r="E396" s="151">
        <v>0</v>
      </c>
      <c r="F396" s="177">
        <v>0</v>
      </c>
      <c r="G396" s="151"/>
      <c r="H396" s="85">
        <f t="shared" si="12"/>
        <v>0</v>
      </c>
      <c r="J396" s="114" t="str">
        <f t="shared" si="13"/>
        <v>否</v>
      </c>
      <c r="K396" s="178"/>
    </row>
    <row r="397" ht="18.6" customHeight="1" spans="1:11">
      <c r="A397" s="172" t="s">
        <v>357</v>
      </c>
      <c r="B397" s="151">
        <v>10162</v>
      </c>
      <c r="C397" s="176"/>
      <c r="D397" s="176"/>
      <c r="E397" s="151">
        <v>11820</v>
      </c>
      <c r="F397" s="177">
        <f>SUM(F398:F405)</f>
        <v>0</v>
      </c>
      <c r="G397" s="151"/>
      <c r="H397" s="85">
        <f t="shared" si="12"/>
        <v>1.16315685888605</v>
      </c>
      <c r="J397" s="114" t="str">
        <f t="shared" si="13"/>
        <v>是</v>
      </c>
      <c r="K397" s="178"/>
    </row>
    <row r="398" ht="19.5" hidden="1" customHeight="1" spans="1:11">
      <c r="A398" s="172" t="s">
        <v>358</v>
      </c>
      <c r="B398" s="151">
        <v>0</v>
      </c>
      <c r="C398" s="176"/>
      <c r="D398" s="176"/>
      <c r="E398" s="151">
        <v>0</v>
      </c>
      <c r="F398" s="177">
        <v>0</v>
      </c>
      <c r="G398" s="151"/>
      <c r="H398" s="85">
        <f t="shared" si="12"/>
        <v>0</v>
      </c>
      <c r="J398" s="114" t="str">
        <f t="shared" si="13"/>
        <v>否</v>
      </c>
      <c r="K398" s="178"/>
    </row>
    <row r="399" ht="18.6" customHeight="1" spans="1:11">
      <c r="A399" s="172" t="s">
        <v>359</v>
      </c>
      <c r="B399" s="151">
        <v>7809</v>
      </c>
      <c r="C399" s="176"/>
      <c r="D399" s="176"/>
      <c r="E399" s="151">
        <v>9000</v>
      </c>
      <c r="F399" s="177">
        <v>0</v>
      </c>
      <c r="G399" s="151"/>
      <c r="H399" s="85">
        <f t="shared" si="12"/>
        <v>1.15251632731464</v>
      </c>
      <c r="J399" s="114" t="str">
        <f t="shared" si="13"/>
        <v>是</v>
      </c>
      <c r="K399" s="178"/>
    </row>
    <row r="400" ht="18.6" customHeight="1" spans="1:11">
      <c r="A400" s="172" t="s">
        <v>360</v>
      </c>
      <c r="B400" s="151">
        <v>2336</v>
      </c>
      <c r="C400" s="176"/>
      <c r="D400" s="176"/>
      <c r="E400" s="151">
        <v>2800</v>
      </c>
      <c r="F400" s="177">
        <v>0</v>
      </c>
      <c r="G400" s="151"/>
      <c r="H400" s="85">
        <f t="shared" si="12"/>
        <v>1.1986301369863</v>
      </c>
      <c r="J400" s="114" t="str">
        <f t="shared" si="13"/>
        <v>是</v>
      </c>
      <c r="K400" s="178"/>
    </row>
    <row r="401" ht="18.6" customHeight="1" spans="1:11">
      <c r="A401" s="172" t="s">
        <v>361</v>
      </c>
      <c r="B401" s="151">
        <v>17</v>
      </c>
      <c r="C401" s="176"/>
      <c r="D401" s="176"/>
      <c r="E401" s="151">
        <v>20</v>
      </c>
      <c r="F401" s="177">
        <v>0</v>
      </c>
      <c r="G401" s="151"/>
      <c r="H401" s="85">
        <f t="shared" si="12"/>
        <v>1.17647058823529</v>
      </c>
      <c r="J401" s="114" t="str">
        <f t="shared" si="13"/>
        <v>是</v>
      </c>
      <c r="K401" s="178"/>
    </row>
    <row r="402" ht="19.5" hidden="1" customHeight="1" spans="1:11">
      <c r="A402" s="172" t="s">
        <v>362</v>
      </c>
      <c r="B402" s="151">
        <v>0</v>
      </c>
      <c r="C402" s="176"/>
      <c r="D402" s="176"/>
      <c r="E402" s="151"/>
      <c r="F402" s="177">
        <v>0</v>
      </c>
      <c r="G402" s="151"/>
      <c r="H402" s="85">
        <f t="shared" si="12"/>
        <v>0</v>
      </c>
      <c r="J402" s="114" t="str">
        <f t="shared" si="13"/>
        <v>否</v>
      </c>
      <c r="K402" s="178"/>
    </row>
    <row r="403" ht="19.5" hidden="1" customHeight="1" spans="1:11">
      <c r="A403" s="172" t="s">
        <v>363</v>
      </c>
      <c r="B403" s="151">
        <v>0</v>
      </c>
      <c r="C403" s="176"/>
      <c r="D403" s="176"/>
      <c r="E403" s="151"/>
      <c r="F403" s="177">
        <v>0</v>
      </c>
      <c r="G403" s="151"/>
      <c r="H403" s="85">
        <f t="shared" si="12"/>
        <v>0</v>
      </c>
      <c r="J403" s="114" t="str">
        <f t="shared" si="13"/>
        <v>否</v>
      </c>
      <c r="K403" s="178"/>
    </row>
    <row r="404" ht="19.5" hidden="1" customHeight="1" spans="1:11">
      <c r="A404" s="172" t="s">
        <v>364</v>
      </c>
      <c r="B404" s="151"/>
      <c r="C404" s="176"/>
      <c r="D404" s="176"/>
      <c r="E404" s="151"/>
      <c r="F404" s="177">
        <v>0</v>
      </c>
      <c r="G404" s="151"/>
      <c r="H404" s="85">
        <f t="shared" si="12"/>
        <v>0</v>
      </c>
      <c r="J404" s="114" t="str">
        <f t="shared" si="13"/>
        <v>否</v>
      </c>
      <c r="K404" s="178"/>
    </row>
    <row r="405" ht="19.5" hidden="1" customHeight="1" spans="1:11">
      <c r="A405" s="172" t="s">
        <v>365</v>
      </c>
      <c r="B405" s="151"/>
      <c r="C405" s="176"/>
      <c r="D405" s="176"/>
      <c r="E405" s="151"/>
      <c r="F405" s="177">
        <v>0</v>
      </c>
      <c r="G405" s="151"/>
      <c r="H405" s="85">
        <f t="shared" si="12"/>
        <v>0</v>
      </c>
      <c r="J405" s="114" t="str">
        <f t="shared" si="13"/>
        <v>否</v>
      </c>
      <c r="K405" s="178"/>
    </row>
    <row r="406" ht="19.5" hidden="1" customHeight="1" spans="1:11">
      <c r="A406" s="172" t="s">
        <v>366</v>
      </c>
      <c r="B406" s="151"/>
      <c r="C406" s="176"/>
      <c r="D406" s="176"/>
      <c r="E406" s="151"/>
      <c r="F406" s="177">
        <f>SUM(F407:F412)</f>
        <v>0</v>
      </c>
      <c r="G406" s="151"/>
      <c r="H406" s="85">
        <f t="shared" si="12"/>
        <v>0</v>
      </c>
      <c r="J406" s="114" t="str">
        <f t="shared" si="13"/>
        <v>否</v>
      </c>
      <c r="K406" s="178"/>
    </row>
    <row r="407" ht="19.5" hidden="1" customHeight="1" spans="1:11">
      <c r="A407" s="172" t="s">
        <v>367</v>
      </c>
      <c r="B407" s="151"/>
      <c r="C407" s="176"/>
      <c r="D407" s="176"/>
      <c r="E407" s="151"/>
      <c r="F407" s="177">
        <v>0</v>
      </c>
      <c r="G407" s="151"/>
      <c r="H407" s="85">
        <f t="shared" si="12"/>
        <v>0</v>
      </c>
      <c r="J407" s="114" t="str">
        <f t="shared" si="13"/>
        <v>否</v>
      </c>
      <c r="K407" s="178"/>
    </row>
    <row r="408" ht="19.5" hidden="1" customHeight="1" spans="1:11">
      <c r="A408" s="172" t="s">
        <v>368</v>
      </c>
      <c r="B408" s="151"/>
      <c r="C408" s="176"/>
      <c r="D408" s="176"/>
      <c r="E408" s="151"/>
      <c r="F408" s="177">
        <v>0</v>
      </c>
      <c r="G408" s="151"/>
      <c r="H408" s="85">
        <f t="shared" si="12"/>
        <v>0</v>
      </c>
      <c r="J408" s="114" t="str">
        <f t="shared" si="13"/>
        <v>否</v>
      </c>
      <c r="K408" s="178"/>
    </row>
    <row r="409" ht="19.5" hidden="1" customHeight="1" spans="1:11">
      <c r="A409" s="172" t="s">
        <v>369</v>
      </c>
      <c r="B409" s="151"/>
      <c r="C409" s="176"/>
      <c r="D409" s="176"/>
      <c r="E409" s="151"/>
      <c r="F409" s="177">
        <v>0</v>
      </c>
      <c r="G409" s="151"/>
      <c r="H409" s="85">
        <f t="shared" si="12"/>
        <v>0</v>
      </c>
      <c r="J409" s="114" t="str">
        <f t="shared" si="13"/>
        <v>否</v>
      </c>
      <c r="K409" s="178"/>
    </row>
    <row r="410" ht="19.5" hidden="1" customHeight="1" spans="1:11">
      <c r="A410" s="172" t="s">
        <v>370</v>
      </c>
      <c r="B410" s="151"/>
      <c r="C410" s="176"/>
      <c r="D410" s="176"/>
      <c r="E410" s="151"/>
      <c r="F410" s="177">
        <v>0</v>
      </c>
      <c r="G410" s="151"/>
      <c r="H410" s="85">
        <f t="shared" si="12"/>
        <v>0</v>
      </c>
      <c r="J410" s="114" t="str">
        <f t="shared" si="13"/>
        <v>否</v>
      </c>
      <c r="K410" s="178"/>
    </row>
    <row r="411" ht="19.5" hidden="1" customHeight="1" spans="1:11">
      <c r="A411" s="172" t="s">
        <v>371</v>
      </c>
      <c r="B411" s="151"/>
      <c r="C411" s="176"/>
      <c r="D411" s="176"/>
      <c r="E411" s="151"/>
      <c r="F411" s="177">
        <v>0</v>
      </c>
      <c r="G411" s="151"/>
      <c r="H411" s="85">
        <f t="shared" si="12"/>
        <v>0</v>
      </c>
      <c r="J411" s="114" t="str">
        <f t="shared" si="13"/>
        <v>否</v>
      </c>
      <c r="K411" s="178"/>
    </row>
    <row r="412" ht="19.5" hidden="1" customHeight="1" spans="1:11">
      <c r="A412" s="172" t="s">
        <v>372</v>
      </c>
      <c r="B412" s="151"/>
      <c r="C412" s="176"/>
      <c r="D412" s="176"/>
      <c r="E412" s="151"/>
      <c r="F412" s="177">
        <v>0</v>
      </c>
      <c r="G412" s="151"/>
      <c r="H412" s="85">
        <f t="shared" si="12"/>
        <v>0</v>
      </c>
      <c r="J412" s="114" t="str">
        <f t="shared" si="13"/>
        <v>否</v>
      </c>
      <c r="K412" s="178"/>
    </row>
    <row r="413" ht="19.5" hidden="1" customHeight="1" spans="1:11">
      <c r="A413" s="172" t="s">
        <v>373</v>
      </c>
      <c r="B413" s="151"/>
      <c r="C413" s="176"/>
      <c r="D413" s="176"/>
      <c r="E413" s="151"/>
      <c r="F413" s="177">
        <f>SUM(F414:F418)</f>
        <v>0</v>
      </c>
      <c r="G413" s="151"/>
      <c r="H413" s="85">
        <f t="shared" si="12"/>
        <v>0</v>
      </c>
      <c r="J413" s="114" t="str">
        <f t="shared" si="13"/>
        <v>否</v>
      </c>
      <c r="K413" s="178"/>
    </row>
    <row r="414" ht="19.5" hidden="1" customHeight="1" spans="1:11">
      <c r="A414" s="172" t="s">
        <v>374</v>
      </c>
      <c r="B414" s="151"/>
      <c r="C414" s="176"/>
      <c r="D414" s="176"/>
      <c r="E414" s="151"/>
      <c r="F414" s="177">
        <v>0</v>
      </c>
      <c r="G414" s="151"/>
      <c r="H414" s="85">
        <f t="shared" si="12"/>
        <v>0</v>
      </c>
      <c r="J414" s="114" t="str">
        <f t="shared" si="13"/>
        <v>否</v>
      </c>
      <c r="K414" s="178"/>
    </row>
    <row r="415" ht="19.5" hidden="1" customHeight="1" spans="1:11">
      <c r="A415" s="172" t="s">
        <v>375</v>
      </c>
      <c r="B415" s="151"/>
      <c r="C415" s="176"/>
      <c r="D415" s="176"/>
      <c r="E415" s="151"/>
      <c r="F415" s="177">
        <v>0</v>
      </c>
      <c r="G415" s="151"/>
      <c r="H415" s="85">
        <f t="shared" si="12"/>
        <v>0</v>
      </c>
      <c r="J415" s="114" t="str">
        <f t="shared" si="13"/>
        <v>否</v>
      </c>
      <c r="K415" s="178"/>
    </row>
    <row r="416" ht="19.5" hidden="1" customHeight="1" spans="1:11">
      <c r="A416" s="172" t="s">
        <v>376</v>
      </c>
      <c r="B416" s="151"/>
      <c r="C416" s="176"/>
      <c r="D416" s="176"/>
      <c r="E416" s="151"/>
      <c r="F416" s="177">
        <v>0</v>
      </c>
      <c r="G416" s="151"/>
      <c r="H416" s="85">
        <f t="shared" si="12"/>
        <v>0</v>
      </c>
      <c r="J416" s="114" t="str">
        <f t="shared" si="13"/>
        <v>否</v>
      </c>
      <c r="K416" s="178"/>
    </row>
    <row r="417" ht="19.5" hidden="1" customHeight="1" spans="1:11">
      <c r="A417" s="172" t="s">
        <v>377</v>
      </c>
      <c r="B417" s="151"/>
      <c r="C417" s="176"/>
      <c r="D417" s="176"/>
      <c r="E417" s="151"/>
      <c r="F417" s="177">
        <v>0</v>
      </c>
      <c r="G417" s="151"/>
      <c r="H417" s="85">
        <f t="shared" si="12"/>
        <v>0</v>
      </c>
      <c r="J417" s="114" t="str">
        <f t="shared" si="13"/>
        <v>否</v>
      </c>
      <c r="K417" s="178"/>
    </row>
    <row r="418" ht="18.6" customHeight="1" spans="1:11">
      <c r="A418" s="172" t="s">
        <v>378</v>
      </c>
      <c r="B418" s="151">
        <v>1048</v>
      </c>
      <c r="C418" s="176"/>
      <c r="D418" s="176"/>
      <c r="E418" s="151">
        <v>1300</v>
      </c>
      <c r="F418" s="177">
        <v>0</v>
      </c>
      <c r="G418" s="151"/>
      <c r="H418" s="85">
        <f t="shared" si="12"/>
        <v>1.24045801526718</v>
      </c>
      <c r="J418" s="114" t="str">
        <f t="shared" si="13"/>
        <v>是</v>
      </c>
      <c r="K418" s="178"/>
    </row>
    <row r="419" ht="18.6" customHeight="1" spans="1:11">
      <c r="A419" s="172" t="s">
        <v>379</v>
      </c>
      <c r="B419" s="151">
        <v>1048</v>
      </c>
      <c r="C419" s="176"/>
      <c r="D419" s="176"/>
      <c r="E419" s="151">
        <v>1300</v>
      </c>
      <c r="F419" s="177">
        <f>SUM(F420:F422)</f>
        <v>0</v>
      </c>
      <c r="G419" s="151"/>
      <c r="H419" s="85">
        <f t="shared" si="12"/>
        <v>1.24045801526718</v>
      </c>
      <c r="J419" s="114" t="str">
        <f t="shared" si="13"/>
        <v>是</v>
      </c>
      <c r="K419" s="178"/>
    </row>
    <row r="420" ht="19.5" hidden="1" customHeight="1" spans="1:11">
      <c r="A420" s="172" t="s">
        <v>380</v>
      </c>
      <c r="B420" s="151">
        <v>0</v>
      </c>
      <c r="C420" s="176"/>
      <c r="D420" s="176"/>
      <c r="E420" s="151">
        <v>0</v>
      </c>
      <c r="F420" s="177">
        <v>0</v>
      </c>
      <c r="G420" s="151"/>
      <c r="H420" s="85">
        <f t="shared" si="12"/>
        <v>0</v>
      </c>
      <c r="J420" s="114" t="str">
        <f t="shared" si="13"/>
        <v>否</v>
      </c>
      <c r="K420" s="178"/>
    </row>
    <row r="421" ht="19.5" hidden="1" customHeight="1" spans="1:11">
      <c r="A421" s="172" t="s">
        <v>381</v>
      </c>
      <c r="B421" s="151">
        <v>0</v>
      </c>
      <c r="C421" s="176"/>
      <c r="D421" s="176"/>
      <c r="E421" s="151">
        <v>0</v>
      </c>
      <c r="F421" s="177">
        <v>0</v>
      </c>
      <c r="G421" s="151"/>
      <c r="H421" s="85">
        <f t="shared" si="12"/>
        <v>0</v>
      </c>
      <c r="J421" s="114" t="str">
        <f t="shared" si="13"/>
        <v>否</v>
      </c>
      <c r="K421" s="178"/>
    </row>
    <row r="422" ht="18.6" customHeight="1" spans="1:11">
      <c r="A422" s="172" t="s">
        <v>382</v>
      </c>
      <c r="B422" s="151">
        <v>1669</v>
      </c>
      <c r="C422" s="176"/>
      <c r="D422" s="176"/>
      <c r="E422" s="151">
        <v>1800</v>
      </c>
      <c r="F422" s="177">
        <v>0</v>
      </c>
      <c r="G422" s="151"/>
      <c r="H422" s="85">
        <f t="shared" si="12"/>
        <v>1.07849011384062</v>
      </c>
      <c r="J422" s="114" t="str">
        <f t="shared" si="13"/>
        <v>是</v>
      </c>
      <c r="K422" s="178"/>
    </row>
    <row r="423" ht="19.5" hidden="1" customHeight="1" spans="1:11">
      <c r="A423" s="172" t="s">
        <v>383</v>
      </c>
      <c r="B423" s="151">
        <v>0</v>
      </c>
      <c r="C423" s="176"/>
      <c r="D423" s="176"/>
      <c r="E423" s="151">
        <v>0</v>
      </c>
      <c r="F423" s="177">
        <f>SUM(F424:F426)</f>
        <v>0</v>
      </c>
      <c r="G423" s="151"/>
      <c r="H423" s="85">
        <f t="shared" si="12"/>
        <v>0</v>
      </c>
      <c r="J423" s="114" t="str">
        <f t="shared" si="13"/>
        <v>否</v>
      </c>
      <c r="K423" s="178"/>
    </row>
    <row r="424" ht="18.6" customHeight="1" spans="1:11">
      <c r="A424" s="172" t="s">
        <v>384</v>
      </c>
      <c r="B424" s="151">
        <v>869</v>
      </c>
      <c r="C424" s="176"/>
      <c r="D424" s="176"/>
      <c r="E424" s="151">
        <v>1000</v>
      </c>
      <c r="F424" s="177">
        <v>0</v>
      </c>
      <c r="G424" s="151"/>
      <c r="H424" s="85">
        <f t="shared" si="12"/>
        <v>1.15074798619102</v>
      </c>
      <c r="J424" s="114" t="str">
        <f t="shared" si="13"/>
        <v>是</v>
      </c>
      <c r="K424" s="178"/>
    </row>
    <row r="425" ht="19.5" hidden="1" customHeight="1" spans="1:11">
      <c r="A425" s="172" t="s">
        <v>385</v>
      </c>
      <c r="B425" s="151">
        <v>0</v>
      </c>
      <c r="C425" s="176"/>
      <c r="D425" s="176"/>
      <c r="E425" s="151">
        <v>0</v>
      </c>
      <c r="F425" s="177">
        <v>0</v>
      </c>
      <c r="G425" s="151"/>
      <c r="H425" s="85">
        <f t="shared" si="12"/>
        <v>0</v>
      </c>
      <c r="J425" s="114" t="str">
        <f t="shared" si="13"/>
        <v>否</v>
      </c>
      <c r="K425" s="178"/>
    </row>
    <row r="426" ht="19.5" hidden="1" customHeight="1" spans="1:11">
      <c r="A426" s="172" t="s">
        <v>386</v>
      </c>
      <c r="B426" s="151">
        <v>0</v>
      </c>
      <c r="C426" s="176"/>
      <c r="D426" s="176"/>
      <c r="E426" s="151">
        <v>0</v>
      </c>
      <c r="F426" s="177">
        <v>0</v>
      </c>
      <c r="G426" s="151"/>
      <c r="H426" s="85">
        <f t="shared" si="12"/>
        <v>0</v>
      </c>
      <c r="J426" s="114" t="str">
        <f t="shared" si="13"/>
        <v>否</v>
      </c>
      <c r="K426" s="178"/>
    </row>
    <row r="427" ht="18.6" customHeight="1" spans="1:11">
      <c r="A427" s="172" t="s">
        <v>387</v>
      </c>
      <c r="B427" s="151">
        <v>800</v>
      </c>
      <c r="C427" s="176"/>
      <c r="D427" s="176"/>
      <c r="E427" s="151">
        <v>800</v>
      </c>
      <c r="F427" s="177">
        <f>SUM(F428:F430)</f>
        <v>0</v>
      </c>
      <c r="G427" s="151"/>
      <c r="H427" s="85">
        <f t="shared" si="12"/>
        <v>1</v>
      </c>
      <c r="J427" s="114" t="str">
        <f t="shared" si="13"/>
        <v>是</v>
      </c>
      <c r="K427" s="178"/>
    </row>
    <row r="428" ht="18.6" customHeight="1" spans="1:11">
      <c r="A428" s="172" t="s">
        <v>388</v>
      </c>
      <c r="B428" s="151">
        <v>1375</v>
      </c>
      <c r="C428" s="176"/>
      <c r="D428" s="176"/>
      <c r="E428" s="151">
        <v>2000</v>
      </c>
      <c r="F428" s="177">
        <v>0</v>
      </c>
      <c r="G428" s="151"/>
      <c r="H428" s="85">
        <f t="shared" si="12"/>
        <v>1.45454545454545</v>
      </c>
      <c r="J428" s="114" t="str">
        <f t="shared" si="13"/>
        <v>是</v>
      </c>
      <c r="K428" s="178"/>
    </row>
    <row r="429" ht="19.5" hidden="1" customHeight="1" spans="1:11">
      <c r="A429" s="172" t="s">
        <v>389</v>
      </c>
      <c r="B429" s="151">
        <v>0</v>
      </c>
      <c r="C429" s="176"/>
      <c r="D429" s="176"/>
      <c r="E429" s="151">
        <v>0</v>
      </c>
      <c r="F429" s="177">
        <v>0</v>
      </c>
      <c r="G429" s="151"/>
      <c r="H429" s="85">
        <f t="shared" si="12"/>
        <v>0</v>
      </c>
      <c r="J429" s="114" t="str">
        <f t="shared" si="13"/>
        <v>否</v>
      </c>
      <c r="K429" s="178"/>
    </row>
    <row r="430" ht="19.5" hidden="1" customHeight="1" spans="1:11">
      <c r="A430" s="172" t="s">
        <v>390</v>
      </c>
      <c r="B430" s="151">
        <v>0</v>
      </c>
      <c r="C430" s="176"/>
      <c r="D430" s="176"/>
      <c r="E430" s="151">
        <v>0</v>
      </c>
      <c r="F430" s="177">
        <v>0</v>
      </c>
      <c r="G430" s="151"/>
      <c r="H430" s="85">
        <f t="shared" si="12"/>
        <v>0</v>
      </c>
      <c r="J430" s="114" t="str">
        <f t="shared" si="13"/>
        <v>否</v>
      </c>
      <c r="K430" s="178"/>
    </row>
    <row r="431" ht="18.6" customHeight="1" spans="1:11">
      <c r="A431" s="172" t="s">
        <v>391</v>
      </c>
      <c r="B431" s="151">
        <v>300</v>
      </c>
      <c r="C431" s="176"/>
      <c r="D431" s="176"/>
      <c r="E431" s="151">
        <v>500</v>
      </c>
      <c r="F431" s="177"/>
      <c r="G431" s="151"/>
      <c r="H431" s="85">
        <f t="shared" si="12"/>
        <v>1.66666666666667</v>
      </c>
      <c r="J431" s="114" t="str">
        <f t="shared" si="13"/>
        <v>是</v>
      </c>
      <c r="K431" s="178"/>
    </row>
    <row r="432" ht="19.5" hidden="1" customHeight="1" spans="1:11">
      <c r="A432" s="172" t="s">
        <v>392</v>
      </c>
      <c r="B432" s="151">
        <v>0</v>
      </c>
      <c r="C432" s="176"/>
      <c r="D432" s="176"/>
      <c r="E432" s="151">
        <v>0</v>
      </c>
      <c r="F432" s="177">
        <v>0</v>
      </c>
      <c r="G432" s="151"/>
      <c r="H432" s="85">
        <f t="shared" si="12"/>
        <v>0</v>
      </c>
      <c r="J432" s="114" t="str">
        <f t="shared" si="13"/>
        <v>否</v>
      </c>
      <c r="K432" s="178"/>
    </row>
    <row r="433" ht="19.5" hidden="1" customHeight="1" spans="1:11">
      <c r="A433" s="172" t="s">
        <v>393</v>
      </c>
      <c r="B433" s="151">
        <v>0</v>
      </c>
      <c r="C433" s="176"/>
      <c r="D433" s="176"/>
      <c r="E433" s="151">
        <v>0</v>
      </c>
      <c r="F433" s="177">
        <v>0</v>
      </c>
      <c r="G433" s="151"/>
      <c r="H433" s="85">
        <f t="shared" si="12"/>
        <v>0</v>
      </c>
      <c r="J433" s="114" t="str">
        <f t="shared" si="13"/>
        <v>否</v>
      </c>
      <c r="K433" s="178"/>
    </row>
    <row r="434" ht="18.6" customHeight="1" spans="1:11">
      <c r="A434" s="172" t="s">
        <v>394</v>
      </c>
      <c r="B434" s="151">
        <v>1075</v>
      </c>
      <c r="C434" s="176"/>
      <c r="D434" s="176"/>
      <c r="E434" s="151">
        <v>1500</v>
      </c>
      <c r="F434" s="177">
        <v>0</v>
      </c>
      <c r="G434" s="151"/>
      <c r="H434" s="85">
        <f t="shared" si="12"/>
        <v>1.3953488372093</v>
      </c>
      <c r="J434" s="114" t="str">
        <f t="shared" si="13"/>
        <v>是</v>
      </c>
      <c r="K434" s="178"/>
    </row>
    <row r="435" s="112" customFormat="1" ht="19.5" hidden="1" customHeight="1" spans="1:11">
      <c r="A435" s="172" t="s">
        <v>395</v>
      </c>
      <c r="B435" s="151">
        <v>573</v>
      </c>
      <c r="C435" s="176"/>
      <c r="D435" s="176"/>
      <c r="E435" s="151"/>
      <c r="F435" s="177">
        <v>0</v>
      </c>
      <c r="G435" s="151"/>
      <c r="H435" s="85">
        <f t="shared" si="12"/>
        <v>0</v>
      </c>
      <c r="J435" s="114" t="str">
        <f t="shared" si="13"/>
        <v>否</v>
      </c>
      <c r="K435" s="178"/>
    </row>
    <row r="436" ht="18.6" customHeight="1" spans="1:11">
      <c r="A436" s="169" t="s">
        <v>33</v>
      </c>
      <c r="B436" s="149">
        <v>2578</v>
      </c>
      <c r="C436" s="180">
        <v>340</v>
      </c>
      <c r="D436" s="180"/>
      <c r="E436" s="149">
        <v>2914</v>
      </c>
      <c r="F436" s="149">
        <v>400</v>
      </c>
      <c r="G436" s="149"/>
      <c r="H436" s="83">
        <f t="shared" si="12"/>
        <v>1.13033359193173</v>
      </c>
      <c r="J436" s="114" t="str">
        <f t="shared" si="13"/>
        <v>是</v>
      </c>
      <c r="K436" s="182">
        <v>1</v>
      </c>
    </row>
    <row r="437" ht="18.6" customHeight="1" spans="1:11">
      <c r="A437" s="172" t="s">
        <v>396</v>
      </c>
      <c r="B437" s="151">
        <v>360</v>
      </c>
      <c r="C437" s="176"/>
      <c r="D437" s="176"/>
      <c r="E437" s="151">
        <v>432</v>
      </c>
      <c r="F437" s="177">
        <f>SUM(F438:F443)</f>
        <v>0</v>
      </c>
      <c r="G437" s="151"/>
      <c r="H437" s="85">
        <f t="shared" si="12"/>
        <v>1.2</v>
      </c>
      <c r="J437" s="114" t="str">
        <f t="shared" si="13"/>
        <v>是</v>
      </c>
      <c r="K437" s="178"/>
    </row>
    <row r="438" ht="18.6" customHeight="1" spans="1:11">
      <c r="A438" s="172" t="s">
        <v>117</v>
      </c>
      <c r="B438" s="151">
        <v>360</v>
      </c>
      <c r="C438" s="176"/>
      <c r="D438" s="176"/>
      <c r="E438" s="151">
        <v>432</v>
      </c>
      <c r="F438" s="177">
        <v>0</v>
      </c>
      <c r="G438" s="151"/>
      <c r="H438" s="85">
        <f t="shared" si="12"/>
        <v>1.2</v>
      </c>
      <c r="J438" s="114" t="str">
        <f t="shared" si="13"/>
        <v>是</v>
      </c>
      <c r="K438" s="178"/>
    </row>
    <row r="439" ht="19.5" hidden="1" customHeight="1" spans="1:11">
      <c r="A439" s="172" t="s">
        <v>118</v>
      </c>
      <c r="B439" s="151">
        <v>0</v>
      </c>
      <c r="C439" s="176"/>
      <c r="D439" s="176"/>
      <c r="E439" s="151"/>
      <c r="F439" s="177">
        <v>0</v>
      </c>
      <c r="G439" s="151"/>
      <c r="H439" s="85">
        <f t="shared" si="12"/>
        <v>0</v>
      </c>
      <c r="J439" s="114" t="str">
        <f t="shared" si="13"/>
        <v>否</v>
      </c>
      <c r="K439" s="178"/>
    </row>
    <row r="440" ht="19.5" hidden="1" customHeight="1" spans="1:11">
      <c r="A440" s="172" t="s">
        <v>119</v>
      </c>
      <c r="B440" s="151">
        <v>0</v>
      </c>
      <c r="C440" s="176"/>
      <c r="D440" s="176"/>
      <c r="E440" s="151"/>
      <c r="F440" s="177">
        <v>0</v>
      </c>
      <c r="G440" s="151"/>
      <c r="H440" s="85">
        <f t="shared" si="12"/>
        <v>0</v>
      </c>
      <c r="J440" s="114" t="str">
        <f t="shared" si="13"/>
        <v>否</v>
      </c>
      <c r="K440" s="178"/>
    </row>
    <row r="441" ht="19.5" hidden="1" customHeight="1" spans="1:11">
      <c r="A441" s="172" t="s">
        <v>397</v>
      </c>
      <c r="B441" s="151">
        <v>0</v>
      </c>
      <c r="C441" s="176"/>
      <c r="D441" s="176"/>
      <c r="E441" s="151"/>
      <c r="F441" s="177">
        <v>0</v>
      </c>
      <c r="G441" s="151"/>
      <c r="H441" s="85">
        <f t="shared" si="12"/>
        <v>0</v>
      </c>
      <c r="J441" s="114" t="str">
        <f t="shared" si="13"/>
        <v>否</v>
      </c>
      <c r="K441" s="178"/>
    </row>
    <row r="442" ht="19.5" hidden="1" customHeight="1" spans="1:11">
      <c r="A442" s="172" t="s">
        <v>398</v>
      </c>
      <c r="B442" s="151"/>
      <c r="C442" s="176"/>
      <c r="D442" s="176"/>
      <c r="E442" s="151"/>
      <c r="F442" s="177">
        <v>0</v>
      </c>
      <c r="G442" s="151"/>
      <c r="H442" s="85">
        <f t="shared" si="12"/>
        <v>0</v>
      </c>
      <c r="J442" s="114" t="str">
        <f t="shared" si="13"/>
        <v>否</v>
      </c>
      <c r="K442" s="178"/>
    </row>
    <row r="443" ht="19.5" hidden="1" customHeight="1" spans="1:11">
      <c r="A443" s="172" t="s">
        <v>399</v>
      </c>
      <c r="B443" s="151"/>
      <c r="C443" s="176"/>
      <c r="D443" s="176"/>
      <c r="E443" s="151"/>
      <c r="F443" s="177">
        <v>0</v>
      </c>
      <c r="G443" s="151"/>
      <c r="H443" s="85">
        <f t="shared" si="12"/>
        <v>0</v>
      </c>
      <c r="J443" s="114" t="str">
        <f t="shared" si="13"/>
        <v>否</v>
      </c>
      <c r="K443" s="178"/>
    </row>
    <row r="444" ht="19.5" hidden="1" customHeight="1" spans="1:11">
      <c r="A444" s="172" t="s">
        <v>400</v>
      </c>
      <c r="B444" s="151"/>
      <c r="C444" s="176"/>
      <c r="D444" s="176"/>
      <c r="E444" s="151"/>
      <c r="F444" s="177">
        <v>0</v>
      </c>
      <c r="G444" s="151"/>
      <c r="H444" s="85">
        <f t="shared" si="12"/>
        <v>0</v>
      </c>
      <c r="J444" s="114" t="str">
        <f t="shared" si="13"/>
        <v>否</v>
      </c>
      <c r="K444" s="178"/>
    </row>
    <row r="445" ht="19.5" hidden="1" customHeight="1" spans="1:11">
      <c r="A445" s="172" t="s">
        <v>401</v>
      </c>
      <c r="B445" s="151"/>
      <c r="C445" s="176"/>
      <c r="D445" s="176"/>
      <c r="E445" s="151"/>
      <c r="F445" s="177"/>
      <c r="G445" s="151"/>
      <c r="H445" s="85">
        <f t="shared" si="12"/>
        <v>0</v>
      </c>
      <c r="J445" s="114" t="str">
        <f t="shared" si="13"/>
        <v>否</v>
      </c>
      <c r="K445" s="178"/>
    </row>
    <row r="446" ht="19.5" hidden="1" customHeight="1" spans="1:11">
      <c r="A446" s="172" t="s">
        <v>402</v>
      </c>
      <c r="B446" s="151"/>
      <c r="C446" s="176"/>
      <c r="D446" s="176"/>
      <c r="E446" s="151"/>
      <c r="F446" s="177">
        <f>SUM(F447:F450)</f>
        <v>0</v>
      </c>
      <c r="G446" s="151"/>
      <c r="H446" s="85">
        <f t="shared" si="12"/>
        <v>0</v>
      </c>
      <c r="J446" s="114" t="str">
        <f t="shared" si="13"/>
        <v>否</v>
      </c>
      <c r="K446" s="178"/>
    </row>
    <row r="447" ht="19.5" hidden="1" customHeight="1" spans="1:11">
      <c r="A447" s="172" t="s">
        <v>403</v>
      </c>
      <c r="B447" s="151"/>
      <c r="C447" s="176"/>
      <c r="D447" s="176"/>
      <c r="E447" s="151"/>
      <c r="F447" s="177">
        <v>0</v>
      </c>
      <c r="G447" s="151"/>
      <c r="H447" s="85">
        <f t="shared" si="12"/>
        <v>0</v>
      </c>
      <c r="J447" s="114" t="str">
        <f t="shared" si="13"/>
        <v>否</v>
      </c>
      <c r="K447" s="178"/>
    </row>
    <row r="448" ht="19.5" hidden="1" customHeight="1" spans="1:11">
      <c r="A448" s="172" t="s">
        <v>404</v>
      </c>
      <c r="B448" s="151"/>
      <c r="C448" s="176"/>
      <c r="D448" s="176"/>
      <c r="E448" s="151"/>
      <c r="F448" s="177">
        <v>0</v>
      </c>
      <c r="G448" s="151"/>
      <c r="H448" s="85">
        <f t="shared" si="12"/>
        <v>0</v>
      </c>
      <c r="J448" s="114" t="str">
        <f t="shared" si="13"/>
        <v>否</v>
      </c>
      <c r="K448" s="178"/>
    </row>
    <row r="449" ht="19.5" hidden="1" customHeight="1" spans="1:11">
      <c r="A449" s="172" t="s">
        <v>405</v>
      </c>
      <c r="B449" s="151"/>
      <c r="C449" s="176"/>
      <c r="D449" s="176"/>
      <c r="E449" s="151"/>
      <c r="F449" s="177">
        <v>0</v>
      </c>
      <c r="G449" s="151"/>
      <c r="H449" s="85">
        <f t="shared" si="12"/>
        <v>0</v>
      </c>
      <c r="J449" s="114" t="str">
        <f t="shared" si="13"/>
        <v>否</v>
      </c>
      <c r="K449" s="178"/>
    </row>
    <row r="450" ht="19.5" hidden="1" customHeight="1" spans="1:11">
      <c r="A450" s="172" t="s">
        <v>406</v>
      </c>
      <c r="B450" s="151"/>
      <c r="C450" s="176"/>
      <c r="D450" s="176"/>
      <c r="E450" s="151"/>
      <c r="F450" s="177">
        <v>0</v>
      </c>
      <c r="G450" s="151"/>
      <c r="H450" s="85">
        <f t="shared" si="12"/>
        <v>0</v>
      </c>
      <c r="J450" s="114" t="str">
        <f t="shared" si="13"/>
        <v>否</v>
      </c>
      <c r="K450" s="178"/>
    </row>
    <row r="451" ht="18.6" customHeight="1" spans="1:11">
      <c r="A451" s="172" t="s">
        <v>407</v>
      </c>
      <c r="B451" s="151">
        <v>424</v>
      </c>
      <c r="C451" s="176"/>
      <c r="D451" s="176"/>
      <c r="E451" s="151">
        <v>509</v>
      </c>
      <c r="F451" s="177"/>
      <c r="G451" s="151"/>
      <c r="H451" s="85">
        <f t="shared" si="12"/>
        <v>1.20047169811321</v>
      </c>
      <c r="J451" s="114" t="str">
        <f t="shared" si="13"/>
        <v>是</v>
      </c>
      <c r="K451" s="178"/>
    </row>
    <row r="452" ht="18.6" customHeight="1" spans="1:11">
      <c r="A452" s="172" t="s">
        <v>399</v>
      </c>
      <c r="B452" s="151">
        <v>424</v>
      </c>
      <c r="C452" s="176"/>
      <c r="D452" s="176"/>
      <c r="E452" s="151">
        <v>509</v>
      </c>
      <c r="F452" s="177">
        <v>0</v>
      </c>
      <c r="G452" s="151"/>
      <c r="H452" s="85">
        <f t="shared" si="12"/>
        <v>1.20047169811321</v>
      </c>
      <c r="J452" s="114" t="str">
        <f t="shared" si="13"/>
        <v>是</v>
      </c>
      <c r="K452" s="178"/>
    </row>
    <row r="453" ht="19.5" hidden="1" customHeight="1" spans="1:11">
      <c r="A453" s="172" t="s">
        <v>408</v>
      </c>
      <c r="B453" s="151">
        <v>0</v>
      </c>
      <c r="C453" s="176"/>
      <c r="D453" s="176"/>
      <c r="E453" s="151"/>
      <c r="F453" s="177">
        <v>0</v>
      </c>
      <c r="G453" s="151"/>
      <c r="H453" s="85">
        <f t="shared" si="12"/>
        <v>0</v>
      </c>
      <c r="J453" s="114" t="str">
        <f t="shared" si="13"/>
        <v>否</v>
      </c>
      <c r="K453" s="178"/>
    </row>
    <row r="454" ht="19.5" hidden="1" customHeight="1" spans="1:11">
      <c r="A454" s="172" t="s">
        <v>409</v>
      </c>
      <c r="B454" s="151">
        <v>0</v>
      </c>
      <c r="C454" s="176"/>
      <c r="D454" s="176"/>
      <c r="E454" s="151"/>
      <c r="F454" s="177">
        <v>0</v>
      </c>
      <c r="G454" s="151"/>
      <c r="H454" s="85">
        <f t="shared" ref="H454:H519" si="14">IF(B454&lt;&gt;0,E454/B454,0)</f>
        <v>0</v>
      </c>
      <c r="J454" s="114" t="str">
        <f t="shared" ref="J454:J517" si="15">IF((E454+F454+K454)&lt;&gt;0,"是","否")</f>
        <v>否</v>
      </c>
      <c r="K454" s="178"/>
    </row>
    <row r="455" ht="19.5" hidden="1" customHeight="1" spans="1:11">
      <c r="A455" s="172" t="s">
        <v>410</v>
      </c>
      <c r="B455" s="151">
        <v>0</v>
      </c>
      <c r="C455" s="176"/>
      <c r="D455" s="176"/>
      <c r="E455" s="151"/>
      <c r="F455" s="177">
        <v>0</v>
      </c>
      <c r="G455" s="151"/>
      <c r="H455" s="85">
        <f t="shared" si="14"/>
        <v>0</v>
      </c>
      <c r="J455" s="114" t="str">
        <f t="shared" si="15"/>
        <v>否</v>
      </c>
      <c r="K455" s="178"/>
    </row>
    <row r="456" ht="19.5" hidden="1" customHeight="1" spans="1:11">
      <c r="A456" s="172" t="s">
        <v>411</v>
      </c>
      <c r="B456" s="151">
        <v>0</v>
      </c>
      <c r="C456" s="176"/>
      <c r="D456" s="176"/>
      <c r="E456" s="151"/>
      <c r="F456" s="177">
        <v>0</v>
      </c>
      <c r="G456" s="151"/>
      <c r="H456" s="85">
        <f t="shared" si="14"/>
        <v>0</v>
      </c>
      <c r="J456" s="114" t="str">
        <f t="shared" si="15"/>
        <v>否</v>
      </c>
      <c r="K456" s="178"/>
    </row>
    <row r="457" ht="18.6" customHeight="1" spans="1:11">
      <c r="A457" s="172" t="s">
        <v>412</v>
      </c>
      <c r="B457" s="151">
        <v>470</v>
      </c>
      <c r="C457" s="176">
        <v>290</v>
      </c>
      <c r="D457" s="176"/>
      <c r="E457" s="151">
        <v>550</v>
      </c>
      <c r="F457" s="177">
        <f>SUM(F458:F462)</f>
        <v>300</v>
      </c>
      <c r="G457" s="151"/>
      <c r="H457" s="85">
        <f t="shared" si="14"/>
        <v>1.17021276595745</v>
      </c>
      <c r="J457" s="114" t="str">
        <f t="shared" si="15"/>
        <v>是</v>
      </c>
      <c r="K457" s="178"/>
    </row>
    <row r="458" ht="19.5" hidden="1" customHeight="1" spans="1:11">
      <c r="A458" s="172" t="s">
        <v>399</v>
      </c>
      <c r="B458" s="151">
        <v>0</v>
      </c>
      <c r="C458" s="176"/>
      <c r="D458" s="176"/>
      <c r="E458" s="151">
        <v>0</v>
      </c>
      <c r="F458" s="177">
        <v>0</v>
      </c>
      <c r="G458" s="151"/>
      <c r="H458" s="85">
        <f t="shared" si="14"/>
        <v>0</v>
      </c>
      <c r="J458" s="114" t="str">
        <f t="shared" si="15"/>
        <v>否</v>
      </c>
      <c r="K458" s="178"/>
    </row>
    <row r="459" ht="18.6" customHeight="1" spans="1:11">
      <c r="A459" s="172" t="s">
        <v>413</v>
      </c>
      <c r="B459" s="151">
        <v>394</v>
      </c>
      <c r="C459" s="176">
        <v>290</v>
      </c>
      <c r="D459" s="176"/>
      <c r="E459" s="151">
        <v>450</v>
      </c>
      <c r="F459" s="177">
        <v>0</v>
      </c>
      <c r="G459" s="151"/>
      <c r="H459" s="85">
        <f t="shared" si="14"/>
        <v>1.14213197969543</v>
      </c>
      <c r="J459" s="114" t="str">
        <f t="shared" si="15"/>
        <v>是</v>
      </c>
      <c r="K459" s="178"/>
    </row>
    <row r="460" ht="18.6" customHeight="1" spans="1:11">
      <c r="A460" s="172" t="s">
        <v>414</v>
      </c>
      <c r="B460" s="151">
        <v>76</v>
      </c>
      <c r="C460" s="176"/>
      <c r="D460" s="176"/>
      <c r="E460" s="151">
        <v>100</v>
      </c>
      <c r="F460" s="177">
        <v>0</v>
      </c>
      <c r="G460" s="151"/>
      <c r="H460" s="85">
        <f t="shared" si="14"/>
        <v>1.31578947368421</v>
      </c>
      <c r="J460" s="114" t="str">
        <f t="shared" si="15"/>
        <v>是</v>
      </c>
      <c r="K460" s="178"/>
    </row>
    <row r="461" ht="19.5" hidden="1" customHeight="1" spans="1:11">
      <c r="A461" s="172" t="s">
        <v>415</v>
      </c>
      <c r="B461" s="151">
        <v>0</v>
      </c>
      <c r="C461" s="176"/>
      <c r="D461" s="176"/>
      <c r="E461" s="151"/>
      <c r="F461" s="177">
        <v>0</v>
      </c>
      <c r="G461" s="151"/>
      <c r="H461" s="85">
        <f t="shared" si="14"/>
        <v>0</v>
      </c>
      <c r="J461" s="114" t="str">
        <f t="shared" si="15"/>
        <v>否</v>
      </c>
      <c r="K461" s="178"/>
    </row>
    <row r="462" ht="18.6" customHeight="1" spans="1:11">
      <c r="A462" s="172" t="s">
        <v>416</v>
      </c>
      <c r="B462" s="151">
        <v>0</v>
      </c>
      <c r="C462" s="176"/>
      <c r="D462" s="176"/>
      <c r="E462" s="151"/>
      <c r="F462" s="177">
        <v>300</v>
      </c>
      <c r="G462" s="151"/>
      <c r="H462" s="85">
        <f t="shared" si="14"/>
        <v>0</v>
      </c>
      <c r="J462" s="114" t="str">
        <f t="shared" si="15"/>
        <v>是</v>
      </c>
      <c r="K462" s="178"/>
    </row>
    <row r="463" ht="19.5" hidden="1" customHeight="1" spans="1:11">
      <c r="A463" s="172" t="s">
        <v>417</v>
      </c>
      <c r="B463" s="151"/>
      <c r="C463" s="176"/>
      <c r="D463" s="176"/>
      <c r="E463" s="151"/>
      <c r="F463" s="177">
        <f>SUM(F464:F467)</f>
        <v>0</v>
      </c>
      <c r="G463" s="151"/>
      <c r="H463" s="85">
        <f t="shared" si="14"/>
        <v>0</v>
      </c>
      <c r="J463" s="114" t="str">
        <f t="shared" si="15"/>
        <v>否</v>
      </c>
      <c r="K463" s="178"/>
    </row>
    <row r="464" ht="19.5" hidden="1" customHeight="1" spans="1:11">
      <c r="A464" s="172" t="s">
        <v>399</v>
      </c>
      <c r="B464" s="151"/>
      <c r="C464" s="176"/>
      <c r="D464" s="176"/>
      <c r="E464" s="151"/>
      <c r="F464" s="177">
        <v>0</v>
      </c>
      <c r="G464" s="151"/>
      <c r="H464" s="85">
        <f t="shared" si="14"/>
        <v>0</v>
      </c>
      <c r="J464" s="114" t="str">
        <f t="shared" si="15"/>
        <v>否</v>
      </c>
      <c r="K464" s="178"/>
    </row>
    <row r="465" ht="19.5" hidden="1" customHeight="1" spans="1:11">
      <c r="A465" s="172" t="s">
        <v>418</v>
      </c>
      <c r="B465" s="151"/>
      <c r="C465" s="176"/>
      <c r="D465" s="176"/>
      <c r="E465" s="151"/>
      <c r="F465" s="177">
        <v>0</v>
      </c>
      <c r="G465" s="151"/>
      <c r="H465" s="85">
        <f t="shared" si="14"/>
        <v>0</v>
      </c>
      <c r="J465" s="114" t="str">
        <f t="shared" si="15"/>
        <v>否</v>
      </c>
      <c r="K465" s="178"/>
    </row>
    <row r="466" ht="19.5" hidden="1" customHeight="1" spans="1:11">
      <c r="A466" s="172" t="s">
        <v>419</v>
      </c>
      <c r="B466" s="151"/>
      <c r="C466" s="176"/>
      <c r="D466" s="176"/>
      <c r="E466" s="151"/>
      <c r="F466" s="177">
        <v>0</v>
      </c>
      <c r="G466" s="151"/>
      <c r="H466" s="85">
        <f t="shared" si="14"/>
        <v>0</v>
      </c>
      <c r="J466" s="114" t="str">
        <f t="shared" si="15"/>
        <v>否</v>
      </c>
      <c r="K466" s="178"/>
    </row>
    <row r="467" ht="19.5" hidden="1" customHeight="1" spans="1:11">
      <c r="A467" s="172" t="s">
        <v>420</v>
      </c>
      <c r="B467" s="151"/>
      <c r="C467" s="176"/>
      <c r="D467" s="176"/>
      <c r="E467" s="151"/>
      <c r="F467" s="177">
        <v>0</v>
      </c>
      <c r="G467" s="151"/>
      <c r="H467" s="85">
        <f t="shared" si="14"/>
        <v>0</v>
      </c>
      <c r="J467" s="114" t="str">
        <f t="shared" si="15"/>
        <v>否</v>
      </c>
      <c r="K467" s="178"/>
    </row>
    <row r="468" ht="19.5" hidden="1" customHeight="1" spans="1:11">
      <c r="A468" s="172" t="s">
        <v>421</v>
      </c>
      <c r="B468" s="151">
        <v>6</v>
      </c>
      <c r="C468" s="176"/>
      <c r="D468" s="176"/>
      <c r="E468" s="151"/>
      <c r="F468" s="177">
        <f>SUM(F469:F472)</f>
        <v>0</v>
      </c>
      <c r="G468" s="151"/>
      <c r="H468" s="85">
        <f t="shared" si="14"/>
        <v>0</v>
      </c>
      <c r="J468" s="114" t="str">
        <f t="shared" si="15"/>
        <v>否</v>
      </c>
      <c r="K468" s="178"/>
    </row>
    <row r="469" ht="19.5" hidden="1" customHeight="1" spans="1:11">
      <c r="A469" s="172" t="s">
        <v>422</v>
      </c>
      <c r="B469" s="151"/>
      <c r="C469" s="176"/>
      <c r="D469" s="176"/>
      <c r="E469" s="151"/>
      <c r="F469" s="177">
        <v>0</v>
      </c>
      <c r="G469" s="151"/>
      <c r="H469" s="85">
        <f t="shared" si="14"/>
        <v>0</v>
      </c>
      <c r="J469" s="114" t="str">
        <f t="shared" si="15"/>
        <v>否</v>
      </c>
      <c r="K469" s="178"/>
    </row>
    <row r="470" ht="19.5" hidden="1" customHeight="1" spans="1:11">
      <c r="A470" s="172" t="s">
        <v>423</v>
      </c>
      <c r="B470" s="151"/>
      <c r="C470" s="176"/>
      <c r="D470" s="176"/>
      <c r="E470" s="151"/>
      <c r="F470" s="177">
        <v>0</v>
      </c>
      <c r="G470" s="151"/>
      <c r="H470" s="85">
        <f t="shared" si="14"/>
        <v>0</v>
      </c>
      <c r="J470" s="114" t="str">
        <f t="shared" si="15"/>
        <v>否</v>
      </c>
      <c r="K470" s="178"/>
    </row>
    <row r="471" ht="19.5" hidden="1" customHeight="1" spans="1:11">
      <c r="A471" s="172" t="s">
        <v>424</v>
      </c>
      <c r="B471" s="151"/>
      <c r="C471" s="176"/>
      <c r="D471" s="176"/>
      <c r="E471" s="151"/>
      <c r="F471" s="177">
        <v>0</v>
      </c>
      <c r="G471" s="151"/>
      <c r="H471" s="85">
        <f t="shared" si="14"/>
        <v>0</v>
      </c>
      <c r="J471" s="114" t="str">
        <f t="shared" si="15"/>
        <v>否</v>
      </c>
      <c r="K471" s="178"/>
    </row>
    <row r="472" ht="19.5" hidden="1" customHeight="1" spans="1:11">
      <c r="A472" s="172" t="s">
        <v>425</v>
      </c>
      <c r="B472" s="151">
        <v>6</v>
      </c>
      <c r="C472" s="176"/>
      <c r="D472" s="176"/>
      <c r="E472" s="151"/>
      <c r="F472" s="177">
        <v>0</v>
      </c>
      <c r="G472" s="151"/>
      <c r="H472" s="85">
        <f t="shared" si="14"/>
        <v>0</v>
      </c>
      <c r="J472" s="114" t="str">
        <f t="shared" si="15"/>
        <v>否</v>
      </c>
      <c r="K472" s="178"/>
    </row>
    <row r="473" ht="18.6" customHeight="1" spans="1:11">
      <c r="A473" s="172" t="s">
        <v>426</v>
      </c>
      <c r="B473" s="151">
        <v>921</v>
      </c>
      <c r="C473" s="176">
        <v>50</v>
      </c>
      <c r="D473" s="176"/>
      <c r="E473" s="151">
        <v>1053</v>
      </c>
      <c r="F473" s="177">
        <f>SUM(F474:F479)</f>
        <v>0</v>
      </c>
      <c r="G473" s="151"/>
      <c r="H473" s="85">
        <f t="shared" si="14"/>
        <v>1.14332247557003</v>
      </c>
      <c r="J473" s="114" t="str">
        <f t="shared" si="15"/>
        <v>是</v>
      </c>
      <c r="K473" s="178"/>
    </row>
    <row r="474" ht="18.6" customHeight="1" spans="1:11">
      <c r="A474" s="172" t="s">
        <v>399</v>
      </c>
      <c r="B474" s="151">
        <v>219</v>
      </c>
      <c r="C474" s="176"/>
      <c r="D474" s="176"/>
      <c r="E474" s="151">
        <v>263</v>
      </c>
      <c r="F474" s="177">
        <v>0</v>
      </c>
      <c r="G474" s="151"/>
      <c r="H474" s="85">
        <f t="shared" si="14"/>
        <v>1.20091324200913</v>
      </c>
      <c r="J474" s="114" t="str">
        <f t="shared" si="15"/>
        <v>是</v>
      </c>
      <c r="K474" s="178"/>
    </row>
    <row r="475" ht="18.6" customHeight="1" spans="1:11">
      <c r="A475" s="172" t="s">
        <v>427</v>
      </c>
      <c r="B475" s="151">
        <v>248</v>
      </c>
      <c r="C475" s="176">
        <v>50</v>
      </c>
      <c r="D475" s="176"/>
      <c r="E475" s="151">
        <v>290</v>
      </c>
      <c r="F475" s="177">
        <v>0</v>
      </c>
      <c r="G475" s="151"/>
      <c r="H475" s="85">
        <f t="shared" si="14"/>
        <v>1.16935483870968</v>
      </c>
      <c r="J475" s="114" t="str">
        <f t="shared" si="15"/>
        <v>是</v>
      </c>
      <c r="K475" s="178"/>
    </row>
    <row r="476" ht="19.5" hidden="1" customHeight="1" spans="1:11">
      <c r="A476" s="172" t="s">
        <v>428</v>
      </c>
      <c r="B476" s="151">
        <v>0</v>
      </c>
      <c r="C476" s="176"/>
      <c r="D476" s="176"/>
      <c r="E476" s="151">
        <v>0</v>
      </c>
      <c r="F476" s="177">
        <v>0</v>
      </c>
      <c r="G476" s="151"/>
      <c r="H476" s="85">
        <f t="shared" si="14"/>
        <v>0</v>
      </c>
      <c r="J476" s="114" t="str">
        <f t="shared" si="15"/>
        <v>否</v>
      </c>
      <c r="K476" s="178"/>
    </row>
    <row r="477" ht="19.5" hidden="1" customHeight="1" spans="1:11">
      <c r="A477" s="172" t="s">
        <v>429</v>
      </c>
      <c r="B477" s="151">
        <v>0</v>
      </c>
      <c r="C477" s="176"/>
      <c r="D477" s="176"/>
      <c r="E477" s="151">
        <v>0</v>
      </c>
      <c r="F477" s="177">
        <v>0</v>
      </c>
      <c r="G477" s="151"/>
      <c r="H477" s="85">
        <f t="shared" si="14"/>
        <v>0</v>
      </c>
      <c r="J477" s="114" t="str">
        <f t="shared" si="15"/>
        <v>否</v>
      </c>
      <c r="K477" s="178"/>
    </row>
    <row r="478" ht="18.6" customHeight="1" spans="1:11">
      <c r="A478" s="172" t="s">
        <v>430</v>
      </c>
      <c r="B478" s="151">
        <v>300</v>
      </c>
      <c r="C478" s="176"/>
      <c r="D478" s="176"/>
      <c r="E478" s="151">
        <v>350</v>
      </c>
      <c r="F478" s="177">
        <v>0</v>
      </c>
      <c r="G478" s="151"/>
      <c r="H478" s="85">
        <f t="shared" si="14"/>
        <v>1.16666666666667</v>
      </c>
      <c r="J478" s="114" t="str">
        <f t="shared" si="15"/>
        <v>是</v>
      </c>
      <c r="K478" s="178"/>
    </row>
    <row r="479" ht="18.6" customHeight="1" spans="1:11">
      <c r="A479" s="172" t="s">
        <v>431</v>
      </c>
      <c r="B479" s="151">
        <v>154</v>
      </c>
      <c r="C479" s="176"/>
      <c r="D479" s="176"/>
      <c r="E479" s="151">
        <v>150</v>
      </c>
      <c r="F479" s="177">
        <v>0</v>
      </c>
      <c r="G479" s="151"/>
      <c r="H479" s="85">
        <f t="shared" si="14"/>
        <v>0.974025974025974</v>
      </c>
      <c r="J479" s="114" t="str">
        <f t="shared" si="15"/>
        <v>是</v>
      </c>
      <c r="K479" s="178"/>
    </row>
    <row r="480" ht="19.5" hidden="1" customHeight="1" spans="1:11">
      <c r="A480" s="172" t="s">
        <v>432</v>
      </c>
      <c r="B480" s="151"/>
      <c r="C480" s="176"/>
      <c r="D480" s="176"/>
      <c r="E480" s="151"/>
      <c r="F480" s="177">
        <f>SUM(F481:F483)</f>
        <v>0</v>
      </c>
      <c r="G480" s="151"/>
      <c r="H480" s="85">
        <f t="shared" si="14"/>
        <v>0</v>
      </c>
      <c r="J480" s="114" t="str">
        <f t="shared" si="15"/>
        <v>否</v>
      </c>
      <c r="K480" s="178"/>
    </row>
    <row r="481" ht="19.5" hidden="1" customHeight="1" spans="1:11">
      <c r="A481" s="172" t="s">
        <v>433</v>
      </c>
      <c r="B481" s="151"/>
      <c r="C481" s="176"/>
      <c r="D481" s="176"/>
      <c r="E481" s="151"/>
      <c r="F481" s="177">
        <v>0</v>
      </c>
      <c r="G481" s="151"/>
      <c r="H481" s="85">
        <f t="shared" si="14"/>
        <v>0</v>
      </c>
      <c r="J481" s="114" t="str">
        <f t="shared" si="15"/>
        <v>否</v>
      </c>
      <c r="K481" s="178"/>
    </row>
    <row r="482" ht="19.5" hidden="1" customHeight="1" spans="1:11">
      <c r="A482" s="172" t="s">
        <v>434</v>
      </c>
      <c r="B482" s="151"/>
      <c r="C482" s="176"/>
      <c r="D482" s="176"/>
      <c r="E482" s="151"/>
      <c r="F482" s="177">
        <v>0</v>
      </c>
      <c r="G482" s="151"/>
      <c r="H482" s="85">
        <f t="shared" si="14"/>
        <v>0</v>
      </c>
      <c r="J482" s="114" t="str">
        <f t="shared" si="15"/>
        <v>否</v>
      </c>
      <c r="K482" s="178"/>
    </row>
    <row r="483" ht="19.5" hidden="1" customHeight="1" spans="1:11">
      <c r="A483" s="172" t="s">
        <v>435</v>
      </c>
      <c r="B483" s="151"/>
      <c r="C483" s="176"/>
      <c r="D483" s="176"/>
      <c r="E483" s="151"/>
      <c r="F483" s="177">
        <v>0</v>
      </c>
      <c r="G483" s="151"/>
      <c r="H483" s="85">
        <f t="shared" si="14"/>
        <v>0</v>
      </c>
      <c r="J483" s="114" t="str">
        <f t="shared" si="15"/>
        <v>否</v>
      </c>
      <c r="K483" s="178"/>
    </row>
    <row r="484" ht="18.6" customHeight="1" spans="1:11">
      <c r="A484" s="172" t="s">
        <v>436</v>
      </c>
      <c r="B484" s="151">
        <v>50</v>
      </c>
      <c r="C484" s="176"/>
      <c r="D484" s="176"/>
      <c r="E484" s="151">
        <v>50</v>
      </c>
      <c r="F484" s="177"/>
      <c r="G484" s="151"/>
      <c r="H484" s="85">
        <f t="shared" si="14"/>
        <v>1</v>
      </c>
      <c r="J484" s="114" t="str">
        <f t="shared" si="15"/>
        <v>是</v>
      </c>
      <c r="K484" s="178"/>
    </row>
    <row r="485" ht="18.6" customHeight="1" spans="1:11">
      <c r="A485" s="172" t="s">
        <v>437</v>
      </c>
      <c r="B485" s="151">
        <v>347</v>
      </c>
      <c r="C485" s="176"/>
      <c r="D485" s="176"/>
      <c r="E485" s="151">
        <v>320</v>
      </c>
      <c r="F485" s="177">
        <v>100</v>
      </c>
      <c r="G485" s="151"/>
      <c r="H485" s="85">
        <f t="shared" si="14"/>
        <v>0.922190201729107</v>
      </c>
      <c r="J485" s="114" t="str">
        <f t="shared" si="15"/>
        <v>是</v>
      </c>
      <c r="K485" s="178"/>
    </row>
    <row r="486" ht="18.6" customHeight="1" spans="1:11">
      <c r="A486" s="172" t="s">
        <v>438</v>
      </c>
      <c r="B486" s="151">
        <v>119</v>
      </c>
      <c r="C486" s="176"/>
      <c r="D486" s="176"/>
      <c r="E486" s="151">
        <v>120</v>
      </c>
      <c r="F486" s="177">
        <v>50</v>
      </c>
      <c r="G486" s="151"/>
      <c r="H486" s="85">
        <f t="shared" si="14"/>
        <v>1.00840336134454</v>
      </c>
      <c r="J486" s="114" t="str">
        <f t="shared" si="15"/>
        <v>是</v>
      </c>
      <c r="K486" s="178"/>
    </row>
    <row r="487" ht="19.5" hidden="1" customHeight="1" spans="1:11">
      <c r="A487" s="172" t="s">
        <v>439</v>
      </c>
      <c r="B487" s="151">
        <v>0</v>
      </c>
      <c r="C487" s="176"/>
      <c r="D487" s="176"/>
      <c r="E487" s="151">
        <v>0</v>
      </c>
      <c r="F487" s="177"/>
      <c r="G487" s="151"/>
      <c r="H487" s="85">
        <f t="shared" si="14"/>
        <v>0</v>
      </c>
      <c r="J487" s="114" t="str">
        <f t="shared" si="15"/>
        <v>否</v>
      </c>
      <c r="K487" s="178"/>
    </row>
    <row r="488" ht="19.5" hidden="1" customHeight="1" spans="1:11">
      <c r="A488" s="172" t="s">
        <v>440</v>
      </c>
      <c r="B488" s="151">
        <v>0</v>
      </c>
      <c r="C488" s="176"/>
      <c r="D488" s="176"/>
      <c r="E488" s="151">
        <v>0</v>
      </c>
      <c r="F488" s="177"/>
      <c r="G488" s="151"/>
      <c r="H488" s="85">
        <f t="shared" si="14"/>
        <v>0</v>
      </c>
      <c r="J488" s="114" t="str">
        <f t="shared" si="15"/>
        <v>否</v>
      </c>
      <c r="K488" s="178"/>
    </row>
    <row r="489" ht="18.6" customHeight="1" spans="1:11">
      <c r="A489" s="172" t="s">
        <v>441</v>
      </c>
      <c r="B489" s="151">
        <v>228</v>
      </c>
      <c r="C489" s="176"/>
      <c r="D489" s="176"/>
      <c r="E489" s="151">
        <v>200</v>
      </c>
      <c r="F489" s="177">
        <v>50</v>
      </c>
      <c r="G489" s="151"/>
      <c r="H489" s="85">
        <f t="shared" si="14"/>
        <v>0.87719298245614</v>
      </c>
      <c r="J489" s="114" t="str">
        <f t="shared" si="15"/>
        <v>是</v>
      </c>
      <c r="K489" s="178"/>
    </row>
    <row r="490" ht="18.6" customHeight="1" spans="1:11">
      <c r="A490" s="169" t="s">
        <v>34</v>
      </c>
      <c r="B490" s="149">
        <v>11259</v>
      </c>
      <c r="C490" s="180"/>
      <c r="D490" s="180"/>
      <c r="E490" s="149">
        <v>12188</v>
      </c>
      <c r="F490" s="177">
        <v>0</v>
      </c>
      <c r="G490" s="149"/>
      <c r="H490" s="83">
        <f t="shared" si="14"/>
        <v>1.08251176836309</v>
      </c>
      <c r="J490" s="114" t="str">
        <f t="shared" si="15"/>
        <v>是</v>
      </c>
      <c r="K490" s="182">
        <v>1</v>
      </c>
    </row>
    <row r="491" s="112" customFormat="1" ht="18.6" customHeight="1" spans="1:11">
      <c r="A491" s="172" t="s">
        <v>442</v>
      </c>
      <c r="B491" s="151">
        <v>4736</v>
      </c>
      <c r="C491" s="176"/>
      <c r="D491" s="176"/>
      <c r="E491" s="151">
        <v>5219</v>
      </c>
      <c r="F491" s="177"/>
      <c r="G491" s="151"/>
      <c r="H491" s="85">
        <f t="shared" si="14"/>
        <v>1.1019847972973</v>
      </c>
      <c r="J491" s="114" t="str">
        <f t="shared" si="15"/>
        <v>是</v>
      </c>
      <c r="K491" s="178"/>
    </row>
    <row r="492" ht="18.6" customHeight="1" spans="1:11">
      <c r="A492" s="172" t="s">
        <v>117</v>
      </c>
      <c r="B492" s="151">
        <v>1103</v>
      </c>
      <c r="C492" s="176"/>
      <c r="D492" s="176"/>
      <c r="E492" s="151">
        <v>1324</v>
      </c>
      <c r="F492" s="177">
        <v>0</v>
      </c>
      <c r="G492" s="151"/>
      <c r="H492" s="85">
        <f t="shared" si="14"/>
        <v>1.20036264732548</v>
      </c>
      <c r="J492" s="114" t="str">
        <f t="shared" si="15"/>
        <v>是</v>
      </c>
      <c r="K492" s="178"/>
    </row>
    <row r="493" ht="19.5" hidden="1" customHeight="1" spans="1:11">
      <c r="A493" s="172" t="s">
        <v>118</v>
      </c>
      <c r="B493" s="151">
        <v>0</v>
      </c>
      <c r="C493" s="176"/>
      <c r="D493" s="176"/>
      <c r="E493" s="151">
        <v>0</v>
      </c>
      <c r="F493" s="177">
        <f>SUM(F494:F495)</f>
        <v>0</v>
      </c>
      <c r="G493" s="151"/>
      <c r="H493" s="85">
        <f t="shared" si="14"/>
        <v>0</v>
      </c>
      <c r="J493" s="114" t="str">
        <f t="shared" si="15"/>
        <v>否</v>
      </c>
      <c r="K493" s="178"/>
    </row>
    <row r="494" ht="19.5" hidden="1" customHeight="1" spans="1:11">
      <c r="A494" s="172" t="s">
        <v>119</v>
      </c>
      <c r="B494" s="151">
        <v>0</v>
      </c>
      <c r="C494" s="176"/>
      <c r="D494" s="176"/>
      <c r="E494" s="151">
        <v>0</v>
      </c>
      <c r="F494" s="177">
        <v>0</v>
      </c>
      <c r="G494" s="151"/>
      <c r="H494" s="85">
        <f t="shared" si="14"/>
        <v>0</v>
      </c>
      <c r="J494" s="114" t="str">
        <f t="shared" si="15"/>
        <v>否</v>
      </c>
      <c r="K494" s="178"/>
    </row>
    <row r="495" ht="18.6" customHeight="1" spans="1:11">
      <c r="A495" s="172" t="s">
        <v>443</v>
      </c>
      <c r="B495" s="151">
        <v>308</v>
      </c>
      <c r="C495" s="176"/>
      <c r="D495" s="176"/>
      <c r="E495" s="151">
        <v>350</v>
      </c>
      <c r="F495" s="177">
        <v>0</v>
      </c>
      <c r="G495" s="151"/>
      <c r="H495" s="85">
        <f t="shared" si="14"/>
        <v>1.13636363636364</v>
      </c>
      <c r="J495" s="114" t="str">
        <f t="shared" si="15"/>
        <v>是</v>
      </c>
      <c r="K495" s="178"/>
    </row>
    <row r="496" ht="18.6" customHeight="1" spans="1:11">
      <c r="A496" s="172" t="s">
        <v>444</v>
      </c>
      <c r="B496" s="151">
        <v>1000</v>
      </c>
      <c r="C496" s="176"/>
      <c r="D496" s="176"/>
      <c r="E496" s="151">
        <v>1200</v>
      </c>
      <c r="F496" s="177"/>
      <c r="G496" s="151"/>
      <c r="H496" s="85">
        <f t="shared" si="14"/>
        <v>1.2</v>
      </c>
      <c r="J496" s="114" t="str">
        <f t="shared" si="15"/>
        <v>是</v>
      </c>
      <c r="K496" s="178"/>
    </row>
    <row r="497" ht="19.5" hidden="1" customHeight="1" spans="1:11">
      <c r="A497" s="172" t="s">
        <v>445</v>
      </c>
      <c r="B497" s="151">
        <v>0</v>
      </c>
      <c r="C497" s="176"/>
      <c r="D497" s="176"/>
      <c r="E497" s="151">
        <v>0</v>
      </c>
      <c r="F497" s="177"/>
      <c r="G497" s="151"/>
      <c r="H497" s="85">
        <f t="shared" si="14"/>
        <v>0</v>
      </c>
      <c r="J497" s="114" t="str">
        <f t="shared" si="15"/>
        <v>否</v>
      </c>
      <c r="K497" s="178"/>
    </row>
    <row r="498" ht="18.6" customHeight="1" spans="1:11">
      <c r="A498" s="172" t="s">
        <v>446</v>
      </c>
      <c r="B498" s="151">
        <v>10</v>
      </c>
      <c r="C498" s="176"/>
      <c r="D498" s="176"/>
      <c r="E498" s="151">
        <v>10</v>
      </c>
      <c r="F498" s="177">
        <v>0</v>
      </c>
      <c r="G498" s="151"/>
      <c r="H498" s="85">
        <f t="shared" si="14"/>
        <v>1</v>
      </c>
      <c r="J498" s="114" t="str">
        <f t="shared" si="15"/>
        <v>是</v>
      </c>
      <c r="K498" s="178"/>
    </row>
    <row r="499" ht="19.5" hidden="1" customHeight="1" spans="1:11">
      <c r="A499" s="172" t="s">
        <v>447</v>
      </c>
      <c r="B499" s="151">
        <v>0</v>
      </c>
      <c r="C499" s="176"/>
      <c r="D499" s="176"/>
      <c r="E499" s="151">
        <v>0</v>
      </c>
      <c r="F499" s="177">
        <v>0</v>
      </c>
      <c r="G499" s="151"/>
      <c r="H499" s="85">
        <f t="shared" si="14"/>
        <v>0</v>
      </c>
      <c r="J499" s="114" t="str">
        <f t="shared" si="15"/>
        <v>否</v>
      </c>
      <c r="K499" s="178"/>
    </row>
    <row r="500" ht="18.6" customHeight="1" spans="1:11">
      <c r="A500" s="172" t="s">
        <v>448</v>
      </c>
      <c r="B500" s="151">
        <v>628</v>
      </c>
      <c r="C500" s="176"/>
      <c r="D500" s="176"/>
      <c r="E500" s="151">
        <v>700</v>
      </c>
      <c r="F500" s="177"/>
      <c r="G500" s="151"/>
      <c r="H500" s="85">
        <f t="shared" si="14"/>
        <v>1.11464968152866</v>
      </c>
      <c r="J500" s="114" t="str">
        <f t="shared" si="15"/>
        <v>是</v>
      </c>
      <c r="K500" s="178"/>
    </row>
    <row r="501" ht="19.5" hidden="1" customHeight="1" spans="1:11">
      <c r="A501" s="172" t="s">
        <v>449</v>
      </c>
      <c r="B501" s="151">
        <v>0</v>
      </c>
      <c r="C501" s="176"/>
      <c r="D501" s="176"/>
      <c r="E501" s="151">
        <v>0</v>
      </c>
      <c r="F501" s="177">
        <f>SUM(F502,F516,F524,F535,F546)</f>
        <v>0</v>
      </c>
      <c r="G501" s="151"/>
      <c r="H501" s="85">
        <f t="shared" si="14"/>
        <v>0</v>
      </c>
      <c r="J501" s="114" t="str">
        <f t="shared" si="15"/>
        <v>否</v>
      </c>
      <c r="K501" s="178"/>
    </row>
    <row r="502" ht="18.6" customHeight="1" spans="1:11">
      <c r="A502" s="172" t="s">
        <v>450</v>
      </c>
      <c r="B502" s="151">
        <v>18</v>
      </c>
      <c r="C502" s="176"/>
      <c r="D502" s="176"/>
      <c r="E502" s="151">
        <v>20</v>
      </c>
      <c r="F502" s="177">
        <f>SUM(F503:F515)</f>
        <v>0</v>
      </c>
      <c r="G502" s="151"/>
      <c r="H502" s="85">
        <f t="shared" si="14"/>
        <v>1.11111111111111</v>
      </c>
      <c r="J502" s="114" t="str">
        <f t="shared" si="15"/>
        <v>是</v>
      </c>
      <c r="K502" s="178"/>
    </row>
    <row r="503" ht="18.6" customHeight="1" spans="1:11">
      <c r="A503" s="172" t="s">
        <v>451</v>
      </c>
      <c r="B503" s="151">
        <v>13</v>
      </c>
      <c r="C503" s="176"/>
      <c r="D503" s="176"/>
      <c r="E503" s="151">
        <v>15</v>
      </c>
      <c r="F503" s="177">
        <v>0</v>
      </c>
      <c r="G503" s="151"/>
      <c r="H503" s="85">
        <f t="shared" si="14"/>
        <v>1.15384615384615</v>
      </c>
      <c r="J503" s="114" t="str">
        <f t="shared" si="15"/>
        <v>是</v>
      </c>
      <c r="K503" s="178"/>
    </row>
    <row r="504" ht="18.6" customHeight="1" spans="1:11">
      <c r="A504" s="172" t="s">
        <v>452</v>
      </c>
      <c r="B504" s="151">
        <v>1656</v>
      </c>
      <c r="C504" s="176"/>
      <c r="D504" s="176"/>
      <c r="E504" s="151">
        <v>1600</v>
      </c>
      <c r="F504" s="177">
        <v>0</v>
      </c>
      <c r="G504" s="151"/>
      <c r="H504" s="85">
        <f t="shared" si="14"/>
        <v>0.966183574879227</v>
      </c>
      <c r="J504" s="114" t="str">
        <f t="shared" si="15"/>
        <v>是</v>
      </c>
      <c r="K504" s="178"/>
    </row>
    <row r="505" ht="18.6" customHeight="1" spans="1:11">
      <c r="A505" s="172" t="s">
        <v>453</v>
      </c>
      <c r="B505" s="151">
        <v>1551</v>
      </c>
      <c r="C505" s="176"/>
      <c r="D505" s="176"/>
      <c r="E505" s="151">
        <v>1755</v>
      </c>
      <c r="F505" s="177">
        <v>0</v>
      </c>
      <c r="G505" s="151"/>
      <c r="H505" s="85">
        <f t="shared" si="14"/>
        <v>1.13152804642166</v>
      </c>
      <c r="J505" s="114" t="str">
        <f t="shared" si="15"/>
        <v>是</v>
      </c>
      <c r="K505" s="178"/>
    </row>
    <row r="506" ht="18.6" customHeight="1" spans="1:11">
      <c r="A506" s="172" t="s">
        <v>117</v>
      </c>
      <c r="B506" s="151">
        <v>150</v>
      </c>
      <c r="C506" s="176"/>
      <c r="D506" s="176"/>
      <c r="E506" s="151">
        <v>180</v>
      </c>
      <c r="F506" s="177">
        <v>0</v>
      </c>
      <c r="G506" s="151"/>
      <c r="H506" s="85">
        <f t="shared" si="14"/>
        <v>1.2</v>
      </c>
      <c r="J506" s="114" t="str">
        <f t="shared" si="15"/>
        <v>是</v>
      </c>
      <c r="K506" s="178"/>
    </row>
    <row r="507" ht="19.5" hidden="1" customHeight="1" spans="1:11">
      <c r="A507" s="172" t="s">
        <v>118</v>
      </c>
      <c r="B507" s="151">
        <v>0</v>
      </c>
      <c r="C507" s="176"/>
      <c r="D507" s="176"/>
      <c r="E507" s="151">
        <v>0</v>
      </c>
      <c r="F507" s="177">
        <v>0</v>
      </c>
      <c r="G507" s="151"/>
      <c r="H507" s="85">
        <f t="shared" si="14"/>
        <v>0</v>
      </c>
      <c r="J507" s="114" t="str">
        <f t="shared" si="15"/>
        <v>否</v>
      </c>
      <c r="K507" s="178"/>
    </row>
    <row r="508" ht="19.5" hidden="1" customHeight="1" spans="1:11">
      <c r="A508" s="172" t="s">
        <v>119</v>
      </c>
      <c r="B508" s="151">
        <v>0</v>
      </c>
      <c r="C508" s="176"/>
      <c r="D508" s="176"/>
      <c r="E508" s="151">
        <v>0</v>
      </c>
      <c r="F508" s="177">
        <v>0</v>
      </c>
      <c r="G508" s="151"/>
      <c r="H508" s="85">
        <f t="shared" si="14"/>
        <v>0</v>
      </c>
      <c r="J508" s="114" t="str">
        <f t="shared" si="15"/>
        <v>否</v>
      </c>
      <c r="K508" s="178"/>
    </row>
    <row r="509" ht="18.6" customHeight="1" spans="1:11">
      <c r="A509" s="172" t="s">
        <v>454</v>
      </c>
      <c r="B509" s="151">
        <v>25</v>
      </c>
      <c r="C509" s="176"/>
      <c r="D509" s="176"/>
      <c r="E509" s="151">
        <v>25</v>
      </c>
      <c r="F509" s="177">
        <v>0</v>
      </c>
      <c r="G509" s="151"/>
      <c r="H509" s="85">
        <f t="shared" si="14"/>
        <v>1</v>
      </c>
      <c r="J509" s="114" t="str">
        <f t="shared" si="15"/>
        <v>是</v>
      </c>
      <c r="K509" s="178"/>
    </row>
    <row r="510" ht="18.6" customHeight="1" spans="1:11">
      <c r="A510" s="172" t="s">
        <v>455</v>
      </c>
      <c r="B510" s="151">
        <v>1200</v>
      </c>
      <c r="C510" s="176"/>
      <c r="D510" s="176"/>
      <c r="E510" s="151">
        <v>1400</v>
      </c>
      <c r="F510" s="177">
        <v>0</v>
      </c>
      <c r="G510" s="151"/>
      <c r="H510" s="85">
        <f t="shared" si="14"/>
        <v>1.16666666666667</v>
      </c>
      <c r="J510" s="114" t="str">
        <f t="shared" si="15"/>
        <v>是</v>
      </c>
      <c r="K510" s="178"/>
    </row>
    <row r="511" ht="19.5" hidden="1" customHeight="1" spans="1:11">
      <c r="A511" s="172" t="s">
        <v>456</v>
      </c>
      <c r="B511" s="151">
        <v>0</v>
      </c>
      <c r="C511" s="176"/>
      <c r="D511" s="176"/>
      <c r="E511" s="151">
        <v>0</v>
      </c>
      <c r="F511" s="177">
        <v>0</v>
      </c>
      <c r="G511" s="151"/>
      <c r="H511" s="85">
        <f t="shared" si="14"/>
        <v>0</v>
      </c>
      <c r="J511" s="114" t="str">
        <f t="shared" si="15"/>
        <v>否</v>
      </c>
      <c r="K511" s="178"/>
    </row>
    <row r="512" ht="18.6" customHeight="1" spans="1:11">
      <c r="A512" s="172" t="s">
        <v>457</v>
      </c>
      <c r="B512" s="151">
        <v>176</v>
      </c>
      <c r="C512" s="176"/>
      <c r="D512" s="176"/>
      <c r="E512" s="151">
        <v>150</v>
      </c>
      <c r="F512" s="177">
        <v>0</v>
      </c>
      <c r="G512" s="151"/>
      <c r="H512" s="85">
        <f t="shared" si="14"/>
        <v>0.852272727272727</v>
      </c>
      <c r="J512" s="114" t="str">
        <f t="shared" si="15"/>
        <v>是</v>
      </c>
      <c r="K512" s="178"/>
    </row>
    <row r="513" ht="18.6" customHeight="1" spans="1:11">
      <c r="A513" s="172" t="s">
        <v>458</v>
      </c>
      <c r="B513" s="151">
        <v>609</v>
      </c>
      <c r="C513" s="176"/>
      <c r="D513" s="176"/>
      <c r="E513" s="151">
        <v>1585</v>
      </c>
      <c r="F513" s="177">
        <v>0</v>
      </c>
      <c r="G513" s="151"/>
      <c r="H513" s="85">
        <f t="shared" si="14"/>
        <v>2.60262725779967</v>
      </c>
      <c r="J513" s="114" t="str">
        <f t="shared" si="15"/>
        <v>是</v>
      </c>
      <c r="K513" s="178"/>
    </row>
    <row r="514" ht="19.5" hidden="1" customHeight="1" spans="1:11">
      <c r="A514" s="172" t="s">
        <v>117</v>
      </c>
      <c r="B514" s="151">
        <v>0</v>
      </c>
      <c r="C514" s="176"/>
      <c r="D514" s="176"/>
      <c r="E514" s="151">
        <v>0</v>
      </c>
      <c r="F514" s="177">
        <v>0</v>
      </c>
      <c r="G514" s="151"/>
      <c r="H514" s="85">
        <f t="shared" si="14"/>
        <v>0</v>
      </c>
      <c r="J514" s="114" t="str">
        <f t="shared" si="15"/>
        <v>否</v>
      </c>
      <c r="K514" s="178"/>
    </row>
    <row r="515" ht="19.5" hidden="1" customHeight="1" spans="1:11">
      <c r="A515" s="172" t="s">
        <v>118</v>
      </c>
      <c r="B515" s="151">
        <v>0</v>
      </c>
      <c r="C515" s="176"/>
      <c r="D515" s="176"/>
      <c r="E515" s="151">
        <v>0</v>
      </c>
      <c r="F515" s="177">
        <v>0</v>
      </c>
      <c r="G515" s="151"/>
      <c r="H515" s="85">
        <f t="shared" si="14"/>
        <v>0</v>
      </c>
      <c r="J515" s="114" t="str">
        <f t="shared" si="15"/>
        <v>否</v>
      </c>
      <c r="K515" s="178"/>
    </row>
    <row r="516" ht="19.5" hidden="1" customHeight="1" spans="1:11">
      <c r="A516" s="172" t="s">
        <v>119</v>
      </c>
      <c r="B516" s="151">
        <v>0</v>
      </c>
      <c r="C516" s="176"/>
      <c r="D516" s="176"/>
      <c r="E516" s="151">
        <v>0</v>
      </c>
      <c r="F516" s="177">
        <f>SUM(F517:F523)</f>
        <v>0</v>
      </c>
      <c r="G516" s="151"/>
      <c r="H516" s="85">
        <f t="shared" si="14"/>
        <v>0</v>
      </c>
      <c r="J516" s="114" t="str">
        <f t="shared" si="15"/>
        <v>否</v>
      </c>
      <c r="K516" s="178"/>
    </row>
    <row r="517" ht="19.5" hidden="1" customHeight="1" spans="1:11">
      <c r="A517" s="172" t="s">
        <v>459</v>
      </c>
      <c r="B517" s="151">
        <v>0</v>
      </c>
      <c r="C517" s="176"/>
      <c r="D517" s="176"/>
      <c r="E517" s="151">
        <v>0</v>
      </c>
      <c r="F517" s="177">
        <v>0</v>
      </c>
      <c r="G517" s="151"/>
      <c r="H517" s="85">
        <f t="shared" si="14"/>
        <v>0</v>
      </c>
      <c r="J517" s="114" t="str">
        <f t="shared" si="15"/>
        <v>否</v>
      </c>
      <c r="K517" s="178"/>
    </row>
    <row r="518" ht="18.6" customHeight="1" spans="1:11">
      <c r="A518" s="172" t="s">
        <v>460</v>
      </c>
      <c r="B518" s="151">
        <v>25</v>
      </c>
      <c r="C518" s="176"/>
      <c r="D518" s="176"/>
      <c r="E518" s="151">
        <v>25</v>
      </c>
      <c r="F518" s="177">
        <v>0</v>
      </c>
      <c r="G518" s="151"/>
      <c r="H518" s="85">
        <f t="shared" si="14"/>
        <v>1</v>
      </c>
      <c r="J518" s="114" t="str">
        <f t="shared" ref="J518:J584" si="16">IF((E518+F518+K518)&lt;&gt;0,"是","否")</f>
        <v>是</v>
      </c>
      <c r="K518" s="178"/>
    </row>
    <row r="519" ht="19.5" hidden="1" customHeight="1" spans="1:11">
      <c r="A519" s="172" t="s">
        <v>461</v>
      </c>
      <c r="B519" s="151">
        <v>0</v>
      </c>
      <c r="C519" s="176"/>
      <c r="D519" s="176"/>
      <c r="E519" s="151">
        <v>0</v>
      </c>
      <c r="F519" s="177">
        <v>0</v>
      </c>
      <c r="G519" s="151"/>
      <c r="H519" s="85">
        <f t="shared" si="14"/>
        <v>0</v>
      </c>
      <c r="J519" s="114" t="str">
        <f t="shared" si="16"/>
        <v>否</v>
      </c>
      <c r="K519" s="178"/>
    </row>
    <row r="520" ht="18.6" customHeight="1" spans="1:11">
      <c r="A520" s="172" t="s">
        <v>462</v>
      </c>
      <c r="B520" s="151">
        <v>534</v>
      </c>
      <c r="C520" s="176"/>
      <c r="D520" s="176"/>
      <c r="E520" s="151">
        <v>500</v>
      </c>
      <c r="F520" s="177">
        <v>0</v>
      </c>
      <c r="G520" s="151"/>
      <c r="H520" s="85">
        <f t="shared" ref="H520:H580" si="17">IF(B520&lt;&gt;0,E520/B520,0)</f>
        <v>0.936329588014981</v>
      </c>
      <c r="J520" s="114" t="str">
        <f t="shared" si="16"/>
        <v>是</v>
      </c>
      <c r="K520" s="178"/>
    </row>
    <row r="521" ht="18.6" customHeight="1" spans="1:11">
      <c r="A521" s="172" t="s">
        <v>463</v>
      </c>
      <c r="B521" s="151">
        <v>50</v>
      </c>
      <c r="C521" s="176"/>
      <c r="D521" s="176"/>
      <c r="E521" s="151">
        <v>60</v>
      </c>
      <c r="F521" s="177">
        <v>0</v>
      </c>
      <c r="G521" s="151"/>
      <c r="H521" s="85">
        <f t="shared" si="17"/>
        <v>1.2</v>
      </c>
      <c r="J521" s="114" t="str">
        <f t="shared" si="16"/>
        <v>是</v>
      </c>
      <c r="K521" s="178"/>
    </row>
    <row r="522" ht="19.5" hidden="1" customHeight="1" spans="1:11">
      <c r="A522" s="172" t="s">
        <v>464</v>
      </c>
      <c r="B522" s="151">
        <v>0</v>
      </c>
      <c r="C522" s="176"/>
      <c r="D522" s="176"/>
      <c r="E522" s="151">
        <v>0</v>
      </c>
      <c r="F522" s="177">
        <v>0</v>
      </c>
      <c r="G522" s="151"/>
      <c r="H522" s="85">
        <f t="shared" si="17"/>
        <v>0</v>
      </c>
      <c r="J522" s="114" t="str">
        <f t="shared" si="16"/>
        <v>否</v>
      </c>
      <c r="K522" s="178"/>
    </row>
    <row r="523" ht="18.6" customHeight="1" spans="1:11">
      <c r="A523" s="172" t="s">
        <v>465</v>
      </c>
      <c r="B523" s="151">
        <v>0</v>
      </c>
      <c r="C523" s="176"/>
      <c r="D523" s="176"/>
      <c r="E523" s="151">
        <v>1000</v>
      </c>
      <c r="F523" s="177">
        <v>0</v>
      </c>
      <c r="G523" s="151"/>
      <c r="H523" s="85">
        <f t="shared" si="17"/>
        <v>0</v>
      </c>
      <c r="J523" s="114" t="str">
        <f t="shared" si="16"/>
        <v>是</v>
      </c>
      <c r="K523" s="178"/>
    </row>
    <row r="524" ht="18.6" customHeight="1" spans="1:11">
      <c r="A524" s="172" t="s">
        <v>1165</v>
      </c>
      <c r="B524" s="151">
        <v>2151</v>
      </c>
      <c r="C524" s="176"/>
      <c r="D524" s="176"/>
      <c r="E524" s="151">
        <v>2459</v>
      </c>
      <c r="F524" s="177">
        <f>SUM(F525:F534)</f>
        <v>0</v>
      </c>
      <c r="G524" s="151"/>
      <c r="H524" s="85">
        <f t="shared" si="17"/>
        <v>1.14318921431892</v>
      </c>
      <c r="J524" s="114" t="str">
        <f t="shared" si="16"/>
        <v>是</v>
      </c>
      <c r="K524" s="178"/>
    </row>
    <row r="525" ht="18.6" customHeight="1" spans="1:11">
      <c r="A525" s="172" t="s">
        <v>117</v>
      </c>
      <c r="B525" s="151">
        <v>816</v>
      </c>
      <c r="C525" s="176"/>
      <c r="D525" s="176"/>
      <c r="E525" s="151">
        <v>979</v>
      </c>
      <c r="F525" s="177">
        <v>0</v>
      </c>
      <c r="G525" s="151"/>
      <c r="H525" s="85">
        <f t="shared" si="17"/>
        <v>1.19975490196078</v>
      </c>
      <c r="J525" s="114" t="str">
        <f t="shared" si="16"/>
        <v>是</v>
      </c>
      <c r="K525" s="178"/>
    </row>
    <row r="526" ht="19.5" hidden="1" customHeight="1" spans="1:11">
      <c r="A526" s="172" t="s">
        <v>118</v>
      </c>
      <c r="B526" s="151">
        <v>0</v>
      </c>
      <c r="C526" s="176"/>
      <c r="D526" s="176"/>
      <c r="E526" s="151">
        <v>0</v>
      </c>
      <c r="F526" s="177">
        <v>0</v>
      </c>
      <c r="G526" s="151"/>
      <c r="H526" s="85">
        <f t="shared" si="17"/>
        <v>0</v>
      </c>
      <c r="J526" s="114" t="str">
        <f t="shared" si="16"/>
        <v>否</v>
      </c>
      <c r="K526" s="178"/>
    </row>
    <row r="527" ht="19.5" hidden="1" customHeight="1" spans="1:11">
      <c r="A527" s="172" t="s">
        <v>119</v>
      </c>
      <c r="B527" s="151">
        <v>0</v>
      </c>
      <c r="C527" s="176"/>
      <c r="D527" s="176"/>
      <c r="E527" s="151">
        <v>0</v>
      </c>
      <c r="F527" s="177">
        <v>0</v>
      </c>
      <c r="G527" s="151"/>
      <c r="H527" s="85">
        <f t="shared" si="17"/>
        <v>0</v>
      </c>
      <c r="J527" s="114" t="str">
        <f t="shared" si="16"/>
        <v>否</v>
      </c>
      <c r="K527" s="178"/>
    </row>
    <row r="528" ht="18.6" customHeight="1" spans="1:11">
      <c r="A528" s="172" t="s">
        <v>467</v>
      </c>
      <c r="B528" s="151">
        <v>114</v>
      </c>
      <c r="C528" s="176"/>
      <c r="D528" s="176"/>
      <c r="E528" s="151">
        <v>130</v>
      </c>
      <c r="F528" s="177">
        <v>0</v>
      </c>
      <c r="G528" s="151"/>
      <c r="H528" s="85">
        <f t="shared" si="17"/>
        <v>1.14035087719298</v>
      </c>
      <c r="J528" s="114" t="str">
        <f t="shared" si="16"/>
        <v>是</v>
      </c>
      <c r="K528" s="178"/>
    </row>
    <row r="529" ht="18.6" customHeight="1" spans="1:11">
      <c r="A529" s="172" t="s">
        <v>468</v>
      </c>
      <c r="B529" s="151">
        <v>263</v>
      </c>
      <c r="C529" s="176"/>
      <c r="D529" s="176"/>
      <c r="E529" s="151">
        <v>300</v>
      </c>
      <c r="F529" s="177">
        <v>0</v>
      </c>
      <c r="G529" s="151"/>
      <c r="H529" s="85">
        <f t="shared" si="17"/>
        <v>1.14068441064639</v>
      </c>
      <c r="J529" s="114" t="str">
        <f t="shared" si="16"/>
        <v>是</v>
      </c>
      <c r="K529" s="178"/>
    </row>
    <row r="530" ht="18.6" customHeight="1" spans="1:11">
      <c r="A530" s="172" t="s">
        <v>469</v>
      </c>
      <c r="B530" s="151">
        <v>188</v>
      </c>
      <c r="C530" s="176"/>
      <c r="D530" s="176"/>
      <c r="E530" s="151">
        <v>200</v>
      </c>
      <c r="F530" s="177">
        <v>0</v>
      </c>
      <c r="G530" s="151"/>
      <c r="H530" s="85">
        <f t="shared" si="17"/>
        <v>1.06382978723404</v>
      </c>
      <c r="J530" s="114" t="str">
        <f t="shared" si="16"/>
        <v>是</v>
      </c>
      <c r="K530" s="178"/>
    </row>
    <row r="531" ht="19.5" hidden="1" customHeight="1" spans="1:11">
      <c r="A531" s="172" t="s">
        <v>470</v>
      </c>
      <c r="B531" s="151">
        <v>0</v>
      </c>
      <c r="C531" s="176"/>
      <c r="D531" s="176"/>
      <c r="E531" s="151">
        <v>0</v>
      </c>
      <c r="F531" s="177">
        <v>0</v>
      </c>
      <c r="G531" s="151"/>
      <c r="H531" s="85">
        <f t="shared" si="17"/>
        <v>0</v>
      </c>
      <c r="J531" s="114" t="str">
        <f t="shared" si="16"/>
        <v>否</v>
      </c>
      <c r="K531" s="178"/>
    </row>
    <row r="532" ht="18.6" customHeight="1" spans="1:11">
      <c r="A532" s="172" t="s">
        <v>471</v>
      </c>
      <c r="B532" s="151">
        <v>571</v>
      </c>
      <c r="C532" s="176"/>
      <c r="D532" s="176"/>
      <c r="E532" s="151">
        <v>650</v>
      </c>
      <c r="F532" s="177">
        <v>0</v>
      </c>
      <c r="G532" s="151"/>
      <c r="H532" s="85">
        <f t="shared" si="17"/>
        <v>1.13835376532399</v>
      </c>
      <c r="J532" s="114" t="str">
        <f t="shared" si="16"/>
        <v>是</v>
      </c>
      <c r="K532" s="178"/>
    </row>
    <row r="533" ht="19.5" hidden="1" customHeight="1" spans="1:11">
      <c r="A533" s="172" t="s">
        <v>472</v>
      </c>
      <c r="B533" s="151">
        <v>0</v>
      </c>
      <c r="C533" s="176"/>
      <c r="D533" s="176"/>
      <c r="E533" s="151">
        <v>0</v>
      </c>
      <c r="F533" s="177">
        <v>0</v>
      </c>
      <c r="G533" s="151"/>
      <c r="H533" s="85">
        <f t="shared" si="17"/>
        <v>0</v>
      </c>
      <c r="J533" s="114" t="str">
        <f t="shared" si="16"/>
        <v>否</v>
      </c>
      <c r="K533" s="178"/>
    </row>
    <row r="534" ht="18.6" customHeight="1" spans="1:11">
      <c r="A534" s="172" t="s">
        <v>473</v>
      </c>
      <c r="B534" s="151">
        <v>199</v>
      </c>
      <c r="C534" s="176"/>
      <c r="D534" s="176"/>
      <c r="E534" s="151">
        <v>200</v>
      </c>
      <c r="F534" s="177">
        <v>0</v>
      </c>
      <c r="G534" s="151"/>
      <c r="H534" s="85">
        <f t="shared" si="17"/>
        <v>1.00502512562814</v>
      </c>
      <c r="J534" s="114" t="str">
        <f t="shared" si="16"/>
        <v>是</v>
      </c>
      <c r="K534" s="178"/>
    </row>
    <row r="535" ht="18.6" customHeight="1" spans="1:11">
      <c r="A535" s="172" t="s">
        <v>474</v>
      </c>
      <c r="B535" s="151">
        <v>2212</v>
      </c>
      <c r="C535" s="176"/>
      <c r="D535" s="176"/>
      <c r="E535" s="151">
        <v>1170</v>
      </c>
      <c r="F535" s="177"/>
      <c r="G535" s="151"/>
      <c r="H535" s="85">
        <f t="shared" si="17"/>
        <v>0.528933092224231</v>
      </c>
      <c r="J535" s="114" t="str">
        <f t="shared" si="16"/>
        <v>是</v>
      </c>
      <c r="K535" s="178"/>
    </row>
    <row r="536" ht="18.6" customHeight="1" spans="1:11">
      <c r="A536" s="172" t="s">
        <v>475</v>
      </c>
      <c r="B536" s="151">
        <v>211</v>
      </c>
      <c r="C536" s="176"/>
      <c r="D536" s="176"/>
      <c r="E536" s="151">
        <v>220</v>
      </c>
      <c r="F536" s="177">
        <v>0</v>
      </c>
      <c r="G536" s="151"/>
      <c r="H536" s="85">
        <f t="shared" si="17"/>
        <v>1.04265402843602</v>
      </c>
      <c r="J536" s="114" t="str">
        <f t="shared" si="16"/>
        <v>是</v>
      </c>
      <c r="K536" s="178"/>
    </row>
    <row r="537" ht="18.6" customHeight="1" spans="1:11">
      <c r="A537" s="172" t="s">
        <v>476</v>
      </c>
      <c r="B537" s="151">
        <v>140</v>
      </c>
      <c r="C537" s="176"/>
      <c r="D537" s="176"/>
      <c r="E537" s="151">
        <v>150</v>
      </c>
      <c r="F537" s="177">
        <v>0</v>
      </c>
      <c r="G537" s="151"/>
      <c r="H537" s="85">
        <f t="shared" si="17"/>
        <v>1.07142857142857</v>
      </c>
      <c r="J537" s="114" t="str">
        <f t="shared" si="16"/>
        <v>是</v>
      </c>
      <c r="K537" s="178"/>
    </row>
    <row r="538" ht="18.6" customHeight="1" spans="1:11">
      <c r="A538" s="172" t="s">
        <v>477</v>
      </c>
      <c r="B538" s="151">
        <v>1861</v>
      </c>
      <c r="C538" s="176"/>
      <c r="D538" s="176"/>
      <c r="E538" s="151">
        <v>800</v>
      </c>
      <c r="F538" s="177">
        <v>0</v>
      </c>
      <c r="G538" s="151"/>
      <c r="H538" s="85">
        <f t="shared" si="17"/>
        <v>0.429876410531972</v>
      </c>
      <c r="J538" s="114" t="str">
        <f t="shared" si="16"/>
        <v>是</v>
      </c>
      <c r="K538" s="178"/>
    </row>
    <row r="539" ht="18.6" customHeight="1" spans="1:11">
      <c r="A539" s="169" t="s">
        <v>35</v>
      </c>
      <c r="B539" s="149">
        <v>22008</v>
      </c>
      <c r="C539" s="180">
        <v>62</v>
      </c>
      <c r="D539" s="180">
        <v>93</v>
      </c>
      <c r="E539" s="149">
        <v>25483</v>
      </c>
      <c r="F539" s="181">
        <v>70</v>
      </c>
      <c r="G539" s="149">
        <v>93</v>
      </c>
      <c r="H539" s="83">
        <f t="shared" si="17"/>
        <v>1.15789712831698</v>
      </c>
      <c r="J539" s="114" t="str">
        <f t="shared" si="16"/>
        <v>是</v>
      </c>
      <c r="K539" s="182">
        <v>1</v>
      </c>
    </row>
    <row r="540" s="112" customFormat="1" ht="18.6" customHeight="1" spans="1:11">
      <c r="A540" s="172" t="s">
        <v>478</v>
      </c>
      <c r="B540" s="151">
        <v>1918</v>
      </c>
      <c r="C540" s="176"/>
      <c r="D540" s="176"/>
      <c r="E540" s="151">
        <v>2257</v>
      </c>
      <c r="F540" s="177">
        <v>0</v>
      </c>
      <c r="G540" s="151"/>
      <c r="H540" s="85">
        <f t="shared" si="17"/>
        <v>1.17674661105318</v>
      </c>
      <c r="J540" s="114" t="str">
        <f t="shared" si="16"/>
        <v>是</v>
      </c>
      <c r="K540" s="178"/>
    </row>
    <row r="541" ht="18.6" customHeight="1" spans="1:11">
      <c r="A541" s="172" t="s">
        <v>117</v>
      </c>
      <c r="B541" s="151">
        <v>999</v>
      </c>
      <c r="C541" s="176"/>
      <c r="D541" s="176"/>
      <c r="E541" s="151">
        <v>1199</v>
      </c>
      <c r="F541" s="177">
        <v>0</v>
      </c>
      <c r="G541" s="151"/>
      <c r="H541" s="85">
        <f t="shared" si="17"/>
        <v>1.2002002002002</v>
      </c>
      <c r="J541" s="114" t="str">
        <f t="shared" si="16"/>
        <v>是</v>
      </c>
      <c r="K541" s="178"/>
    </row>
    <row r="542" ht="19.5" hidden="1" customHeight="1" spans="1:11">
      <c r="A542" s="172" t="s">
        <v>118</v>
      </c>
      <c r="B542" s="151">
        <v>0</v>
      </c>
      <c r="C542" s="176"/>
      <c r="D542" s="176"/>
      <c r="E542" s="151">
        <v>0</v>
      </c>
      <c r="F542" s="177">
        <v>0</v>
      </c>
      <c r="G542" s="151"/>
      <c r="H542" s="85">
        <f t="shared" si="17"/>
        <v>0</v>
      </c>
      <c r="J542" s="114" t="str">
        <f t="shared" si="16"/>
        <v>否</v>
      </c>
      <c r="K542" s="178"/>
    </row>
    <row r="543" ht="19.5" hidden="1" customHeight="1" spans="1:11">
      <c r="A543" s="172" t="s">
        <v>119</v>
      </c>
      <c r="B543" s="151">
        <v>0</v>
      </c>
      <c r="C543" s="176"/>
      <c r="D543" s="176"/>
      <c r="E543" s="151">
        <v>0</v>
      </c>
      <c r="F543" s="177">
        <v>0</v>
      </c>
      <c r="G543" s="151"/>
      <c r="H543" s="85">
        <f t="shared" si="17"/>
        <v>0</v>
      </c>
      <c r="J543" s="114" t="str">
        <f t="shared" si="16"/>
        <v>否</v>
      </c>
      <c r="K543" s="178"/>
    </row>
    <row r="544" ht="19.5" hidden="1" customHeight="1" spans="1:11">
      <c r="A544" s="172" t="s">
        <v>479</v>
      </c>
      <c r="B544" s="151">
        <v>0</v>
      </c>
      <c r="C544" s="176"/>
      <c r="D544" s="176"/>
      <c r="E544" s="151">
        <v>0</v>
      </c>
      <c r="F544" s="177">
        <v>0</v>
      </c>
      <c r="G544" s="151"/>
      <c r="H544" s="85">
        <f t="shared" si="17"/>
        <v>0</v>
      </c>
      <c r="J544" s="114" t="str">
        <f t="shared" si="16"/>
        <v>否</v>
      </c>
      <c r="K544" s="178"/>
    </row>
    <row r="545" ht="18.6" customHeight="1" spans="1:11">
      <c r="A545" s="172" t="s">
        <v>480</v>
      </c>
      <c r="B545" s="151">
        <v>10</v>
      </c>
      <c r="C545" s="176"/>
      <c r="D545" s="176"/>
      <c r="E545" s="151">
        <v>10</v>
      </c>
      <c r="F545" s="177">
        <v>0</v>
      </c>
      <c r="G545" s="151"/>
      <c r="H545" s="85">
        <f t="shared" si="17"/>
        <v>1</v>
      </c>
      <c r="J545" s="114" t="str">
        <f t="shared" si="16"/>
        <v>是</v>
      </c>
      <c r="K545" s="178"/>
    </row>
    <row r="546" ht="19.5" hidden="1" customHeight="1" spans="1:11">
      <c r="A546" s="172" t="s">
        <v>481</v>
      </c>
      <c r="B546" s="151">
        <v>0</v>
      </c>
      <c r="C546" s="176"/>
      <c r="D546" s="176"/>
      <c r="E546" s="151">
        <v>0</v>
      </c>
      <c r="F546" s="177">
        <f>SUM(F547:F549)</f>
        <v>0</v>
      </c>
      <c r="G546" s="151"/>
      <c r="H546" s="85">
        <f t="shared" si="17"/>
        <v>0</v>
      </c>
      <c r="J546" s="114" t="str">
        <f t="shared" si="16"/>
        <v>否</v>
      </c>
      <c r="K546" s="178"/>
    </row>
    <row r="547" ht="18.6" customHeight="1" spans="1:11">
      <c r="A547" s="172" t="s">
        <v>482</v>
      </c>
      <c r="B547" s="151">
        <v>10</v>
      </c>
      <c r="C547" s="176"/>
      <c r="D547" s="176"/>
      <c r="E547" s="151">
        <v>10</v>
      </c>
      <c r="F547" s="177">
        <v>0</v>
      </c>
      <c r="G547" s="151"/>
      <c r="H547" s="85">
        <f t="shared" si="17"/>
        <v>1</v>
      </c>
      <c r="J547" s="114" t="str">
        <f t="shared" si="16"/>
        <v>是</v>
      </c>
      <c r="K547" s="178"/>
    </row>
    <row r="548" ht="18.6" customHeight="1" spans="1:11">
      <c r="A548" s="172" t="s">
        <v>160</v>
      </c>
      <c r="B548" s="151">
        <v>40</v>
      </c>
      <c r="C548" s="176"/>
      <c r="D548" s="176"/>
      <c r="E548" s="151">
        <v>40</v>
      </c>
      <c r="F548" s="177">
        <v>0</v>
      </c>
      <c r="G548" s="151"/>
      <c r="H548" s="85">
        <f t="shared" si="17"/>
        <v>1</v>
      </c>
      <c r="J548" s="114" t="str">
        <f t="shared" si="16"/>
        <v>是</v>
      </c>
      <c r="K548" s="178"/>
    </row>
    <row r="549" ht="18.6" customHeight="1" spans="1:11">
      <c r="A549" s="172" t="s">
        <v>483</v>
      </c>
      <c r="B549" s="151">
        <v>694</v>
      </c>
      <c r="C549" s="176"/>
      <c r="D549" s="176"/>
      <c r="E549" s="151">
        <v>833</v>
      </c>
      <c r="F549" s="177">
        <v>0</v>
      </c>
      <c r="G549" s="151"/>
      <c r="H549" s="85">
        <f t="shared" si="17"/>
        <v>1.20028818443804</v>
      </c>
      <c r="J549" s="114" t="str">
        <f t="shared" si="16"/>
        <v>是</v>
      </c>
      <c r="K549" s="178"/>
    </row>
    <row r="550" ht="18.6" customHeight="1" spans="1:11">
      <c r="A550" s="172" t="s">
        <v>484</v>
      </c>
      <c r="B550" s="151">
        <v>10</v>
      </c>
      <c r="C550" s="176"/>
      <c r="D550" s="176"/>
      <c r="E550" s="151">
        <v>10</v>
      </c>
      <c r="F550" s="177"/>
      <c r="G550" s="151"/>
      <c r="H550" s="85">
        <f t="shared" si="17"/>
        <v>1</v>
      </c>
      <c r="J550" s="114" t="str">
        <f t="shared" si="16"/>
        <v>是</v>
      </c>
      <c r="K550" s="178"/>
    </row>
    <row r="551" ht="19.5" hidden="1" customHeight="1" spans="1:11">
      <c r="A551" s="172" t="s">
        <v>485</v>
      </c>
      <c r="B551" s="151">
        <v>0</v>
      </c>
      <c r="C551" s="176"/>
      <c r="D551" s="176"/>
      <c r="E551" s="151">
        <v>0</v>
      </c>
      <c r="F551" s="177">
        <f>SUM(F552:F564)</f>
        <v>0</v>
      </c>
      <c r="G551" s="151"/>
      <c r="H551" s="85">
        <f t="shared" si="17"/>
        <v>0</v>
      </c>
      <c r="J551" s="114" t="str">
        <f t="shared" si="16"/>
        <v>否</v>
      </c>
      <c r="K551" s="178"/>
    </row>
    <row r="552" ht="18.6" customHeight="1" spans="1:11">
      <c r="A552" s="172" t="s">
        <v>486</v>
      </c>
      <c r="B552" s="151">
        <v>5</v>
      </c>
      <c r="C552" s="176"/>
      <c r="D552" s="176"/>
      <c r="E552" s="151">
        <v>5</v>
      </c>
      <c r="F552" s="177">
        <v>0</v>
      </c>
      <c r="G552" s="151"/>
      <c r="H552" s="85">
        <f t="shared" si="17"/>
        <v>1</v>
      </c>
      <c r="J552" s="114" t="str">
        <f t="shared" si="16"/>
        <v>是</v>
      </c>
      <c r="K552" s="178"/>
    </row>
    <row r="553" ht="18.6" customHeight="1" spans="1:11">
      <c r="A553" s="172" t="s">
        <v>487</v>
      </c>
      <c r="B553" s="151">
        <v>150</v>
      </c>
      <c r="C553" s="176"/>
      <c r="D553" s="176"/>
      <c r="E553" s="151">
        <v>150</v>
      </c>
      <c r="F553" s="177">
        <v>0</v>
      </c>
      <c r="G553" s="151"/>
      <c r="H553" s="85">
        <f t="shared" si="17"/>
        <v>1</v>
      </c>
      <c r="J553" s="114" t="str">
        <f t="shared" si="16"/>
        <v>是</v>
      </c>
      <c r="K553" s="178"/>
    </row>
    <row r="554" ht="18.6" customHeight="1" spans="1:11">
      <c r="A554" s="172" t="s">
        <v>488</v>
      </c>
      <c r="B554" s="151">
        <v>758</v>
      </c>
      <c r="C554" s="176"/>
      <c r="D554" s="176"/>
      <c r="E554" s="151">
        <v>865</v>
      </c>
      <c r="F554" s="177">
        <v>0</v>
      </c>
      <c r="G554" s="151"/>
      <c r="H554" s="85">
        <f t="shared" si="17"/>
        <v>1.14116094986807</v>
      </c>
      <c r="J554" s="114" t="str">
        <f t="shared" si="16"/>
        <v>是</v>
      </c>
      <c r="K554" s="178"/>
    </row>
    <row r="555" ht="18.6" customHeight="1" spans="1:11">
      <c r="A555" s="172" t="s">
        <v>117</v>
      </c>
      <c r="B555" s="151">
        <v>506</v>
      </c>
      <c r="C555" s="176"/>
      <c r="D555" s="176"/>
      <c r="E555" s="151">
        <v>607</v>
      </c>
      <c r="F555" s="177">
        <v>0</v>
      </c>
      <c r="G555" s="151"/>
      <c r="H555" s="85">
        <f t="shared" si="17"/>
        <v>1.199604743083</v>
      </c>
      <c r="J555" s="114" t="str">
        <f t="shared" si="16"/>
        <v>是</v>
      </c>
      <c r="K555" s="178"/>
    </row>
    <row r="556" ht="19.5" hidden="1" customHeight="1" spans="1:11">
      <c r="A556" s="172" t="s">
        <v>118</v>
      </c>
      <c r="B556" s="151">
        <v>0</v>
      </c>
      <c r="C556" s="176"/>
      <c r="D556" s="176"/>
      <c r="E556" s="151">
        <v>0</v>
      </c>
      <c r="F556" s="177">
        <v>0</v>
      </c>
      <c r="G556" s="151"/>
      <c r="H556" s="85">
        <f t="shared" si="17"/>
        <v>0</v>
      </c>
      <c r="J556" s="114" t="str">
        <f t="shared" si="16"/>
        <v>否</v>
      </c>
      <c r="K556" s="178"/>
    </row>
    <row r="557" ht="19.5" hidden="1" customHeight="1" spans="1:11">
      <c r="A557" s="172" t="s">
        <v>119</v>
      </c>
      <c r="B557" s="151">
        <v>0</v>
      </c>
      <c r="C557" s="176"/>
      <c r="D557" s="176"/>
      <c r="E557" s="151">
        <v>0</v>
      </c>
      <c r="F557" s="177">
        <v>0</v>
      </c>
      <c r="G557" s="151"/>
      <c r="H557" s="85">
        <f t="shared" si="17"/>
        <v>0</v>
      </c>
      <c r="J557" s="114" t="str">
        <f t="shared" si="16"/>
        <v>否</v>
      </c>
      <c r="K557" s="178"/>
    </row>
    <row r="558" ht="18.6" customHeight="1" spans="1:11">
      <c r="A558" s="172" t="s">
        <v>489</v>
      </c>
      <c r="B558" s="151">
        <v>97</v>
      </c>
      <c r="C558" s="176"/>
      <c r="D558" s="176"/>
      <c r="E558" s="151">
        <v>100</v>
      </c>
      <c r="F558" s="177">
        <v>0</v>
      </c>
      <c r="G558" s="151"/>
      <c r="H558" s="85">
        <f t="shared" si="17"/>
        <v>1.03092783505155</v>
      </c>
      <c r="J558" s="114" t="str">
        <f t="shared" si="16"/>
        <v>是</v>
      </c>
      <c r="K558" s="178"/>
    </row>
    <row r="559" ht="18.6" customHeight="1" spans="1:11">
      <c r="A559" s="172" t="s">
        <v>490</v>
      </c>
      <c r="B559" s="151">
        <v>11</v>
      </c>
      <c r="C559" s="176"/>
      <c r="D559" s="176"/>
      <c r="E559" s="151">
        <v>13</v>
      </c>
      <c r="F559" s="177">
        <v>0</v>
      </c>
      <c r="G559" s="151"/>
      <c r="H559" s="85">
        <f t="shared" si="17"/>
        <v>1.18181818181818</v>
      </c>
      <c r="J559" s="114" t="str">
        <f t="shared" si="16"/>
        <v>是</v>
      </c>
      <c r="K559" s="178"/>
    </row>
    <row r="560" ht="19.5" hidden="1" customHeight="1" spans="1:11">
      <c r="A560" s="172" t="s">
        <v>491</v>
      </c>
      <c r="B560" s="151">
        <v>0</v>
      </c>
      <c r="C560" s="176"/>
      <c r="D560" s="176"/>
      <c r="E560" s="151">
        <v>0</v>
      </c>
      <c r="F560" s="177">
        <v>0</v>
      </c>
      <c r="G560" s="151"/>
      <c r="H560" s="85">
        <f t="shared" si="17"/>
        <v>0</v>
      </c>
      <c r="J560" s="114" t="str">
        <f t="shared" si="16"/>
        <v>否</v>
      </c>
      <c r="K560" s="178"/>
    </row>
    <row r="561" ht="18.6" customHeight="1" spans="1:11">
      <c r="A561" s="172" t="s">
        <v>492</v>
      </c>
      <c r="B561" s="151">
        <v>24</v>
      </c>
      <c r="C561" s="176"/>
      <c r="D561" s="176"/>
      <c r="E561" s="151">
        <v>25</v>
      </c>
      <c r="F561" s="177">
        <v>0</v>
      </c>
      <c r="G561" s="151"/>
      <c r="H561" s="85">
        <f t="shared" si="17"/>
        <v>1.04166666666667</v>
      </c>
      <c r="J561" s="114" t="str">
        <f t="shared" si="16"/>
        <v>是</v>
      </c>
      <c r="K561" s="178"/>
    </row>
    <row r="562" ht="19.5" hidden="1" customHeight="1" spans="1:11">
      <c r="A562" s="172" t="s">
        <v>493</v>
      </c>
      <c r="B562" s="151">
        <v>0</v>
      </c>
      <c r="C562" s="176"/>
      <c r="D562" s="176"/>
      <c r="E562" s="151">
        <v>0</v>
      </c>
      <c r="F562" s="177">
        <v>0</v>
      </c>
      <c r="G562" s="151"/>
      <c r="H562" s="85">
        <f t="shared" si="17"/>
        <v>0</v>
      </c>
      <c r="J562" s="114" t="str">
        <f t="shared" si="16"/>
        <v>否</v>
      </c>
      <c r="K562" s="178"/>
    </row>
    <row r="563" ht="18.6" customHeight="1" spans="1:11">
      <c r="A563" s="172" t="s">
        <v>494</v>
      </c>
      <c r="B563" s="151">
        <v>40</v>
      </c>
      <c r="C563" s="176"/>
      <c r="D563" s="176"/>
      <c r="E563" s="151">
        <v>40</v>
      </c>
      <c r="F563" s="177">
        <v>0</v>
      </c>
      <c r="G563" s="151"/>
      <c r="H563" s="85">
        <f t="shared" si="17"/>
        <v>1</v>
      </c>
      <c r="J563" s="114" t="str">
        <f t="shared" si="16"/>
        <v>是</v>
      </c>
      <c r="K563" s="178"/>
    </row>
    <row r="564" ht="18.6" customHeight="1" spans="1:11">
      <c r="A564" s="172" t="s">
        <v>495</v>
      </c>
      <c r="B564" s="151">
        <v>80</v>
      </c>
      <c r="C564" s="176"/>
      <c r="D564" s="176"/>
      <c r="E564" s="151">
        <v>80</v>
      </c>
      <c r="F564" s="177">
        <v>0</v>
      </c>
      <c r="G564" s="151"/>
      <c r="H564" s="85">
        <f t="shared" si="17"/>
        <v>1</v>
      </c>
      <c r="J564" s="114" t="str">
        <f t="shared" si="16"/>
        <v>是</v>
      </c>
      <c r="K564" s="178"/>
    </row>
    <row r="565" ht="19.5" hidden="1" customHeight="1" spans="1:11">
      <c r="A565" s="172" t="s">
        <v>496</v>
      </c>
      <c r="B565" s="151"/>
      <c r="C565" s="176"/>
      <c r="D565" s="176"/>
      <c r="E565" s="151"/>
      <c r="F565" s="177"/>
      <c r="G565" s="151"/>
      <c r="H565" s="85">
        <f t="shared" si="17"/>
        <v>0</v>
      </c>
      <c r="J565" s="114" t="str">
        <f t="shared" si="16"/>
        <v>否</v>
      </c>
      <c r="K565" s="178"/>
    </row>
    <row r="566" ht="19.5" hidden="1" customHeight="1" spans="1:11">
      <c r="A566" s="172" t="s">
        <v>1166</v>
      </c>
      <c r="B566" s="151"/>
      <c r="C566" s="176"/>
      <c r="D566" s="176"/>
      <c r="E566" s="151"/>
      <c r="F566" s="177">
        <v>0</v>
      </c>
      <c r="G566" s="151"/>
      <c r="H566" s="85">
        <f t="shared" si="17"/>
        <v>0</v>
      </c>
      <c r="J566" s="114" t="str">
        <f t="shared" si="16"/>
        <v>否</v>
      </c>
      <c r="K566" s="178"/>
    </row>
    <row r="567" ht="19.5" hidden="1" customHeight="1" spans="1:11">
      <c r="A567" s="172" t="s">
        <v>502</v>
      </c>
      <c r="B567" s="151"/>
      <c r="C567" s="176"/>
      <c r="D567" s="176"/>
      <c r="E567" s="151"/>
      <c r="F567" s="177">
        <v>0</v>
      </c>
      <c r="G567" s="151"/>
      <c r="H567" s="85">
        <f t="shared" si="17"/>
        <v>0</v>
      </c>
      <c r="J567" s="114" t="str">
        <f t="shared" si="16"/>
        <v>否</v>
      </c>
      <c r="K567" s="178"/>
    </row>
    <row r="568" ht="19.5" hidden="1" customHeight="1" spans="1:11">
      <c r="A568" s="172" t="s">
        <v>1167</v>
      </c>
      <c r="B568" s="151"/>
      <c r="C568" s="176"/>
      <c r="D568" s="176"/>
      <c r="E568" s="151"/>
      <c r="F568" s="177">
        <v>0</v>
      </c>
      <c r="G568" s="151"/>
      <c r="H568" s="85">
        <f t="shared" si="17"/>
        <v>0</v>
      </c>
      <c r="J568" s="114" t="str">
        <f t="shared" si="16"/>
        <v>否</v>
      </c>
      <c r="K568" s="178"/>
    </row>
    <row r="569" ht="19.5" hidden="1" customHeight="1" spans="1:11">
      <c r="A569" s="172" t="s">
        <v>503</v>
      </c>
      <c r="B569" s="151"/>
      <c r="C569" s="176"/>
      <c r="D569" s="176"/>
      <c r="E569" s="151"/>
      <c r="F569" s="177">
        <v>0</v>
      </c>
      <c r="G569" s="151"/>
      <c r="H569" s="85">
        <f t="shared" si="17"/>
        <v>0</v>
      </c>
      <c r="J569" s="114" t="str">
        <f t="shared" si="16"/>
        <v>否</v>
      </c>
      <c r="K569" s="178"/>
    </row>
    <row r="570" ht="19.5" hidden="1" customHeight="1" spans="1:11">
      <c r="A570" s="172" t="s">
        <v>504</v>
      </c>
      <c r="B570" s="151"/>
      <c r="C570" s="176"/>
      <c r="D570" s="176"/>
      <c r="E570" s="151"/>
      <c r="F570" s="177">
        <v>0</v>
      </c>
      <c r="G570" s="151"/>
      <c r="H570" s="85">
        <f t="shared" si="17"/>
        <v>0</v>
      </c>
      <c r="J570" s="114" t="str">
        <f t="shared" si="16"/>
        <v>否</v>
      </c>
      <c r="K570" s="178"/>
    </row>
    <row r="571" ht="19.5" hidden="1" customHeight="1" spans="1:11">
      <c r="A571" s="172" t="s">
        <v>499</v>
      </c>
      <c r="B571" s="151"/>
      <c r="C571" s="176"/>
      <c r="D571" s="176"/>
      <c r="E571" s="151"/>
      <c r="F571" s="177">
        <v>0</v>
      </c>
      <c r="G571" s="151"/>
      <c r="H571" s="85">
        <f t="shared" si="17"/>
        <v>0</v>
      </c>
      <c r="J571" s="114" t="str">
        <f t="shared" si="16"/>
        <v>否</v>
      </c>
      <c r="K571" s="178"/>
    </row>
    <row r="572" ht="19.5" hidden="1" customHeight="1" spans="1:11">
      <c r="A572" s="172" t="s">
        <v>505</v>
      </c>
      <c r="B572" s="151"/>
      <c r="C572" s="176"/>
      <c r="D572" s="176"/>
      <c r="E572" s="151"/>
      <c r="F572" s="177">
        <v>0</v>
      </c>
      <c r="G572" s="151"/>
      <c r="H572" s="85">
        <f t="shared" si="17"/>
        <v>0</v>
      </c>
      <c r="J572" s="114" t="str">
        <f t="shared" si="16"/>
        <v>否</v>
      </c>
      <c r="K572" s="178"/>
    </row>
    <row r="573" ht="18.6" customHeight="1" spans="1:11">
      <c r="A573" s="172" t="s">
        <v>506</v>
      </c>
      <c r="B573" s="151">
        <v>15167</v>
      </c>
      <c r="C573" s="176">
        <v>62</v>
      </c>
      <c r="D573" s="176"/>
      <c r="E573" s="151">
        <v>17370</v>
      </c>
      <c r="F573" s="177">
        <v>70</v>
      </c>
      <c r="G573" s="151"/>
      <c r="H573" s="85">
        <f t="shared" si="17"/>
        <v>1.14524955495484</v>
      </c>
      <c r="J573" s="114" t="str">
        <f t="shared" si="16"/>
        <v>是</v>
      </c>
      <c r="K573" s="178"/>
    </row>
    <row r="574" ht="18.6" customHeight="1" spans="1:11">
      <c r="A574" s="172" t="s">
        <v>507</v>
      </c>
      <c r="B574" s="151">
        <v>2070</v>
      </c>
      <c r="C574" s="176">
        <v>0</v>
      </c>
      <c r="D574" s="176"/>
      <c r="E574" s="151">
        <v>2484</v>
      </c>
      <c r="F574" s="177">
        <v>0</v>
      </c>
      <c r="G574" s="151"/>
      <c r="H574" s="85">
        <f t="shared" si="17"/>
        <v>1.2</v>
      </c>
      <c r="J574" s="114" t="str">
        <f t="shared" si="16"/>
        <v>是</v>
      </c>
      <c r="K574" s="178"/>
    </row>
    <row r="575" ht="18.6" customHeight="1" spans="1:11">
      <c r="A575" s="172" t="s">
        <v>508</v>
      </c>
      <c r="B575" s="151">
        <v>2276</v>
      </c>
      <c r="C575" s="176">
        <v>0</v>
      </c>
      <c r="D575" s="176"/>
      <c r="E575" s="151">
        <v>2686</v>
      </c>
      <c r="F575" s="177">
        <v>0</v>
      </c>
      <c r="G575" s="151"/>
      <c r="H575" s="85">
        <f t="shared" si="17"/>
        <v>1.18014059753954</v>
      </c>
      <c r="J575" s="114" t="str">
        <f t="shared" si="16"/>
        <v>是</v>
      </c>
      <c r="K575" s="178"/>
    </row>
    <row r="576" ht="18.6" customHeight="1" spans="1:11">
      <c r="A576" s="172" t="s">
        <v>509</v>
      </c>
      <c r="B576" s="151">
        <v>438</v>
      </c>
      <c r="C576" s="176">
        <v>0</v>
      </c>
      <c r="D576" s="176"/>
      <c r="E576" s="151">
        <v>500</v>
      </c>
      <c r="F576" s="177">
        <f>SUM(F577:F577)</f>
        <v>0</v>
      </c>
      <c r="G576" s="151"/>
      <c r="H576" s="85">
        <f t="shared" si="17"/>
        <v>1.14155251141553</v>
      </c>
      <c r="J576" s="114" t="str">
        <f t="shared" si="16"/>
        <v>是</v>
      </c>
      <c r="K576" s="178"/>
    </row>
    <row r="577" ht="19.5" hidden="1" customHeight="1" spans="1:11">
      <c r="A577" s="172" t="s">
        <v>510</v>
      </c>
      <c r="B577" s="151">
        <v>0</v>
      </c>
      <c r="C577" s="176">
        <v>0</v>
      </c>
      <c r="D577" s="176"/>
      <c r="E577" s="151">
        <v>0</v>
      </c>
      <c r="F577" s="177">
        <v>0</v>
      </c>
      <c r="G577" s="151"/>
      <c r="H577" s="85">
        <f t="shared" si="17"/>
        <v>0</v>
      </c>
      <c r="J577" s="114" t="str">
        <f t="shared" si="16"/>
        <v>否</v>
      </c>
      <c r="K577" s="178"/>
    </row>
    <row r="578" ht="18.6" customHeight="1" spans="1:11">
      <c r="A578" s="172" t="s">
        <v>511</v>
      </c>
      <c r="B578" s="151">
        <v>9578</v>
      </c>
      <c r="C578" s="176">
        <v>58</v>
      </c>
      <c r="D578" s="176"/>
      <c r="E578" s="151">
        <v>10800</v>
      </c>
      <c r="F578" s="177">
        <v>70</v>
      </c>
      <c r="G578" s="151"/>
      <c r="H578" s="85">
        <f t="shared" si="17"/>
        <v>1.12758404677386</v>
      </c>
      <c r="J578" s="114" t="str">
        <f t="shared" si="16"/>
        <v>是</v>
      </c>
      <c r="K578" s="178"/>
    </row>
    <row r="579" ht="18.6" customHeight="1" spans="1:11">
      <c r="A579" s="172" t="s">
        <v>512</v>
      </c>
      <c r="B579" s="151">
        <v>247</v>
      </c>
      <c r="C579" s="176">
        <v>4</v>
      </c>
      <c r="D579" s="176"/>
      <c r="E579" s="151">
        <v>300</v>
      </c>
      <c r="F579" s="177">
        <v>0</v>
      </c>
      <c r="G579" s="151"/>
      <c r="H579" s="85">
        <f t="shared" si="17"/>
        <v>1.21457489878543</v>
      </c>
      <c r="J579" s="114" t="str">
        <f t="shared" si="16"/>
        <v>是</v>
      </c>
      <c r="K579" s="178"/>
    </row>
    <row r="580" ht="18.6" customHeight="1" spans="1:11">
      <c r="A580" s="172" t="s">
        <v>513</v>
      </c>
      <c r="B580" s="151">
        <v>558</v>
      </c>
      <c r="C580" s="176">
        <v>0</v>
      </c>
      <c r="D580" s="176"/>
      <c r="E580" s="151">
        <v>600</v>
      </c>
      <c r="F580" s="177">
        <v>0</v>
      </c>
      <c r="G580" s="151"/>
      <c r="H580" s="85">
        <f t="shared" si="17"/>
        <v>1.0752688172043</v>
      </c>
      <c r="J580" s="114" t="str">
        <f t="shared" si="16"/>
        <v>是</v>
      </c>
      <c r="K580" s="178"/>
    </row>
    <row r="581" ht="19.5" hidden="1" customHeight="1" spans="1:11">
      <c r="A581" s="172" t="s">
        <v>514</v>
      </c>
      <c r="B581" s="151">
        <v>0</v>
      </c>
      <c r="C581" s="176"/>
      <c r="D581" s="176"/>
      <c r="E581" s="151"/>
      <c r="F581" s="177">
        <v>0</v>
      </c>
      <c r="G581" s="151"/>
      <c r="H581" s="85">
        <f t="shared" ref="H581:H641" si="18">IF(B581&lt;&gt;0,E581/B581,0)</f>
        <v>0</v>
      </c>
      <c r="J581" s="114" t="str">
        <f t="shared" si="16"/>
        <v>否</v>
      </c>
      <c r="K581" s="178"/>
    </row>
    <row r="582" ht="19.5" hidden="1" customHeight="1" spans="1:11">
      <c r="A582" s="172" t="s">
        <v>515</v>
      </c>
      <c r="B582" s="151"/>
      <c r="C582" s="176"/>
      <c r="D582" s="176"/>
      <c r="E582" s="151"/>
      <c r="F582" s="177">
        <v>0</v>
      </c>
      <c r="G582" s="151"/>
      <c r="H582" s="85">
        <f t="shared" si="18"/>
        <v>0</v>
      </c>
      <c r="J582" s="114" t="str">
        <f t="shared" si="16"/>
        <v>否</v>
      </c>
      <c r="K582" s="178"/>
    </row>
    <row r="583" ht="19.5" hidden="1" customHeight="1" spans="1:11">
      <c r="A583" s="172" t="s">
        <v>516</v>
      </c>
      <c r="B583" s="151"/>
      <c r="C583" s="176"/>
      <c r="D583" s="176"/>
      <c r="E583" s="151"/>
      <c r="F583" s="177"/>
      <c r="G583" s="151"/>
      <c r="H583" s="85">
        <f t="shared" si="18"/>
        <v>0</v>
      </c>
      <c r="J583" s="114" t="str">
        <f t="shared" si="16"/>
        <v>否</v>
      </c>
      <c r="K583" s="178"/>
    </row>
    <row r="584" ht="19.5" hidden="1" customHeight="1" spans="1:11">
      <c r="A584" s="172" t="s">
        <v>517</v>
      </c>
      <c r="B584" s="151"/>
      <c r="C584" s="176"/>
      <c r="D584" s="176"/>
      <c r="E584" s="151"/>
      <c r="F584" s="177"/>
      <c r="G584" s="151"/>
      <c r="H584" s="85">
        <f t="shared" si="18"/>
        <v>0</v>
      </c>
      <c r="J584" s="114" t="str">
        <f t="shared" si="16"/>
        <v>否</v>
      </c>
      <c r="K584" s="178"/>
    </row>
    <row r="585" ht="19.5" hidden="1" customHeight="1" spans="1:11">
      <c r="A585" s="172" t="s">
        <v>518</v>
      </c>
      <c r="B585" s="151"/>
      <c r="C585" s="176"/>
      <c r="D585" s="176"/>
      <c r="E585" s="151"/>
      <c r="F585" s="177">
        <v>0</v>
      </c>
      <c r="G585" s="151"/>
      <c r="H585" s="85">
        <f t="shared" si="18"/>
        <v>0</v>
      </c>
      <c r="J585" s="114" t="str">
        <f t="shared" ref="J585:J648" si="19">IF((E585+F585+K585)&lt;&gt;0,"是","否")</f>
        <v>否</v>
      </c>
      <c r="K585" s="178"/>
    </row>
    <row r="586" ht="18.6" customHeight="1" spans="1:11">
      <c r="A586" s="172" t="s">
        <v>519</v>
      </c>
      <c r="B586" s="151">
        <v>452</v>
      </c>
      <c r="C586" s="176"/>
      <c r="D586" s="176"/>
      <c r="E586" s="151">
        <v>510</v>
      </c>
      <c r="F586" s="177">
        <v>0</v>
      </c>
      <c r="G586" s="151"/>
      <c r="H586" s="85">
        <f t="shared" si="18"/>
        <v>1.1283185840708</v>
      </c>
      <c r="J586" s="114" t="str">
        <f t="shared" si="19"/>
        <v>是</v>
      </c>
      <c r="K586" s="178"/>
    </row>
    <row r="587" ht="19.5" hidden="1" customHeight="1" spans="1:11">
      <c r="A587" s="172" t="s">
        <v>520</v>
      </c>
      <c r="B587" s="151">
        <v>0</v>
      </c>
      <c r="C587" s="176"/>
      <c r="D587" s="176"/>
      <c r="E587" s="151">
        <v>0</v>
      </c>
      <c r="F587" s="177">
        <f>SUM(F588:F590)</f>
        <v>0</v>
      </c>
      <c r="G587" s="151"/>
      <c r="H587" s="85">
        <f t="shared" si="18"/>
        <v>0</v>
      </c>
      <c r="J587" s="114" t="str">
        <f t="shared" si="19"/>
        <v>否</v>
      </c>
      <c r="K587" s="178"/>
    </row>
    <row r="588" ht="19.5" hidden="1" customHeight="1" spans="1:11">
      <c r="A588" s="172" t="s">
        <v>1168</v>
      </c>
      <c r="B588" s="151"/>
      <c r="C588" s="176"/>
      <c r="D588" s="176"/>
      <c r="E588" s="151">
        <v>0</v>
      </c>
      <c r="F588" s="177">
        <v>0</v>
      </c>
      <c r="G588" s="151"/>
      <c r="H588" s="85">
        <f t="shared" si="18"/>
        <v>0</v>
      </c>
      <c r="J588" s="114" t="str">
        <f t="shared" si="19"/>
        <v>否</v>
      </c>
      <c r="K588" s="178"/>
    </row>
    <row r="589" ht="19.5" hidden="1" customHeight="1" spans="1:11">
      <c r="A589" s="172" t="s">
        <v>521</v>
      </c>
      <c r="B589" s="151">
        <v>0</v>
      </c>
      <c r="C589" s="176"/>
      <c r="D589" s="176"/>
      <c r="E589" s="151">
        <v>0</v>
      </c>
      <c r="F589" s="177">
        <v>0</v>
      </c>
      <c r="G589" s="151"/>
      <c r="H589" s="85">
        <f t="shared" si="18"/>
        <v>0</v>
      </c>
      <c r="J589" s="114" t="str">
        <f t="shared" si="19"/>
        <v>否</v>
      </c>
      <c r="K589" s="178"/>
    </row>
    <row r="590" ht="19.5" hidden="1" customHeight="1" spans="1:11">
      <c r="A590" s="172" t="s">
        <v>522</v>
      </c>
      <c r="B590" s="151">
        <v>0</v>
      </c>
      <c r="C590" s="176"/>
      <c r="D590" s="176"/>
      <c r="E590" s="151">
        <v>0</v>
      </c>
      <c r="F590" s="177">
        <v>0</v>
      </c>
      <c r="G590" s="151"/>
      <c r="H590" s="85">
        <f t="shared" si="18"/>
        <v>0</v>
      </c>
      <c r="J590" s="114" t="str">
        <f t="shared" si="19"/>
        <v>否</v>
      </c>
      <c r="K590" s="178"/>
    </row>
    <row r="591" ht="19.5" hidden="1" customHeight="1" spans="1:11">
      <c r="A591" s="172" t="s">
        <v>523</v>
      </c>
      <c r="B591" s="151">
        <v>0</v>
      </c>
      <c r="C591" s="176"/>
      <c r="D591" s="176"/>
      <c r="E591" s="151">
        <v>0</v>
      </c>
      <c r="F591" s="177">
        <f>SUM(F592:F600)</f>
        <v>0</v>
      </c>
      <c r="G591" s="151"/>
      <c r="H591" s="85">
        <f t="shared" si="18"/>
        <v>0</v>
      </c>
      <c r="J591" s="114" t="str">
        <f t="shared" si="19"/>
        <v>否</v>
      </c>
      <c r="K591" s="178"/>
    </row>
    <row r="592" ht="19.5" hidden="1" customHeight="1" spans="1:11">
      <c r="A592" s="172" t="s">
        <v>524</v>
      </c>
      <c r="B592" s="151">
        <v>0</v>
      </c>
      <c r="C592" s="176"/>
      <c r="D592" s="176"/>
      <c r="E592" s="151">
        <v>0</v>
      </c>
      <c r="F592" s="177">
        <v>0</v>
      </c>
      <c r="G592" s="151"/>
      <c r="H592" s="85">
        <f t="shared" si="18"/>
        <v>0</v>
      </c>
      <c r="J592" s="114" t="str">
        <f t="shared" si="19"/>
        <v>否</v>
      </c>
      <c r="K592" s="178"/>
    </row>
    <row r="593" ht="19.5" hidden="1" customHeight="1" spans="1:11">
      <c r="A593" s="172" t="s">
        <v>525</v>
      </c>
      <c r="B593" s="151">
        <v>0</v>
      </c>
      <c r="C593" s="176"/>
      <c r="D593" s="176"/>
      <c r="E593" s="151"/>
      <c r="F593" s="177">
        <v>0</v>
      </c>
      <c r="G593" s="151"/>
      <c r="H593" s="85">
        <f t="shared" si="18"/>
        <v>0</v>
      </c>
      <c r="J593" s="114" t="str">
        <f t="shared" si="19"/>
        <v>否</v>
      </c>
      <c r="K593" s="178"/>
    </row>
    <row r="594" ht="19.5" hidden="1" customHeight="1" spans="1:11">
      <c r="A594" s="172" t="s">
        <v>526</v>
      </c>
      <c r="B594" s="151">
        <v>10</v>
      </c>
      <c r="C594" s="176"/>
      <c r="D594" s="176"/>
      <c r="E594" s="151"/>
      <c r="F594" s="177">
        <v>0</v>
      </c>
      <c r="G594" s="151"/>
      <c r="H594" s="85">
        <f t="shared" si="18"/>
        <v>0</v>
      </c>
      <c r="J594" s="114" t="str">
        <f t="shared" si="19"/>
        <v>否</v>
      </c>
      <c r="K594" s="178"/>
    </row>
    <row r="595" ht="19.5" hidden="1" customHeight="1" spans="1:11">
      <c r="A595" s="172" t="s">
        <v>527</v>
      </c>
      <c r="B595" s="151">
        <v>0</v>
      </c>
      <c r="C595" s="176"/>
      <c r="D595" s="176"/>
      <c r="E595" s="151"/>
      <c r="F595" s="177">
        <v>0</v>
      </c>
      <c r="G595" s="151"/>
      <c r="H595" s="85">
        <f t="shared" si="18"/>
        <v>0</v>
      </c>
      <c r="J595" s="114" t="str">
        <f t="shared" si="19"/>
        <v>否</v>
      </c>
      <c r="K595" s="178"/>
    </row>
    <row r="596" ht="19.5" hidden="1" customHeight="1" spans="1:11">
      <c r="A596" s="172" t="s">
        <v>528</v>
      </c>
      <c r="B596" s="151"/>
      <c r="C596" s="176"/>
      <c r="D596" s="176"/>
      <c r="E596" s="151"/>
      <c r="F596" s="177">
        <v>0</v>
      </c>
      <c r="G596" s="151"/>
      <c r="H596" s="85">
        <f t="shared" si="18"/>
        <v>0</v>
      </c>
      <c r="J596" s="114" t="str">
        <f t="shared" si="19"/>
        <v>否</v>
      </c>
      <c r="K596" s="178"/>
    </row>
    <row r="597" ht="19.5" hidden="1" customHeight="1" spans="1:11">
      <c r="A597" s="172" t="s">
        <v>529</v>
      </c>
      <c r="B597" s="151"/>
      <c r="C597" s="176"/>
      <c r="D597" s="176"/>
      <c r="E597" s="151"/>
      <c r="F597" s="177">
        <v>0</v>
      </c>
      <c r="G597" s="151"/>
      <c r="H597" s="85">
        <f t="shared" si="18"/>
        <v>0</v>
      </c>
      <c r="J597" s="114" t="str">
        <f t="shared" si="19"/>
        <v>否</v>
      </c>
      <c r="K597" s="178"/>
    </row>
    <row r="598" ht="18.6" customHeight="1" spans="1:11">
      <c r="A598" s="172" t="s">
        <v>530</v>
      </c>
      <c r="B598" s="151">
        <v>10</v>
      </c>
      <c r="C598" s="176"/>
      <c r="D598" s="176"/>
      <c r="E598" s="151">
        <v>10</v>
      </c>
      <c r="F598" s="177">
        <v>0</v>
      </c>
      <c r="G598" s="151"/>
      <c r="H598" s="85">
        <f t="shared" si="18"/>
        <v>1</v>
      </c>
      <c r="J598" s="114" t="str">
        <f t="shared" si="19"/>
        <v>是</v>
      </c>
      <c r="K598" s="178"/>
    </row>
    <row r="599" ht="19.5" hidden="1" customHeight="1" spans="1:11">
      <c r="A599" s="172" t="s">
        <v>531</v>
      </c>
      <c r="B599" s="151"/>
      <c r="C599" s="176"/>
      <c r="D599" s="176"/>
      <c r="E599" s="151">
        <v>0</v>
      </c>
      <c r="F599" s="177">
        <v>0</v>
      </c>
      <c r="G599" s="151"/>
      <c r="H599" s="85">
        <f t="shared" si="18"/>
        <v>0</v>
      </c>
      <c r="J599" s="114" t="str">
        <f t="shared" si="19"/>
        <v>否</v>
      </c>
      <c r="K599" s="178"/>
    </row>
    <row r="600" ht="18.6" customHeight="1" spans="1:11">
      <c r="A600" s="172" t="s">
        <v>532</v>
      </c>
      <c r="B600" s="151">
        <v>442</v>
      </c>
      <c r="C600" s="176"/>
      <c r="D600" s="176"/>
      <c r="E600" s="151">
        <v>500</v>
      </c>
      <c r="F600" s="177">
        <v>0</v>
      </c>
      <c r="G600" s="151"/>
      <c r="H600" s="85">
        <f t="shared" si="18"/>
        <v>1.13122171945701</v>
      </c>
      <c r="J600" s="114" t="str">
        <f t="shared" si="19"/>
        <v>是</v>
      </c>
      <c r="K600" s="178"/>
    </row>
    <row r="601" ht="18.6" customHeight="1" spans="1:11">
      <c r="A601" s="172" t="s">
        <v>533</v>
      </c>
      <c r="B601" s="151">
        <v>631</v>
      </c>
      <c r="C601" s="176"/>
      <c r="D601" s="176"/>
      <c r="E601" s="151">
        <v>703</v>
      </c>
      <c r="F601" s="177">
        <f>SUM(F602:F608)</f>
        <v>0</v>
      </c>
      <c r="G601" s="151"/>
      <c r="H601" s="85">
        <f t="shared" si="18"/>
        <v>1.11410459587956</v>
      </c>
      <c r="J601" s="114" t="str">
        <f t="shared" si="19"/>
        <v>是</v>
      </c>
      <c r="K601" s="178"/>
    </row>
    <row r="602" ht="18.6" customHeight="1" spans="1:11">
      <c r="A602" s="172" t="s">
        <v>534</v>
      </c>
      <c r="B602" s="151">
        <v>628</v>
      </c>
      <c r="C602" s="176"/>
      <c r="D602" s="176"/>
      <c r="E602" s="151">
        <v>700</v>
      </c>
      <c r="F602" s="177">
        <v>0</v>
      </c>
      <c r="G602" s="151"/>
      <c r="H602" s="85">
        <f t="shared" si="18"/>
        <v>1.11464968152866</v>
      </c>
      <c r="J602" s="114" t="str">
        <f t="shared" si="19"/>
        <v>是</v>
      </c>
      <c r="K602" s="178"/>
    </row>
    <row r="603" ht="18.6" customHeight="1" spans="1:11">
      <c r="A603" s="172" t="s">
        <v>535</v>
      </c>
      <c r="B603" s="151">
        <v>3</v>
      </c>
      <c r="C603" s="176"/>
      <c r="D603" s="176"/>
      <c r="E603" s="151">
        <v>3</v>
      </c>
      <c r="F603" s="177">
        <v>0</v>
      </c>
      <c r="G603" s="151"/>
      <c r="H603" s="85">
        <f t="shared" si="18"/>
        <v>1</v>
      </c>
      <c r="J603" s="114" t="str">
        <f t="shared" si="19"/>
        <v>是</v>
      </c>
      <c r="K603" s="178"/>
    </row>
    <row r="604" ht="19.5" hidden="1" customHeight="1" spans="1:11">
      <c r="A604" s="172" t="s">
        <v>536</v>
      </c>
      <c r="B604" s="151"/>
      <c r="C604" s="176"/>
      <c r="D604" s="176"/>
      <c r="E604" s="151"/>
      <c r="F604" s="177">
        <v>0</v>
      </c>
      <c r="G604" s="151"/>
      <c r="H604" s="85">
        <f t="shared" si="18"/>
        <v>0</v>
      </c>
      <c r="J604" s="114" t="str">
        <f t="shared" si="19"/>
        <v>否</v>
      </c>
      <c r="K604" s="178"/>
    </row>
    <row r="605" ht="19.5" hidden="1" customHeight="1" spans="1:11">
      <c r="A605" s="172" t="s">
        <v>537</v>
      </c>
      <c r="B605" s="151"/>
      <c r="C605" s="176"/>
      <c r="D605" s="176"/>
      <c r="E605" s="151"/>
      <c r="F605" s="177">
        <v>0</v>
      </c>
      <c r="G605" s="151"/>
      <c r="H605" s="85">
        <f t="shared" si="18"/>
        <v>0</v>
      </c>
      <c r="J605" s="114" t="str">
        <f t="shared" si="19"/>
        <v>否</v>
      </c>
      <c r="K605" s="178"/>
    </row>
    <row r="606" ht="19.5" hidden="1" customHeight="1" spans="1:11">
      <c r="A606" s="172" t="s">
        <v>538</v>
      </c>
      <c r="B606" s="151"/>
      <c r="C606" s="176"/>
      <c r="D606" s="176"/>
      <c r="E606" s="151"/>
      <c r="F606" s="177">
        <v>0</v>
      </c>
      <c r="G606" s="151"/>
      <c r="H606" s="85">
        <f t="shared" si="18"/>
        <v>0</v>
      </c>
      <c r="J606" s="114" t="str">
        <f t="shared" si="19"/>
        <v>否</v>
      </c>
      <c r="K606" s="178"/>
    </row>
    <row r="607" ht="19.5" hidden="1" customHeight="1" spans="1:11">
      <c r="A607" s="172" t="s">
        <v>539</v>
      </c>
      <c r="B607" s="151"/>
      <c r="C607" s="176"/>
      <c r="D607" s="176"/>
      <c r="E607" s="151"/>
      <c r="F607" s="177">
        <v>0</v>
      </c>
      <c r="G607" s="151"/>
      <c r="H607" s="85">
        <f t="shared" si="18"/>
        <v>0</v>
      </c>
      <c r="J607" s="114" t="str">
        <f t="shared" si="19"/>
        <v>否</v>
      </c>
      <c r="K607" s="178"/>
    </row>
    <row r="608" ht="19.5" hidden="1" customHeight="1" spans="1:11">
      <c r="A608" s="172" t="s">
        <v>540</v>
      </c>
      <c r="B608" s="151"/>
      <c r="C608" s="176"/>
      <c r="D608" s="176"/>
      <c r="E608" s="151"/>
      <c r="F608" s="177">
        <v>0</v>
      </c>
      <c r="G608" s="151"/>
      <c r="H608" s="85">
        <f t="shared" si="18"/>
        <v>0</v>
      </c>
      <c r="J608" s="114" t="str">
        <f t="shared" si="19"/>
        <v>否</v>
      </c>
      <c r="K608" s="178"/>
    </row>
    <row r="609" ht="18.6" customHeight="1" spans="1:11">
      <c r="A609" s="172" t="s">
        <v>541</v>
      </c>
      <c r="B609" s="151">
        <v>1406</v>
      </c>
      <c r="C609" s="176"/>
      <c r="D609" s="176"/>
      <c r="E609" s="151">
        <v>1600</v>
      </c>
      <c r="F609" s="177">
        <f>SUM(F610:F614)</f>
        <v>0</v>
      </c>
      <c r="G609" s="151"/>
      <c r="H609" s="85">
        <f t="shared" si="18"/>
        <v>1.13798008534851</v>
      </c>
      <c r="J609" s="114" t="str">
        <f t="shared" si="19"/>
        <v>是</v>
      </c>
      <c r="K609" s="178"/>
    </row>
    <row r="610" ht="19.5" hidden="1" customHeight="1" spans="1:11">
      <c r="A610" s="172" t="s">
        <v>542</v>
      </c>
      <c r="B610" s="151">
        <v>0</v>
      </c>
      <c r="C610" s="176"/>
      <c r="D610" s="176"/>
      <c r="E610" s="151">
        <v>0</v>
      </c>
      <c r="F610" s="177">
        <v>0</v>
      </c>
      <c r="G610" s="151"/>
      <c r="H610" s="85">
        <f t="shared" si="18"/>
        <v>0</v>
      </c>
      <c r="J610" s="114" t="str">
        <f t="shared" si="19"/>
        <v>否</v>
      </c>
      <c r="K610" s="178"/>
    </row>
    <row r="611" ht="18.6" customHeight="1" spans="1:11">
      <c r="A611" s="172" t="s">
        <v>543</v>
      </c>
      <c r="B611" s="151">
        <v>715</v>
      </c>
      <c r="C611" s="176"/>
      <c r="D611" s="176"/>
      <c r="E611" s="151">
        <v>850</v>
      </c>
      <c r="F611" s="177">
        <v>0</v>
      </c>
      <c r="G611" s="151"/>
      <c r="H611" s="85">
        <f t="shared" si="18"/>
        <v>1.18881118881119</v>
      </c>
      <c r="J611" s="114" t="str">
        <f t="shared" si="19"/>
        <v>是</v>
      </c>
      <c r="K611" s="178"/>
    </row>
    <row r="612" ht="18.6" customHeight="1" spans="1:11">
      <c r="A612" s="172" t="s">
        <v>544</v>
      </c>
      <c r="B612" s="151">
        <v>498</v>
      </c>
      <c r="C612" s="176"/>
      <c r="D612" s="176"/>
      <c r="E612" s="151">
        <v>550</v>
      </c>
      <c r="F612" s="177">
        <v>0</v>
      </c>
      <c r="G612" s="151"/>
      <c r="H612" s="85">
        <f t="shared" si="18"/>
        <v>1.10441767068273</v>
      </c>
      <c r="J612" s="114" t="str">
        <f t="shared" si="19"/>
        <v>是</v>
      </c>
      <c r="K612" s="178"/>
    </row>
    <row r="613" ht="18.6" customHeight="1" spans="1:11">
      <c r="A613" s="172" t="s">
        <v>545</v>
      </c>
      <c r="B613" s="151">
        <v>193</v>
      </c>
      <c r="C613" s="176"/>
      <c r="D613" s="176"/>
      <c r="E613" s="151">
        <v>200</v>
      </c>
      <c r="F613" s="177">
        <v>0</v>
      </c>
      <c r="G613" s="151"/>
      <c r="H613" s="85">
        <f t="shared" si="18"/>
        <v>1.03626943005181</v>
      </c>
      <c r="J613" s="114" t="str">
        <f t="shared" si="19"/>
        <v>是</v>
      </c>
      <c r="K613" s="178"/>
    </row>
    <row r="614" ht="19.5" hidden="1" customHeight="1" spans="1:11">
      <c r="A614" s="172" t="s">
        <v>546</v>
      </c>
      <c r="B614" s="151">
        <v>0</v>
      </c>
      <c r="C614" s="176"/>
      <c r="D614" s="176"/>
      <c r="E614" s="151">
        <v>0</v>
      </c>
      <c r="F614" s="177">
        <v>0</v>
      </c>
      <c r="G614" s="151"/>
      <c r="H614" s="85">
        <f t="shared" si="18"/>
        <v>0</v>
      </c>
      <c r="J614" s="114" t="str">
        <f t="shared" si="19"/>
        <v>否</v>
      </c>
      <c r="K614" s="178"/>
    </row>
    <row r="615" ht="18.6" customHeight="1" spans="1:11">
      <c r="A615" s="172" t="s">
        <v>547</v>
      </c>
      <c r="B615" s="151">
        <v>263</v>
      </c>
      <c r="C615" s="176"/>
      <c r="D615" s="176"/>
      <c r="E615" s="151">
        <v>305</v>
      </c>
      <c r="F615" s="177">
        <f>SUM(F616:F621)</f>
        <v>0</v>
      </c>
      <c r="G615" s="151"/>
      <c r="H615" s="85">
        <f t="shared" si="18"/>
        <v>1.15969581749049</v>
      </c>
      <c r="J615" s="114" t="str">
        <f t="shared" si="19"/>
        <v>是</v>
      </c>
      <c r="K615" s="178"/>
    </row>
    <row r="616" ht="18.6" customHeight="1" spans="1:11">
      <c r="A616" s="172" t="s">
        <v>548</v>
      </c>
      <c r="B616" s="151">
        <v>177</v>
      </c>
      <c r="C616" s="176"/>
      <c r="D616" s="176"/>
      <c r="E616" s="151">
        <v>210</v>
      </c>
      <c r="F616" s="177">
        <v>0</v>
      </c>
      <c r="G616" s="151"/>
      <c r="H616" s="85">
        <f t="shared" si="18"/>
        <v>1.1864406779661</v>
      </c>
      <c r="J616" s="114" t="str">
        <f t="shared" si="19"/>
        <v>是</v>
      </c>
      <c r="K616" s="178"/>
    </row>
    <row r="617" ht="18.6" customHeight="1" spans="1:11">
      <c r="A617" s="172" t="s">
        <v>549</v>
      </c>
      <c r="B617" s="151">
        <v>53</v>
      </c>
      <c r="C617" s="176"/>
      <c r="D617" s="176"/>
      <c r="E617" s="151">
        <v>60</v>
      </c>
      <c r="F617" s="177">
        <v>0</v>
      </c>
      <c r="G617" s="151"/>
      <c r="H617" s="85">
        <f t="shared" si="18"/>
        <v>1.13207547169811</v>
      </c>
      <c r="J617" s="114" t="str">
        <f t="shared" si="19"/>
        <v>是</v>
      </c>
      <c r="K617" s="178"/>
    </row>
    <row r="618" ht="19.5" hidden="1" customHeight="1" spans="1:11">
      <c r="A618" s="172" t="s">
        <v>550</v>
      </c>
      <c r="B618" s="151">
        <v>0</v>
      </c>
      <c r="C618" s="176"/>
      <c r="D618" s="176"/>
      <c r="E618" s="151">
        <v>0</v>
      </c>
      <c r="F618" s="177">
        <v>0</v>
      </c>
      <c r="G618" s="151"/>
      <c r="H618" s="85">
        <f t="shared" si="18"/>
        <v>0</v>
      </c>
      <c r="J618" s="114" t="str">
        <f t="shared" si="19"/>
        <v>否</v>
      </c>
      <c r="K618" s="178"/>
    </row>
    <row r="619" ht="19.5" hidden="1" customHeight="1" spans="1:11">
      <c r="A619" s="172" t="s">
        <v>551</v>
      </c>
      <c r="B619" s="151">
        <v>0</v>
      </c>
      <c r="C619" s="176"/>
      <c r="D619" s="176"/>
      <c r="E619" s="151">
        <v>0</v>
      </c>
      <c r="F619" s="177">
        <v>0</v>
      </c>
      <c r="G619" s="151"/>
      <c r="H619" s="85">
        <f t="shared" si="18"/>
        <v>0</v>
      </c>
      <c r="J619" s="114" t="str">
        <f t="shared" si="19"/>
        <v>否</v>
      </c>
      <c r="K619" s="178"/>
    </row>
    <row r="620" ht="18.6" customHeight="1" spans="1:11">
      <c r="A620" s="172" t="s">
        <v>552</v>
      </c>
      <c r="B620" s="151">
        <v>33</v>
      </c>
      <c r="C620" s="176"/>
      <c r="D620" s="176"/>
      <c r="E620" s="151">
        <v>35</v>
      </c>
      <c r="F620" s="177">
        <v>0</v>
      </c>
      <c r="G620" s="151"/>
      <c r="H620" s="85">
        <f t="shared" si="18"/>
        <v>1.06060606060606</v>
      </c>
      <c r="J620" s="114" t="str">
        <f t="shared" si="19"/>
        <v>是</v>
      </c>
      <c r="K620" s="178"/>
    </row>
    <row r="621" ht="19.5" hidden="1" customHeight="1" spans="1:11">
      <c r="A621" s="172" t="s">
        <v>553</v>
      </c>
      <c r="B621" s="151">
        <v>0</v>
      </c>
      <c r="C621" s="176"/>
      <c r="D621" s="176"/>
      <c r="E621" s="151"/>
      <c r="F621" s="177">
        <v>0</v>
      </c>
      <c r="G621" s="151"/>
      <c r="H621" s="85">
        <f t="shared" si="18"/>
        <v>0</v>
      </c>
      <c r="J621" s="114" t="str">
        <f t="shared" si="19"/>
        <v>否</v>
      </c>
      <c r="K621" s="178"/>
    </row>
    <row r="622" ht="18.6" customHeight="1" spans="1:11">
      <c r="A622" s="172" t="s">
        <v>554</v>
      </c>
      <c r="B622" s="151">
        <v>435</v>
      </c>
      <c r="C622" s="176"/>
      <c r="D622" s="176"/>
      <c r="E622" s="151">
        <v>498</v>
      </c>
      <c r="F622" s="177">
        <f>SUM(F623:F630)</f>
        <v>0</v>
      </c>
      <c r="G622" s="151"/>
      <c r="H622" s="85">
        <f t="shared" si="18"/>
        <v>1.1448275862069</v>
      </c>
      <c r="J622" s="114" t="str">
        <f t="shared" si="19"/>
        <v>是</v>
      </c>
      <c r="K622" s="178"/>
    </row>
    <row r="623" ht="18.6" customHeight="1" spans="1:11">
      <c r="A623" s="172" t="s">
        <v>117</v>
      </c>
      <c r="B623" s="151">
        <v>228</v>
      </c>
      <c r="C623" s="176"/>
      <c r="D623" s="176"/>
      <c r="E623" s="151">
        <v>274</v>
      </c>
      <c r="F623" s="177">
        <v>0</v>
      </c>
      <c r="G623" s="151"/>
      <c r="H623" s="85">
        <f t="shared" si="18"/>
        <v>1.20175438596491</v>
      </c>
      <c r="J623" s="114" t="str">
        <f t="shared" si="19"/>
        <v>是</v>
      </c>
      <c r="K623" s="178"/>
    </row>
    <row r="624" ht="18.6" customHeight="1" spans="1:11">
      <c r="A624" s="172" t="s">
        <v>118</v>
      </c>
      <c r="B624" s="151">
        <v>8</v>
      </c>
      <c r="C624" s="176"/>
      <c r="D624" s="176"/>
      <c r="E624" s="151">
        <v>9</v>
      </c>
      <c r="F624" s="177">
        <v>0</v>
      </c>
      <c r="G624" s="151"/>
      <c r="H624" s="85">
        <f t="shared" si="18"/>
        <v>1.125</v>
      </c>
      <c r="J624" s="114" t="str">
        <f t="shared" si="19"/>
        <v>是</v>
      </c>
      <c r="K624" s="178"/>
    </row>
    <row r="625" ht="19.5" hidden="1" customHeight="1" spans="1:11">
      <c r="A625" s="172" t="s">
        <v>119</v>
      </c>
      <c r="B625" s="151">
        <v>0</v>
      </c>
      <c r="C625" s="176"/>
      <c r="D625" s="176"/>
      <c r="E625" s="151">
        <v>0</v>
      </c>
      <c r="F625" s="177">
        <v>0</v>
      </c>
      <c r="G625" s="151"/>
      <c r="H625" s="85">
        <f t="shared" si="18"/>
        <v>0</v>
      </c>
      <c r="J625" s="114" t="str">
        <f t="shared" si="19"/>
        <v>否</v>
      </c>
      <c r="K625" s="178"/>
    </row>
    <row r="626" ht="18.6" customHeight="1" spans="1:11">
      <c r="A626" s="172" t="s">
        <v>555</v>
      </c>
      <c r="B626" s="151">
        <v>5</v>
      </c>
      <c r="C626" s="176"/>
      <c r="D626" s="176"/>
      <c r="E626" s="151">
        <v>5</v>
      </c>
      <c r="F626" s="177">
        <v>0</v>
      </c>
      <c r="G626" s="151"/>
      <c r="H626" s="85">
        <f t="shared" si="18"/>
        <v>1</v>
      </c>
      <c r="J626" s="114" t="str">
        <f t="shared" si="19"/>
        <v>是</v>
      </c>
      <c r="K626" s="178"/>
    </row>
    <row r="627" ht="18.6" customHeight="1" spans="1:11">
      <c r="A627" s="172" t="s">
        <v>556</v>
      </c>
      <c r="B627" s="151">
        <v>52</v>
      </c>
      <c r="C627" s="176"/>
      <c r="D627" s="176"/>
      <c r="E627" s="151">
        <v>60</v>
      </c>
      <c r="F627" s="177">
        <v>0</v>
      </c>
      <c r="G627" s="151"/>
      <c r="H627" s="85">
        <f t="shared" si="18"/>
        <v>1.15384615384615</v>
      </c>
      <c r="J627" s="114" t="str">
        <f t="shared" si="19"/>
        <v>是</v>
      </c>
      <c r="K627" s="178"/>
    </row>
    <row r="628" ht="18.6" customHeight="1" spans="1:11">
      <c r="A628" s="172" t="s">
        <v>557</v>
      </c>
      <c r="B628" s="151">
        <v>80</v>
      </c>
      <c r="C628" s="176"/>
      <c r="D628" s="176"/>
      <c r="E628" s="151">
        <v>90</v>
      </c>
      <c r="F628" s="177">
        <v>0</v>
      </c>
      <c r="G628" s="151"/>
      <c r="H628" s="85">
        <f t="shared" si="18"/>
        <v>1.125</v>
      </c>
      <c r="J628" s="114" t="str">
        <f t="shared" si="19"/>
        <v>是</v>
      </c>
      <c r="K628" s="178"/>
    </row>
    <row r="629" ht="19.5" hidden="1" customHeight="1" spans="1:11">
      <c r="A629" s="172" t="s">
        <v>558</v>
      </c>
      <c r="B629" s="151"/>
      <c r="C629" s="176"/>
      <c r="D629" s="176"/>
      <c r="E629" s="151">
        <v>0</v>
      </c>
      <c r="F629" s="177">
        <v>0</v>
      </c>
      <c r="G629" s="151"/>
      <c r="H629" s="85">
        <f t="shared" si="18"/>
        <v>0</v>
      </c>
      <c r="J629" s="114" t="str">
        <f t="shared" si="19"/>
        <v>否</v>
      </c>
      <c r="K629" s="178"/>
    </row>
    <row r="630" ht="18.6" customHeight="1" spans="1:11">
      <c r="A630" s="172" t="s">
        <v>559</v>
      </c>
      <c r="B630" s="151">
        <v>62</v>
      </c>
      <c r="C630" s="176"/>
      <c r="D630" s="176"/>
      <c r="E630" s="151">
        <v>60</v>
      </c>
      <c r="F630" s="177">
        <v>0</v>
      </c>
      <c r="G630" s="151"/>
      <c r="H630" s="85">
        <f t="shared" si="18"/>
        <v>0.967741935483871</v>
      </c>
      <c r="J630" s="114" t="str">
        <f t="shared" si="19"/>
        <v>是</v>
      </c>
      <c r="K630" s="178"/>
    </row>
    <row r="631" ht="18.6" customHeight="1" spans="1:11">
      <c r="A631" s="172" t="s">
        <v>560</v>
      </c>
      <c r="B631" s="151">
        <v>338</v>
      </c>
      <c r="C631" s="176"/>
      <c r="D631" s="176"/>
      <c r="E631" s="151">
        <v>500</v>
      </c>
      <c r="F631" s="177">
        <f>SUM(F632:F635)</f>
        <v>0</v>
      </c>
      <c r="G631" s="151"/>
      <c r="H631" s="85">
        <f t="shared" si="18"/>
        <v>1.4792899408284</v>
      </c>
      <c r="J631" s="114" t="str">
        <f t="shared" si="19"/>
        <v>是</v>
      </c>
      <c r="K631" s="178"/>
    </row>
    <row r="632" ht="19.5" hidden="1" customHeight="1" spans="1:11">
      <c r="A632" s="172" t="s">
        <v>561</v>
      </c>
      <c r="B632" s="151">
        <v>0</v>
      </c>
      <c r="C632" s="176"/>
      <c r="D632" s="176"/>
      <c r="E632" s="151">
        <v>0</v>
      </c>
      <c r="F632" s="177">
        <v>0</v>
      </c>
      <c r="G632" s="151"/>
      <c r="H632" s="85">
        <f t="shared" si="18"/>
        <v>0</v>
      </c>
      <c r="J632" s="114" t="str">
        <f t="shared" si="19"/>
        <v>否</v>
      </c>
      <c r="K632" s="178"/>
    </row>
    <row r="633" ht="19.5" hidden="1" customHeight="1" spans="1:11">
      <c r="A633" s="172" t="s">
        <v>562</v>
      </c>
      <c r="B633" s="151">
        <v>0</v>
      </c>
      <c r="C633" s="176"/>
      <c r="D633" s="176"/>
      <c r="E633" s="151">
        <v>0</v>
      </c>
      <c r="F633" s="177">
        <v>0</v>
      </c>
      <c r="G633" s="151"/>
      <c r="H633" s="85">
        <f t="shared" si="18"/>
        <v>0</v>
      </c>
      <c r="J633" s="114" t="str">
        <f t="shared" si="19"/>
        <v>否</v>
      </c>
      <c r="K633" s="178"/>
    </row>
    <row r="634" ht="18.6" customHeight="1" spans="1:11">
      <c r="A634" s="172" t="s">
        <v>563</v>
      </c>
      <c r="B634" s="151">
        <v>338</v>
      </c>
      <c r="C634" s="176"/>
      <c r="D634" s="176"/>
      <c r="E634" s="151">
        <v>500</v>
      </c>
      <c r="F634" s="177">
        <v>0</v>
      </c>
      <c r="G634" s="151"/>
      <c r="H634" s="85">
        <f t="shared" si="18"/>
        <v>1.4792899408284</v>
      </c>
      <c r="J634" s="114" t="str">
        <f t="shared" si="19"/>
        <v>是</v>
      </c>
      <c r="K634" s="178"/>
    </row>
    <row r="635" ht="19.5" hidden="1" customHeight="1" spans="1:11">
      <c r="A635" s="172" t="s">
        <v>564</v>
      </c>
      <c r="B635" s="151">
        <v>0</v>
      </c>
      <c r="C635" s="176"/>
      <c r="D635" s="176"/>
      <c r="E635" s="151"/>
      <c r="F635" s="177">
        <v>0</v>
      </c>
      <c r="G635" s="151"/>
      <c r="H635" s="85">
        <f t="shared" si="18"/>
        <v>0</v>
      </c>
      <c r="J635" s="114" t="str">
        <f t="shared" si="19"/>
        <v>否</v>
      </c>
      <c r="K635" s="178"/>
    </row>
    <row r="636" ht="18.6" customHeight="1" spans="1:11">
      <c r="A636" s="172" t="s">
        <v>565</v>
      </c>
      <c r="B636" s="151">
        <v>192</v>
      </c>
      <c r="C636" s="176"/>
      <c r="D636" s="176"/>
      <c r="E636" s="151">
        <v>217</v>
      </c>
      <c r="F636" s="177">
        <f>SUM(F637:F640)</f>
        <v>0</v>
      </c>
      <c r="G636" s="151"/>
      <c r="H636" s="85">
        <f t="shared" si="18"/>
        <v>1.13020833333333</v>
      </c>
      <c r="J636" s="114" t="str">
        <f t="shared" si="19"/>
        <v>是</v>
      </c>
      <c r="K636" s="178"/>
    </row>
    <row r="637" ht="18.6" customHeight="1" spans="1:11">
      <c r="A637" s="172" t="s">
        <v>117</v>
      </c>
      <c r="B637" s="151">
        <v>147</v>
      </c>
      <c r="C637" s="176"/>
      <c r="D637" s="176"/>
      <c r="E637" s="151">
        <v>176</v>
      </c>
      <c r="F637" s="177">
        <v>0</v>
      </c>
      <c r="G637" s="151"/>
      <c r="H637" s="85">
        <f t="shared" si="18"/>
        <v>1.19727891156463</v>
      </c>
      <c r="J637" s="114" t="str">
        <f t="shared" si="19"/>
        <v>是</v>
      </c>
      <c r="K637" s="178"/>
    </row>
    <row r="638" ht="18.6" customHeight="1" spans="1:11">
      <c r="A638" s="172" t="s">
        <v>118</v>
      </c>
      <c r="B638" s="151">
        <v>1</v>
      </c>
      <c r="C638" s="176"/>
      <c r="D638" s="176"/>
      <c r="E638" s="151">
        <v>1</v>
      </c>
      <c r="F638" s="177">
        <v>0</v>
      </c>
      <c r="G638" s="151"/>
      <c r="H638" s="85">
        <f t="shared" si="18"/>
        <v>1</v>
      </c>
      <c r="J638" s="114" t="str">
        <f t="shared" si="19"/>
        <v>是</v>
      </c>
      <c r="K638" s="178"/>
    </row>
    <row r="639" ht="19.5" hidden="1" customHeight="1" spans="1:11">
      <c r="A639" s="172" t="s">
        <v>119</v>
      </c>
      <c r="B639" s="151">
        <v>0</v>
      </c>
      <c r="C639" s="176"/>
      <c r="D639" s="176"/>
      <c r="E639" s="151">
        <v>0</v>
      </c>
      <c r="F639" s="177">
        <v>0</v>
      </c>
      <c r="G639" s="151"/>
      <c r="H639" s="85">
        <f t="shared" si="18"/>
        <v>0</v>
      </c>
      <c r="J639" s="114" t="str">
        <f t="shared" si="19"/>
        <v>否</v>
      </c>
      <c r="K639" s="178"/>
    </row>
    <row r="640" ht="18.6" customHeight="1" spans="1:11">
      <c r="A640" s="172" t="s">
        <v>566</v>
      </c>
      <c r="B640" s="151">
        <v>44</v>
      </c>
      <c r="C640" s="176"/>
      <c r="D640" s="176"/>
      <c r="E640" s="151">
        <v>40</v>
      </c>
      <c r="F640" s="177">
        <v>0</v>
      </c>
      <c r="G640" s="151"/>
      <c r="H640" s="85">
        <f t="shared" si="18"/>
        <v>0.909090909090909</v>
      </c>
      <c r="J640" s="114" t="str">
        <f t="shared" si="19"/>
        <v>是</v>
      </c>
      <c r="K640" s="178"/>
    </row>
    <row r="641" ht="19.5" hidden="1" customHeight="1" spans="1:11">
      <c r="A641" s="172" t="s">
        <v>567</v>
      </c>
      <c r="B641" s="151"/>
      <c r="C641" s="176"/>
      <c r="D641" s="176"/>
      <c r="E641" s="151"/>
      <c r="F641" s="177">
        <f>SUM(F642:F643)</f>
        <v>0</v>
      </c>
      <c r="G641" s="151"/>
      <c r="H641" s="85">
        <f t="shared" si="18"/>
        <v>0</v>
      </c>
      <c r="J641" s="114" t="str">
        <f t="shared" si="19"/>
        <v>否</v>
      </c>
      <c r="K641" s="178"/>
    </row>
    <row r="642" ht="19.5" hidden="1" customHeight="1" spans="1:11">
      <c r="A642" s="172" t="s">
        <v>568</v>
      </c>
      <c r="B642" s="151"/>
      <c r="C642" s="176"/>
      <c r="D642" s="176"/>
      <c r="E642" s="151"/>
      <c r="F642" s="177">
        <v>0</v>
      </c>
      <c r="G642" s="151"/>
      <c r="H642" s="85">
        <f t="shared" ref="H642:H697" si="20">IF(B642&lt;&gt;0,E642/B642,0)</f>
        <v>0</v>
      </c>
      <c r="J642" s="114" t="str">
        <f t="shared" si="19"/>
        <v>否</v>
      </c>
      <c r="K642" s="178"/>
    </row>
    <row r="643" ht="19.5" hidden="1" customHeight="1" spans="1:11">
      <c r="A643" s="172" t="s">
        <v>569</v>
      </c>
      <c r="B643" s="151"/>
      <c r="C643" s="176"/>
      <c r="D643" s="176"/>
      <c r="E643" s="151"/>
      <c r="F643" s="177">
        <v>0</v>
      </c>
      <c r="G643" s="151"/>
      <c r="H643" s="85">
        <f t="shared" si="20"/>
        <v>0</v>
      </c>
      <c r="J643" s="114" t="str">
        <f t="shared" si="19"/>
        <v>否</v>
      </c>
      <c r="K643" s="178"/>
    </row>
    <row r="644" ht="18.6" customHeight="1" spans="1:11">
      <c r="A644" s="172" t="s">
        <v>570</v>
      </c>
      <c r="B644" s="151">
        <v>123</v>
      </c>
      <c r="C644" s="176"/>
      <c r="D644" s="176"/>
      <c r="E644" s="151">
        <v>150</v>
      </c>
      <c r="F644" s="177">
        <f>SUM(F645:F646)</f>
        <v>0</v>
      </c>
      <c r="G644" s="151"/>
      <c r="H644" s="85">
        <f t="shared" si="20"/>
        <v>1.21951219512195</v>
      </c>
      <c r="J644" s="114" t="str">
        <f t="shared" si="19"/>
        <v>是</v>
      </c>
      <c r="K644" s="178"/>
    </row>
    <row r="645" ht="19.5" hidden="1" customHeight="1" spans="1:11">
      <c r="A645" s="172" t="s">
        <v>571</v>
      </c>
      <c r="B645" s="151">
        <v>0</v>
      </c>
      <c r="C645" s="176"/>
      <c r="D645" s="176"/>
      <c r="E645" s="151">
        <v>0</v>
      </c>
      <c r="F645" s="177">
        <v>0</v>
      </c>
      <c r="G645" s="151"/>
      <c r="H645" s="85">
        <f t="shared" si="20"/>
        <v>0</v>
      </c>
      <c r="J645" s="114" t="str">
        <f t="shared" si="19"/>
        <v>否</v>
      </c>
      <c r="K645" s="178"/>
    </row>
    <row r="646" ht="18.6" customHeight="1" spans="1:11">
      <c r="A646" s="172" t="s">
        <v>572</v>
      </c>
      <c r="B646" s="151">
        <v>123</v>
      </c>
      <c r="C646" s="176"/>
      <c r="D646" s="176"/>
      <c r="E646" s="151">
        <v>150</v>
      </c>
      <c r="F646" s="177">
        <v>0</v>
      </c>
      <c r="G646" s="151"/>
      <c r="H646" s="85">
        <f t="shared" si="20"/>
        <v>1.21951219512195</v>
      </c>
      <c r="J646" s="114" t="str">
        <f t="shared" si="19"/>
        <v>是</v>
      </c>
      <c r="K646" s="178"/>
    </row>
    <row r="647" ht="19.5" hidden="1" customHeight="1" spans="1:11">
      <c r="A647" s="172" t="s">
        <v>573</v>
      </c>
      <c r="B647" s="151"/>
      <c r="C647" s="176"/>
      <c r="D647" s="176"/>
      <c r="E647" s="151"/>
      <c r="F647" s="177">
        <f>SUM(F648:F649)</f>
        <v>0</v>
      </c>
      <c r="G647" s="151"/>
      <c r="H647" s="85">
        <f t="shared" si="20"/>
        <v>0</v>
      </c>
      <c r="J647" s="114" t="str">
        <f t="shared" si="19"/>
        <v>否</v>
      </c>
      <c r="K647" s="178"/>
    </row>
    <row r="648" ht="19.5" hidden="1" customHeight="1" spans="1:11">
      <c r="A648" s="172" t="s">
        <v>574</v>
      </c>
      <c r="B648" s="151"/>
      <c r="C648" s="176"/>
      <c r="D648" s="176"/>
      <c r="E648" s="151"/>
      <c r="F648" s="177">
        <v>0</v>
      </c>
      <c r="G648" s="151"/>
      <c r="H648" s="85">
        <f t="shared" si="20"/>
        <v>0</v>
      </c>
      <c r="J648" s="114" t="str">
        <f t="shared" si="19"/>
        <v>否</v>
      </c>
      <c r="K648" s="178"/>
    </row>
    <row r="649" ht="19.5" hidden="1" customHeight="1" spans="1:11">
      <c r="A649" s="172" t="s">
        <v>575</v>
      </c>
      <c r="B649" s="151"/>
      <c r="C649" s="176"/>
      <c r="D649" s="176"/>
      <c r="E649" s="151"/>
      <c r="F649" s="177">
        <v>0</v>
      </c>
      <c r="G649" s="151"/>
      <c r="H649" s="85">
        <f t="shared" si="20"/>
        <v>0</v>
      </c>
      <c r="J649" s="114" t="str">
        <f t="shared" ref="J649:J707" si="21">IF((E649+F649+K649)&lt;&gt;0,"是","否")</f>
        <v>否</v>
      </c>
      <c r="K649" s="178"/>
    </row>
    <row r="650" ht="19.5" hidden="1" customHeight="1" spans="1:11">
      <c r="A650" s="172" t="s">
        <v>576</v>
      </c>
      <c r="B650" s="151"/>
      <c r="C650" s="176"/>
      <c r="D650" s="176"/>
      <c r="E650" s="151"/>
      <c r="F650" s="177">
        <f>SUM(F651:F652)</f>
        <v>0</v>
      </c>
      <c r="G650" s="151"/>
      <c r="H650" s="85">
        <f t="shared" si="20"/>
        <v>0</v>
      </c>
      <c r="J650" s="114" t="str">
        <f t="shared" si="21"/>
        <v>否</v>
      </c>
      <c r="K650" s="178"/>
    </row>
    <row r="651" ht="19.5" hidden="1" customHeight="1" spans="1:11">
      <c r="A651" s="172" t="s">
        <v>577</v>
      </c>
      <c r="B651" s="151"/>
      <c r="C651" s="176"/>
      <c r="D651" s="176"/>
      <c r="E651" s="151"/>
      <c r="F651" s="177">
        <v>0</v>
      </c>
      <c r="G651" s="151"/>
      <c r="H651" s="85">
        <f t="shared" si="20"/>
        <v>0</v>
      </c>
      <c r="J651" s="114" t="str">
        <f t="shared" si="21"/>
        <v>否</v>
      </c>
      <c r="K651" s="178"/>
    </row>
    <row r="652" ht="19.5" hidden="1" customHeight="1" spans="1:11">
      <c r="A652" s="172" t="s">
        <v>578</v>
      </c>
      <c r="B652" s="151"/>
      <c r="C652" s="176"/>
      <c r="D652" s="176"/>
      <c r="E652" s="151"/>
      <c r="F652" s="177">
        <v>0</v>
      </c>
      <c r="G652" s="151"/>
      <c r="H652" s="85">
        <f t="shared" si="20"/>
        <v>0</v>
      </c>
      <c r="J652" s="114" t="str">
        <f t="shared" si="21"/>
        <v>否</v>
      </c>
      <c r="K652" s="178"/>
    </row>
    <row r="653" ht="18.6" customHeight="1" spans="1:11">
      <c r="A653" s="172" t="s">
        <v>579</v>
      </c>
      <c r="B653" s="151">
        <v>8</v>
      </c>
      <c r="C653" s="176"/>
      <c r="D653" s="176"/>
      <c r="E653" s="151">
        <v>8</v>
      </c>
      <c r="F653" s="177">
        <f>SUM(F654:F655)</f>
        <v>0</v>
      </c>
      <c r="G653" s="151"/>
      <c r="H653" s="85">
        <f t="shared" si="20"/>
        <v>1</v>
      </c>
      <c r="J653" s="114" t="str">
        <f t="shared" si="21"/>
        <v>是</v>
      </c>
      <c r="K653" s="178"/>
    </row>
    <row r="654" s="112" customFormat="1" ht="18.6" customHeight="1" spans="1:11">
      <c r="A654" s="172" t="s">
        <v>580</v>
      </c>
      <c r="B654" s="151">
        <v>3</v>
      </c>
      <c r="C654" s="176"/>
      <c r="D654" s="176"/>
      <c r="E654" s="151">
        <v>3</v>
      </c>
      <c r="F654" s="177">
        <v>0</v>
      </c>
      <c r="G654" s="151"/>
      <c r="H654" s="85">
        <f t="shared" si="20"/>
        <v>1</v>
      </c>
      <c r="J654" s="114" t="str">
        <f t="shared" si="21"/>
        <v>是</v>
      </c>
      <c r="K654" s="178"/>
    </row>
    <row r="655" ht="18.6" customHeight="1" spans="1:11">
      <c r="A655" s="172" t="s">
        <v>581</v>
      </c>
      <c r="B655" s="151">
        <v>5</v>
      </c>
      <c r="C655" s="176"/>
      <c r="D655" s="176"/>
      <c r="E655" s="151">
        <v>5</v>
      </c>
      <c r="F655" s="177">
        <v>0</v>
      </c>
      <c r="G655" s="151"/>
      <c r="H655" s="85">
        <f t="shared" si="20"/>
        <v>1</v>
      </c>
      <c r="J655" s="114" t="str">
        <f t="shared" si="21"/>
        <v>是</v>
      </c>
      <c r="K655" s="178"/>
    </row>
    <row r="656" ht="18.6" customHeight="1" spans="1:11">
      <c r="A656" s="172" t="s">
        <v>582</v>
      </c>
      <c r="B656" s="151">
        <v>317</v>
      </c>
      <c r="C656" s="176"/>
      <c r="D656" s="176">
        <v>93</v>
      </c>
      <c r="E656" s="151">
        <v>500</v>
      </c>
      <c r="F656" s="177"/>
      <c r="G656" s="151">
        <v>93</v>
      </c>
      <c r="H656" s="85">
        <f t="shared" si="20"/>
        <v>1.57728706624606</v>
      </c>
      <c r="J656" s="114" t="str">
        <f t="shared" si="21"/>
        <v>是</v>
      </c>
      <c r="K656" s="178"/>
    </row>
    <row r="657" ht="18.6" customHeight="1" spans="1:11">
      <c r="A657" s="172" t="s">
        <v>583</v>
      </c>
      <c r="B657" s="151">
        <v>317</v>
      </c>
      <c r="C657" s="176"/>
      <c r="D657" s="176">
        <v>93</v>
      </c>
      <c r="E657" s="151">
        <v>500</v>
      </c>
      <c r="F657" s="177">
        <v>0</v>
      </c>
      <c r="G657" s="151">
        <v>93</v>
      </c>
      <c r="H657" s="85">
        <f t="shared" si="20"/>
        <v>1.57728706624606</v>
      </c>
      <c r="J657" s="114" t="str">
        <f t="shared" si="21"/>
        <v>是</v>
      </c>
      <c r="K657" s="178"/>
    </row>
    <row r="658" ht="18.6" customHeight="1" spans="1:11">
      <c r="A658" s="169" t="s">
        <v>36</v>
      </c>
      <c r="B658" s="149">
        <v>118626</v>
      </c>
      <c r="C658" s="180">
        <v>24</v>
      </c>
      <c r="D658" s="180">
        <v>50</v>
      </c>
      <c r="E658" s="149">
        <v>131855</v>
      </c>
      <c r="F658" s="181">
        <v>30</v>
      </c>
      <c r="G658" s="149">
        <v>50</v>
      </c>
      <c r="H658" s="83">
        <f t="shared" si="20"/>
        <v>1.11151855411124</v>
      </c>
      <c r="J658" s="114" t="str">
        <f t="shared" si="21"/>
        <v>是</v>
      </c>
      <c r="K658" s="178">
        <v>1</v>
      </c>
    </row>
    <row r="659" s="112" customFormat="1" ht="18.6" customHeight="1" spans="1:11">
      <c r="A659" s="172" t="s">
        <v>584</v>
      </c>
      <c r="B659" s="151">
        <v>787</v>
      </c>
      <c r="C659" s="176"/>
      <c r="D659" s="176"/>
      <c r="E659" s="151">
        <v>936</v>
      </c>
      <c r="F659" s="177">
        <v>0</v>
      </c>
      <c r="G659" s="151"/>
      <c r="H659" s="85">
        <f t="shared" si="20"/>
        <v>1.18932655654384</v>
      </c>
      <c r="J659" s="114" t="str">
        <f t="shared" si="21"/>
        <v>是</v>
      </c>
      <c r="K659" s="178"/>
    </row>
    <row r="660" ht="18.6" customHeight="1" spans="1:11">
      <c r="A660" s="172" t="s">
        <v>117</v>
      </c>
      <c r="B660" s="151">
        <v>597</v>
      </c>
      <c r="C660" s="176"/>
      <c r="D660" s="176"/>
      <c r="E660" s="151">
        <v>716</v>
      </c>
      <c r="F660" s="177">
        <f>SUM(F661:F664)</f>
        <v>0</v>
      </c>
      <c r="G660" s="151"/>
      <c r="H660" s="85">
        <f t="shared" si="20"/>
        <v>1.19932998324958</v>
      </c>
      <c r="J660" s="114" t="str">
        <f t="shared" si="21"/>
        <v>是</v>
      </c>
      <c r="K660" s="178"/>
    </row>
    <row r="661" ht="19.5" hidden="1" customHeight="1" spans="1:11">
      <c r="A661" s="172" t="s">
        <v>118</v>
      </c>
      <c r="B661" s="151">
        <v>0</v>
      </c>
      <c r="C661" s="176"/>
      <c r="D661" s="176"/>
      <c r="E661" s="149">
        <v>0</v>
      </c>
      <c r="F661" s="177">
        <v>0</v>
      </c>
      <c r="G661" s="149"/>
      <c r="H661" s="83">
        <f t="shared" si="20"/>
        <v>0</v>
      </c>
      <c r="J661" s="114" t="str">
        <f t="shared" si="21"/>
        <v>否</v>
      </c>
      <c r="K661" s="182"/>
    </row>
    <row r="662" ht="19.5" hidden="1" customHeight="1" spans="1:11">
      <c r="A662" s="172" t="s">
        <v>119</v>
      </c>
      <c r="B662" s="151">
        <v>0</v>
      </c>
      <c r="C662" s="176"/>
      <c r="D662" s="176"/>
      <c r="E662" s="151">
        <v>0</v>
      </c>
      <c r="F662" s="177">
        <v>0</v>
      </c>
      <c r="G662" s="151"/>
      <c r="H662" s="85">
        <f t="shared" si="20"/>
        <v>0</v>
      </c>
      <c r="J662" s="114" t="str">
        <f t="shared" si="21"/>
        <v>否</v>
      </c>
      <c r="K662" s="178"/>
    </row>
    <row r="663" ht="18.6" customHeight="1" spans="1:11">
      <c r="A663" s="172" t="s">
        <v>585</v>
      </c>
      <c r="B663" s="151">
        <v>190</v>
      </c>
      <c r="C663" s="176"/>
      <c r="D663" s="176"/>
      <c r="E663" s="151">
        <v>220</v>
      </c>
      <c r="F663" s="177">
        <v>0</v>
      </c>
      <c r="G663" s="151"/>
      <c r="H663" s="85">
        <f t="shared" si="20"/>
        <v>1.15789473684211</v>
      </c>
      <c r="J663" s="114" t="str">
        <f t="shared" si="21"/>
        <v>是</v>
      </c>
      <c r="K663" s="178"/>
    </row>
    <row r="664" ht="18.6" customHeight="1" spans="1:11">
      <c r="A664" s="172" t="s">
        <v>586</v>
      </c>
      <c r="B664" s="151">
        <v>13135</v>
      </c>
      <c r="C664" s="176"/>
      <c r="D664" s="176"/>
      <c r="E664" s="151">
        <v>16186</v>
      </c>
      <c r="F664" s="177">
        <v>0</v>
      </c>
      <c r="G664" s="151"/>
      <c r="H664" s="85">
        <f t="shared" si="20"/>
        <v>1.23228016749144</v>
      </c>
      <c r="J664" s="114" t="str">
        <f t="shared" si="21"/>
        <v>是</v>
      </c>
      <c r="K664" s="178"/>
    </row>
    <row r="665" ht="18.6" customHeight="1" spans="1:11">
      <c r="A665" s="172" t="s">
        <v>587</v>
      </c>
      <c r="B665" s="151">
        <v>10617</v>
      </c>
      <c r="C665" s="176"/>
      <c r="D665" s="176"/>
      <c r="E665" s="151">
        <v>13000</v>
      </c>
      <c r="F665" s="177">
        <f>SUM(F666)</f>
        <v>0</v>
      </c>
      <c r="G665" s="151"/>
      <c r="H665" s="85">
        <f t="shared" si="20"/>
        <v>1.22445135160592</v>
      </c>
      <c r="J665" s="114" t="str">
        <f t="shared" si="21"/>
        <v>是</v>
      </c>
      <c r="K665" s="178"/>
    </row>
    <row r="666" ht="18.6" customHeight="1" spans="1:11">
      <c r="A666" s="172" t="s">
        <v>588</v>
      </c>
      <c r="B666" s="151">
        <v>230</v>
      </c>
      <c r="C666" s="176"/>
      <c r="D666" s="176"/>
      <c r="E666" s="151">
        <v>280</v>
      </c>
      <c r="F666" s="177">
        <v>0</v>
      </c>
      <c r="G666" s="151"/>
      <c r="H666" s="85">
        <f t="shared" si="20"/>
        <v>1.21739130434783</v>
      </c>
      <c r="J666" s="114" t="str">
        <f t="shared" si="21"/>
        <v>是</v>
      </c>
      <c r="K666" s="178"/>
    </row>
    <row r="667" ht="19.5" hidden="1" customHeight="1" spans="1:11">
      <c r="A667" s="172" t="s">
        <v>589</v>
      </c>
      <c r="B667" s="151">
        <v>0</v>
      </c>
      <c r="C667" s="176"/>
      <c r="D667" s="176"/>
      <c r="E667" s="151">
        <v>0</v>
      </c>
      <c r="F667" s="177"/>
      <c r="G667" s="151"/>
      <c r="H667" s="85">
        <f t="shared" si="20"/>
        <v>0</v>
      </c>
      <c r="J667" s="114" t="str">
        <f t="shared" si="21"/>
        <v>否</v>
      </c>
      <c r="K667" s="178"/>
    </row>
    <row r="668" ht="19.5" hidden="1" customHeight="1" spans="1:11">
      <c r="A668" s="172" t="s">
        <v>590</v>
      </c>
      <c r="B668" s="151">
        <v>0</v>
      </c>
      <c r="C668" s="176"/>
      <c r="D668" s="176"/>
      <c r="E668" s="151">
        <v>0</v>
      </c>
      <c r="F668" s="177">
        <f>SUM(F669:F672)</f>
        <v>0</v>
      </c>
      <c r="G668" s="151"/>
      <c r="H668" s="85">
        <f t="shared" si="20"/>
        <v>0</v>
      </c>
      <c r="J668" s="114" t="str">
        <f t="shared" si="21"/>
        <v>否</v>
      </c>
      <c r="K668" s="178"/>
    </row>
    <row r="669" ht="18.6" customHeight="1" spans="1:11">
      <c r="A669" s="172" t="s">
        <v>591</v>
      </c>
      <c r="B669" s="151">
        <v>755</v>
      </c>
      <c r="C669" s="176"/>
      <c r="D669" s="176"/>
      <c r="E669" s="151">
        <v>906</v>
      </c>
      <c r="F669" s="177">
        <v>0</v>
      </c>
      <c r="G669" s="151"/>
      <c r="H669" s="85">
        <f t="shared" si="20"/>
        <v>1.2</v>
      </c>
      <c r="J669" s="114" t="str">
        <f t="shared" si="21"/>
        <v>是</v>
      </c>
      <c r="K669" s="178"/>
    </row>
    <row r="670" ht="19.5" hidden="1" customHeight="1" spans="1:11">
      <c r="A670" s="172" t="s">
        <v>592</v>
      </c>
      <c r="B670" s="151">
        <v>0</v>
      </c>
      <c r="C670" s="176"/>
      <c r="D670" s="176"/>
      <c r="E670" s="151">
        <v>0</v>
      </c>
      <c r="F670" s="177">
        <v>0</v>
      </c>
      <c r="G670" s="151"/>
      <c r="H670" s="85">
        <f t="shared" si="20"/>
        <v>0</v>
      </c>
      <c r="J670" s="114" t="str">
        <f t="shared" si="21"/>
        <v>否</v>
      </c>
      <c r="K670" s="178"/>
    </row>
    <row r="671" ht="19.5" hidden="1" customHeight="1" spans="1:11">
      <c r="A671" s="172" t="s">
        <v>593</v>
      </c>
      <c r="B671" s="151">
        <v>0</v>
      </c>
      <c r="C671" s="176"/>
      <c r="D671" s="176"/>
      <c r="E671" s="151">
        <v>0</v>
      </c>
      <c r="F671" s="177">
        <v>0</v>
      </c>
      <c r="G671" s="151"/>
      <c r="H671" s="85">
        <f t="shared" si="20"/>
        <v>0</v>
      </c>
      <c r="J671" s="114" t="str">
        <f t="shared" si="21"/>
        <v>否</v>
      </c>
      <c r="K671" s="178"/>
    </row>
    <row r="672" ht="19.5" hidden="1" customHeight="1" spans="1:11">
      <c r="A672" s="172" t="s">
        <v>594</v>
      </c>
      <c r="B672" s="151">
        <v>0</v>
      </c>
      <c r="C672" s="176"/>
      <c r="D672" s="176"/>
      <c r="E672" s="151">
        <v>0</v>
      </c>
      <c r="F672" s="177">
        <v>0</v>
      </c>
      <c r="G672" s="151"/>
      <c r="H672" s="85">
        <f t="shared" si="20"/>
        <v>0</v>
      </c>
      <c r="J672" s="114" t="str">
        <f t="shared" si="21"/>
        <v>否</v>
      </c>
      <c r="K672" s="178"/>
    </row>
    <row r="673" ht="19.5" hidden="1" customHeight="1" spans="1:11">
      <c r="A673" s="172" t="s">
        <v>595</v>
      </c>
      <c r="B673" s="151">
        <v>0</v>
      </c>
      <c r="C673" s="176"/>
      <c r="D673" s="176"/>
      <c r="E673" s="151">
        <v>0</v>
      </c>
      <c r="F673" s="177">
        <f>SUM(F674:F685)</f>
        <v>0</v>
      </c>
      <c r="G673" s="151"/>
      <c r="H673" s="85">
        <f t="shared" si="20"/>
        <v>0</v>
      </c>
      <c r="J673" s="114" t="str">
        <f t="shared" si="21"/>
        <v>否</v>
      </c>
      <c r="K673" s="178"/>
    </row>
    <row r="674" ht="19.5" hidden="1" customHeight="1" spans="1:11">
      <c r="A674" s="172" t="s">
        <v>596</v>
      </c>
      <c r="B674" s="151">
        <v>0</v>
      </c>
      <c r="C674" s="176"/>
      <c r="D674" s="176"/>
      <c r="E674" s="151">
        <v>0</v>
      </c>
      <c r="F674" s="177">
        <v>0</v>
      </c>
      <c r="G674" s="151"/>
      <c r="H674" s="85">
        <f t="shared" si="20"/>
        <v>0</v>
      </c>
      <c r="J674" s="114" t="str">
        <f t="shared" si="21"/>
        <v>否</v>
      </c>
      <c r="K674" s="178"/>
    </row>
    <row r="675" ht="19.5" hidden="1" customHeight="1" spans="1:11">
      <c r="A675" s="172" t="s">
        <v>597</v>
      </c>
      <c r="B675" s="151">
        <v>0</v>
      </c>
      <c r="C675" s="176"/>
      <c r="D675" s="176"/>
      <c r="E675" s="151">
        <v>0</v>
      </c>
      <c r="F675" s="177">
        <v>0</v>
      </c>
      <c r="G675" s="151"/>
      <c r="H675" s="85">
        <f t="shared" si="20"/>
        <v>0</v>
      </c>
      <c r="J675" s="114" t="str">
        <f t="shared" si="21"/>
        <v>否</v>
      </c>
      <c r="K675" s="178"/>
    </row>
    <row r="676" ht="18.6" customHeight="1" spans="1:11">
      <c r="A676" s="172" t="s">
        <v>598</v>
      </c>
      <c r="B676" s="151">
        <v>1533</v>
      </c>
      <c r="C676" s="176"/>
      <c r="D676" s="176"/>
      <c r="E676" s="151">
        <v>2000</v>
      </c>
      <c r="F676" s="177">
        <v>0</v>
      </c>
      <c r="G676" s="151"/>
      <c r="H676" s="85">
        <f t="shared" si="20"/>
        <v>1.30463144161774</v>
      </c>
      <c r="J676" s="114" t="str">
        <f t="shared" si="21"/>
        <v>是</v>
      </c>
      <c r="K676" s="178"/>
    </row>
    <row r="677" ht="18.6" customHeight="1" spans="1:11">
      <c r="A677" s="172" t="s">
        <v>599</v>
      </c>
      <c r="B677" s="151">
        <v>139</v>
      </c>
      <c r="C677" s="176"/>
      <c r="D677" s="176"/>
      <c r="E677" s="151">
        <v>165</v>
      </c>
      <c r="F677" s="177">
        <v>0</v>
      </c>
      <c r="G677" s="151"/>
      <c r="H677" s="85">
        <f t="shared" si="20"/>
        <v>1.18705035971223</v>
      </c>
      <c r="J677" s="114" t="str">
        <f t="shared" si="21"/>
        <v>是</v>
      </c>
      <c r="K677" s="178"/>
    </row>
    <row r="678" ht="19.5" hidden="1" customHeight="1" spans="1:11">
      <c r="A678" s="172" t="s">
        <v>600</v>
      </c>
      <c r="B678" s="151">
        <v>0</v>
      </c>
      <c r="C678" s="176"/>
      <c r="D678" s="176"/>
      <c r="E678" s="151">
        <v>0</v>
      </c>
      <c r="F678" s="177">
        <v>0</v>
      </c>
      <c r="G678" s="151"/>
      <c r="H678" s="85">
        <f t="shared" si="20"/>
        <v>0</v>
      </c>
      <c r="J678" s="114" t="str">
        <f t="shared" si="21"/>
        <v>否</v>
      </c>
      <c r="K678" s="178"/>
    </row>
    <row r="679" ht="18.6" customHeight="1" spans="1:11">
      <c r="A679" s="172" t="s">
        <v>601</v>
      </c>
      <c r="B679" s="151">
        <v>129</v>
      </c>
      <c r="C679" s="176"/>
      <c r="D679" s="176"/>
      <c r="E679" s="151">
        <v>155</v>
      </c>
      <c r="F679" s="177">
        <v>0</v>
      </c>
      <c r="G679" s="151"/>
      <c r="H679" s="85">
        <f t="shared" si="20"/>
        <v>1.2015503875969</v>
      </c>
      <c r="J679" s="114" t="str">
        <f t="shared" si="21"/>
        <v>是</v>
      </c>
      <c r="K679" s="178"/>
    </row>
    <row r="680" ht="18.6" customHeight="1" spans="1:11">
      <c r="A680" s="172" t="s">
        <v>602</v>
      </c>
      <c r="B680" s="151">
        <v>10</v>
      </c>
      <c r="C680" s="176"/>
      <c r="D680" s="176"/>
      <c r="E680" s="151">
        <v>10</v>
      </c>
      <c r="F680" s="177">
        <v>0</v>
      </c>
      <c r="G680" s="151"/>
      <c r="H680" s="85">
        <f t="shared" si="20"/>
        <v>1</v>
      </c>
      <c r="J680" s="114" t="str">
        <f t="shared" si="21"/>
        <v>是</v>
      </c>
      <c r="K680" s="178"/>
    </row>
    <row r="681" ht="18.6" customHeight="1" spans="1:11">
      <c r="A681" s="172" t="s">
        <v>603</v>
      </c>
      <c r="B681" s="151">
        <v>5694</v>
      </c>
      <c r="C681" s="176"/>
      <c r="D681" s="176">
        <v>20</v>
      </c>
      <c r="E681" s="151">
        <v>6985</v>
      </c>
      <c r="F681" s="177">
        <v>0</v>
      </c>
      <c r="G681" s="151">
        <v>20</v>
      </c>
      <c r="H681" s="85">
        <f t="shared" si="20"/>
        <v>1.22672989111345</v>
      </c>
      <c r="J681" s="114" t="str">
        <f t="shared" si="21"/>
        <v>是</v>
      </c>
      <c r="K681" s="178"/>
    </row>
    <row r="682" ht="18.6" customHeight="1" spans="1:11">
      <c r="A682" s="172" t="s">
        <v>604</v>
      </c>
      <c r="B682" s="151">
        <v>1007</v>
      </c>
      <c r="C682" s="176"/>
      <c r="D682" s="176"/>
      <c r="E682" s="151">
        <v>1220</v>
      </c>
      <c r="F682" s="177">
        <v>0</v>
      </c>
      <c r="G682" s="151"/>
      <c r="H682" s="85">
        <f t="shared" si="20"/>
        <v>1.21151936444886</v>
      </c>
      <c r="J682" s="114" t="str">
        <f t="shared" si="21"/>
        <v>是</v>
      </c>
      <c r="K682" s="178"/>
    </row>
    <row r="683" ht="18.6" customHeight="1" spans="1:11">
      <c r="A683" s="172" t="s">
        <v>605</v>
      </c>
      <c r="B683" s="151">
        <v>159</v>
      </c>
      <c r="C683" s="176"/>
      <c r="D683" s="176"/>
      <c r="E683" s="151">
        <v>200</v>
      </c>
      <c r="F683" s="177">
        <v>0</v>
      </c>
      <c r="G683" s="151"/>
      <c r="H683" s="85">
        <f t="shared" si="20"/>
        <v>1.25786163522013</v>
      </c>
      <c r="J683" s="114" t="str">
        <f t="shared" si="21"/>
        <v>是</v>
      </c>
      <c r="K683" s="178"/>
    </row>
    <row r="684" ht="18.6" customHeight="1" spans="1:11">
      <c r="A684" s="172" t="s">
        <v>606</v>
      </c>
      <c r="B684" s="151">
        <v>1303</v>
      </c>
      <c r="C684" s="176"/>
      <c r="D684" s="176"/>
      <c r="E684" s="151">
        <v>1580</v>
      </c>
      <c r="F684" s="177">
        <v>0</v>
      </c>
      <c r="G684" s="151"/>
      <c r="H684" s="85">
        <f t="shared" si="20"/>
        <v>1.21258633921719</v>
      </c>
      <c r="J684" s="114" t="str">
        <f t="shared" si="21"/>
        <v>是</v>
      </c>
      <c r="K684" s="178"/>
    </row>
    <row r="685" ht="19.5" hidden="1" customHeight="1" spans="1:11">
      <c r="A685" s="172" t="s">
        <v>607</v>
      </c>
      <c r="B685" s="151">
        <v>0</v>
      </c>
      <c r="C685" s="176"/>
      <c r="D685" s="176"/>
      <c r="E685" s="151">
        <v>0</v>
      </c>
      <c r="F685" s="177">
        <v>0</v>
      </c>
      <c r="G685" s="151"/>
      <c r="H685" s="85">
        <f t="shared" si="20"/>
        <v>0</v>
      </c>
      <c r="J685" s="114" t="str">
        <f t="shared" si="21"/>
        <v>否</v>
      </c>
      <c r="K685" s="178"/>
    </row>
    <row r="686" ht="18.6" customHeight="1" spans="1:11">
      <c r="A686" s="172" t="s">
        <v>608</v>
      </c>
      <c r="B686" s="151">
        <v>80</v>
      </c>
      <c r="C686" s="176"/>
      <c r="D686" s="176"/>
      <c r="E686" s="151">
        <v>100</v>
      </c>
      <c r="F686" s="177">
        <f>SUM(F687:F689)</f>
        <v>0</v>
      </c>
      <c r="G686" s="151"/>
      <c r="H686" s="85">
        <f t="shared" si="20"/>
        <v>1.25</v>
      </c>
      <c r="J686" s="114" t="str">
        <f t="shared" si="21"/>
        <v>是</v>
      </c>
      <c r="K686" s="178"/>
    </row>
    <row r="687" ht="18.6" customHeight="1" spans="1:11">
      <c r="A687" s="172" t="s">
        <v>609</v>
      </c>
      <c r="B687" s="151">
        <v>999</v>
      </c>
      <c r="C687" s="176"/>
      <c r="D687" s="176"/>
      <c r="E687" s="151">
        <v>1200</v>
      </c>
      <c r="F687" s="177">
        <v>0</v>
      </c>
      <c r="G687" s="151"/>
      <c r="H687" s="85">
        <f t="shared" si="20"/>
        <v>1.2012012012012</v>
      </c>
      <c r="J687" s="114" t="str">
        <f t="shared" si="21"/>
        <v>是</v>
      </c>
      <c r="K687" s="178"/>
    </row>
    <row r="688" ht="19.5" hidden="1" customHeight="1" spans="1:11">
      <c r="A688" s="172" t="s">
        <v>610</v>
      </c>
      <c r="B688" s="151">
        <v>0</v>
      </c>
      <c r="C688" s="176"/>
      <c r="D688" s="176"/>
      <c r="E688" s="151">
        <v>0</v>
      </c>
      <c r="F688" s="177">
        <v>0</v>
      </c>
      <c r="G688" s="151"/>
      <c r="H688" s="85">
        <f t="shared" si="20"/>
        <v>0</v>
      </c>
      <c r="J688" s="114" t="str">
        <f t="shared" si="21"/>
        <v>否</v>
      </c>
      <c r="K688" s="178"/>
    </row>
    <row r="689" ht="18.6" customHeight="1" spans="1:11">
      <c r="A689" s="172" t="s">
        <v>611</v>
      </c>
      <c r="B689" s="151">
        <v>31</v>
      </c>
      <c r="C689" s="176"/>
      <c r="D689" s="176"/>
      <c r="E689" s="151">
        <v>35</v>
      </c>
      <c r="F689" s="177">
        <v>0</v>
      </c>
      <c r="G689" s="151"/>
      <c r="H689" s="85">
        <f t="shared" si="20"/>
        <v>1.12903225806452</v>
      </c>
      <c r="J689" s="114" t="str">
        <f t="shared" si="21"/>
        <v>是</v>
      </c>
      <c r="K689" s="178"/>
    </row>
    <row r="690" ht="18.6" customHeight="1" spans="1:11">
      <c r="A690" s="172" t="s">
        <v>612</v>
      </c>
      <c r="B690" s="151">
        <v>1968</v>
      </c>
      <c r="C690" s="176"/>
      <c r="D690" s="176"/>
      <c r="E690" s="151">
        <v>2500</v>
      </c>
      <c r="F690" s="177"/>
      <c r="G690" s="151"/>
      <c r="H690" s="85">
        <f t="shared" si="20"/>
        <v>1.27032520325203</v>
      </c>
      <c r="J690" s="114" t="str">
        <f t="shared" si="21"/>
        <v>是</v>
      </c>
      <c r="K690" s="178"/>
    </row>
    <row r="691" ht="18.6" customHeight="1" spans="1:11">
      <c r="A691" s="172" t="s">
        <v>613</v>
      </c>
      <c r="B691" s="151">
        <v>122</v>
      </c>
      <c r="C691" s="176"/>
      <c r="D691" s="176">
        <v>20</v>
      </c>
      <c r="E691" s="151">
        <v>150</v>
      </c>
      <c r="F691" s="177">
        <v>0</v>
      </c>
      <c r="G691" s="151">
        <v>20</v>
      </c>
      <c r="H691" s="85">
        <f t="shared" si="20"/>
        <v>1.22950819672131</v>
      </c>
      <c r="J691" s="114" t="str">
        <f t="shared" si="21"/>
        <v>是</v>
      </c>
      <c r="K691" s="178"/>
    </row>
    <row r="692" ht="19.5" hidden="1" customHeight="1" spans="1:11">
      <c r="A692" s="172" t="s">
        <v>614</v>
      </c>
      <c r="B692" s="151">
        <v>25</v>
      </c>
      <c r="C692" s="176"/>
      <c r="D692" s="176"/>
      <c r="E692" s="151">
        <v>0</v>
      </c>
      <c r="F692" s="177">
        <v>0</v>
      </c>
      <c r="G692" s="151"/>
      <c r="H692" s="85">
        <f t="shared" si="20"/>
        <v>0</v>
      </c>
      <c r="J692" s="114" t="str">
        <f t="shared" si="21"/>
        <v>否</v>
      </c>
      <c r="K692" s="178"/>
    </row>
    <row r="693" ht="18.6" customHeight="1" spans="1:11">
      <c r="A693" s="172" t="s">
        <v>615</v>
      </c>
      <c r="B693" s="151"/>
      <c r="C693" s="176"/>
      <c r="D693" s="176"/>
      <c r="E693" s="151"/>
      <c r="F693" s="177">
        <v>30</v>
      </c>
      <c r="G693" s="151"/>
      <c r="H693" s="85">
        <f t="shared" si="20"/>
        <v>0</v>
      </c>
      <c r="J693" s="114" t="str">
        <f t="shared" si="21"/>
        <v>是</v>
      </c>
      <c r="K693" s="178"/>
    </row>
    <row r="694" ht="18.6" customHeight="1" spans="1:11">
      <c r="A694" s="172" t="s">
        <v>616</v>
      </c>
      <c r="B694" s="151"/>
      <c r="C694" s="176"/>
      <c r="D694" s="176"/>
      <c r="E694" s="151"/>
      <c r="F694" s="177">
        <v>29</v>
      </c>
      <c r="G694" s="151"/>
      <c r="H694" s="85">
        <f t="shared" si="20"/>
        <v>0</v>
      </c>
      <c r="J694" s="114" t="str">
        <f t="shared" si="21"/>
        <v>是</v>
      </c>
      <c r="K694" s="178"/>
    </row>
    <row r="695" ht="19.5" hidden="1" customHeight="1" spans="1:11">
      <c r="A695" s="172" t="s">
        <v>617</v>
      </c>
      <c r="B695" s="151">
        <v>0</v>
      </c>
      <c r="C695" s="176"/>
      <c r="D695" s="176"/>
      <c r="E695" s="151"/>
      <c r="F695" s="177">
        <v>0</v>
      </c>
      <c r="G695" s="151"/>
      <c r="H695" s="85">
        <f t="shared" si="20"/>
        <v>0</v>
      </c>
      <c r="J695" s="114" t="str">
        <f t="shared" si="21"/>
        <v>否</v>
      </c>
      <c r="K695" s="178"/>
    </row>
    <row r="696" ht="19.5" hidden="1" customHeight="1" spans="1:11">
      <c r="A696" s="172" t="s">
        <v>618</v>
      </c>
      <c r="B696" s="151"/>
      <c r="C696" s="176"/>
      <c r="D696" s="176"/>
      <c r="E696" s="151"/>
      <c r="F696" s="177">
        <v>0</v>
      </c>
      <c r="G696" s="151"/>
      <c r="H696" s="85">
        <f t="shared" si="20"/>
        <v>0</v>
      </c>
      <c r="J696" s="114" t="str">
        <f t="shared" si="21"/>
        <v>否</v>
      </c>
      <c r="K696" s="178"/>
    </row>
    <row r="697" ht="19.5" hidden="1" customHeight="1" spans="1:11">
      <c r="A697" s="172" t="s">
        <v>619</v>
      </c>
      <c r="B697" s="151"/>
      <c r="C697" s="176"/>
      <c r="D697" s="176"/>
      <c r="E697" s="151"/>
      <c r="F697" s="177">
        <v>0</v>
      </c>
      <c r="G697" s="151"/>
      <c r="H697" s="85">
        <f t="shared" si="20"/>
        <v>0</v>
      </c>
      <c r="J697" s="114" t="str">
        <f t="shared" si="21"/>
        <v>否</v>
      </c>
      <c r="K697" s="178"/>
    </row>
    <row r="698" ht="19.5" hidden="1" customHeight="1" spans="1:11">
      <c r="A698" s="172" t="s">
        <v>620</v>
      </c>
      <c r="B698" s="151"/>
      <c r="C698" s="176"/>
      <c r="D698" s="176"/>
      <c r="E698" s="151"/>
      <c r="F698" s="177">
        <v>0</v>
      </c>
      <c r="G698" s="151"/>
      <c r="H698" s="85">
        <f t="shared" ref="H698:H769" si="22">IF(B698&lt;&gt;0,E698/B698,0)</f>
        <v>0</v>
      </c>
      <c r="J698" s="114" t="str">
        <f t="shared" si="21"/>
        <v>否</v>
      </c>
      <c r="K698" s="178"/>
    </row>
    <row r="699" ht="19.5" hidden="1" customHeight="1" spans="1:11">
      <c r="A699" s="172" t="s">
        <v>621</v>
      </c>
      <c r="B699" s="151"/>
      <c r="C699" s="176"/>
      <c r="D699" s="176"/>
      <c r="E699" s="151"/>
      <c r="F699" s="177">
        <v>0</v>
      </c>
      <c r="G699" s="151"/>
      <c r="H699" s="85">
        <f t="shared" si="22"/>
        <v>0</v>
      </c>
      <c r="J699" s="114" t="str">
        <f t="shared" si="21"/>
        <v>否</v>
      </c>
      <c r="K699" s="178"/>
    </row>
    <row r="700" s="112" customFormat="1" ht="19.5" hidden="1" customHeight="1" spans="1:11">
      <c r="A700" s="172" t="s">
        <v>622</v>
      </c>
      <c r="B700" s="151"/>
      <c r="C700" s="176"/>
      <c r="D700" s="176"/>
      <c r="E700" s="151"/>
      <c r="F700" s="177">
        <v>0</v>
      </c>
      <c r="G700" s="151"/>
      <c r="H700" s="83">
        <f t="shared" si="22"/>
        <v>0</v>
      </c>
      <c r="J700" s="114" t="str">
        <f t="shared" si="21"/>
        <v>否</v>
      </c>
      <c r="K700" s="178"/>
    </row>
    <row r="701" ht="19.5" hidden="1" customHeight="1" spans="1:11">
      <c r="A701" s="172" t="s">
        <v>623</v>
      </c>
      <c r="B701" s="151"/>
      <c r="C701" s="176"/>
      <c r="D701" s="176"/>
      <c r="E701" s="151"/>
      <c r="F701" s="177">
        <v>0</v>
      </c>
      <c r="G701" s="151"/>
      <c r="H701" s="85">
        <f t="shared" si="22"/>
        <v>0</v>
      </c>
      <c r="J701" s="114" t="str">
        <f t="shared" si="21"/>
        <v>否</v>
      </c>
      <c r="K701" s="178"/>
    </row>
    <row r="702" ht="18.6" customHeight="1" spans="1:11">
      <c r="A702" s="172" t="s">
        <v>624</v>
      </c>
      <c r="B702" s="151"/>
      <c r="C702" s="176"/>
      <c r="D702" s="176"/>
      <c r="E702" s="151"/>
      <c r="F702" s="177">
        <v>1</v>
      </c>
      <c r="G702" s="151"/>
      <c r="H702" s="85">
        <f t="shared" si="22"/>
        <v>0</v>
      </c>
      <c r="J702" s="114" t="str">
        <f t="shared" si="21"/>
        <v>是</v>
      </c>
      <c r="K702" s="178"/>
    </row>
    <row r="703" ht="18.6" customHeight="1" spans="1:11">
      <c r="A703" s="172" t="s">
        <v>625</v>
      </c>
      <c r="B703" s="151">
        <v>7</v>
      </c>
      <c r="C703" s="176"/>
      <c r="D703" s="176"/>
      <c r="E703" s="151">
        <v>10</v>
      </c>
      <c r="F703" s="177">
        <v>0</v>
      </c>
      <c r="G703" s="151"/>
      <c r="H703" s="85">
        <f t="shared" si="22"/>
        <v>1.42857142857143</v>
      </c>
      <c r="J703" s="114" t="str">
        <f t="shared" si="21"/>
        <v>是</v>
      </c>
      <c r="K703" s="178"/>
    </row>
    <row r="704" ht="18.6" customHeight="1" spans="1:11">
      <c r="A704" s="172" t="s">
        <v>626</v>
      </c>
      <c r="B704" s="151">
        <v>7</v>
      </c>
      <c r="C704" s="176"/>
      <c r="D704" s="176"/>
      <c r="E704" s="151">
        <v>10</v>
      </c>
      <c r="F704" s="177">
        <v>0</v>
      </c>
      <c r="G704" s="151"/>
      <c r="H704" s="85">
        <f t="shared" si="22"/>
        <v>1.42857142857143</v>
      </c>
      <c r="J704" s="114" t="str">
        <f t="shared" si="21"/>
        <v>是</v>
      </c>
      <c r="K704" s="178"/>
    </row>
    <row r="705" ht="19.5" hidden="1" customHeight="1" spans="1:11">
      <c r="A705" s="172" t="s">
        <v>627</v>
      </c>
      <c r="B705" s="151"/>
      <c r="C705" s="176"/>
      <c r="D705" s="176"/>
      <c r="E705" s="151">
        <v>0</v>
      </c>
      <c r="F705" s="177">
        <f>SUM(F706:F708)</f>
        <v>0</v>
      </c>
      <c r="G705" s="151"/>
      <c r="H705" s="85">
        <f t="shared" si="22"/>
        <v>0</v>
      </c>
      <c r="J705" s="114" t="str">
        <f t="shared" si="21"/>
        <v>否</v>
      </c>
      <c r="K705" s="178"/>
    </row>
    <row r="706" ht="18.6" customHeight="1" spans="1:11">
      <c r="A706" s="172" t="s">
        <v>628</v>
      </c>
      <c r="B706" s="151">
        <v>11</v>
      </c>
      <c r="C706" s="176"/>
      <c r="D706" s="176"/>
      <c r="E706" s="151">
        <v>12</v>
      </c>
      <c r="F706" s="177">
        <v>0</v>
      </c>
      <c r="G706" s="151"/>
      <c r="H706" s="85">
        <f t="shared" si="22"/>
        <v>1.09090909090909</v>
      </c>
      <c r="J706" s="114" t="str">
        <f t="shared" si="21"/>
        <v>是</v>
      </c>
      <c r="K706" s="178"/>
    </row>
    <row r="707" ht="19.5" hidden="1" customHeight="1" spans="1:11">
      <c r="A707" s="172" t="s">
        <v>629</v>
      </c>
      <c r="B707" s="151"/>
      <c r="C707" s="176"/>
      <c r="D707" s="176"/>
      <c r="E707" s="151">
        <v>0</v>
      </c>
      <c r="F707" s="177">
        <v>0</v>
      </c>
      <c r="G707" s="151"/>
      <c r="H707" s="85">
        <f t="shared" si="22"/>
        <v>0</v>
      </c>
      <c r="J707" s="114" t="str">
        <f t="shared" si="21"/>
        <v>否</v>
      </c>
      <c r="K707" s="178"/>
    </row>
    <row r="708" ht="19.5" hidden="1" customHeight="1" spans="1:11">
      <c r="A708" s="172" t="s">
        <v>630</v>
      </c>
      <c r="B708" s="151"/>
      <c r="C708" s="176"/>
      <c r="D708" s="176"/>
      <c r="E708" s="151">
        <v>0</v>
      </c>
      <c r="F708" s="177">
        <v>0</v>
      </c>
      <c r="G708" s="151"/>
      <c r="H708" s="85">
        <f t="shared" si="22"/>
        <v>0</v>
      </c>
      <c r="J708" s="114" t="str">
        <f t="shared" ref="J708:J789" si="23">IF((E708+F708+K708)&lt;&gt;0,"是","否")</f>
        <v>否</v>
      </c>
      <c r="K708" s="178"/>
    </row>
    <row r="709" ht="18.6" customHeight="1" spans="1:11">
      <c r="A709" s="172" t="s">
        <v>631</v>
      </c>
      <c r="B709" s="151">
        <v>11</v>
      </c>
      <c r="C709" s="176"/>
      <c r="D709" s="176"/>
      <c r="E709" s="151">
        <v>12</v>
      </c>
      <c r="F709" s="177">
        <f>SUM(F710:F718)</f>
        <v>0</v>
      </c>
      <c r="G709" s="151"/>
      <c r="H709" s="85">
        <f t="shared" si="22"/>
        <v>1.09090909090909</v>
      </c>
      <c r="J709" s="114" t="str">
        <f t="shared" si="23"/>
        <v>是</v>
      </c>
      <c r="K709" s="178"/>
    </row>
    <row r="710" ht="18.6" customHeight="1" spans="1:11">
      <c r="A710" s="172" t="s">
        <v>632</v>
      </c>
      <c r="B710" s="151">
        <v>1331</v>
      </c>
      <c r="C710" s="176"/>
      <c r="D710" s="176"/>
      <c r="E710" s="151">
        <v>1531</v>
      </c>
      <c r="F710" s="177">
        <v>0</v>
      </c>
      <c r="G710" s="151"/>
      <c r="H710" s="85">
        <f t="shared" si="22"/>
        <v>1.15026296018032</v>
      </c>
      <c r="J710" s="114" t="str">
        <f t="shared" si="23"/>
        <v>是</v>
      </c>
      <c r="K710" s="178"/>
    </row>
    <row r="711" ht="18.6" customHeight="1" spans="1:11">
      <c r="A711" s="172" t="s">
        <v>117</v>
      </c>
      <c r="B711" s="151">
        <v>653</v>
      </c>
      <c r="C711" s="176"/>
      <c r="D711" s="176"/>
      <c r="E711" s="151">
        <v>784</v>
      </c>
      <c r="F711" s="177">
        <v>0</v>
      </c>
      <c r="G711" s="151"/>
      <c r="H711" s="85">
        <f t="shared" si="22"/>
        <v>1.20061255742726</v>
      </c>
      <c r="J711" s="114" t="str">
        <f t="shared" si="23"/>
        <v>是</v>
      </c>
      <c r="K711" s="178"/>
    </row>
    <row r="712" ht="18.6" customHeight="1" spans="1:11">
      <c r="A712" s="172" t="s">
        <v>118</v>
      </c>
      <c r="B712" s="151">
        <v>8</v>
      </c>
      <c r="C712" s="176"/>
      <c r="D712" s="176"/>
      <c r="E712" s="151">
        <v>9</v>
      </c>
      <c r="F712" s="177">
        <v>0</v>
      </c>
      <c r="G712" s="151"/>
      <c r="H712" s="85">
        <f t="shared" si="22"/>
        <v>1.125</v>
      </c>
      <c r="J712" s="114" t="str">
        <f t="shared" si="23"/>
        <v>是</v>
      </c>
      <c r="K712" s="178"/>
    </row>
    <row r="713" ht="19.5" hidden="1" customHeight="1" spans="1:11">
      <c r="A713" s="172" t="s">
        <v>119</v>
      </c>
      <c r="B713" s="151">
        <v>0</v>
      </c>
      <c r="C713" s="176"/>
      <c r="D713" s="176"/>
      <c r="E713" s="151">
        <v>0</v>
      </c>
      <c r="F713" s="177">
        <v>0</v>
      </c>
      <c r="G713" s="151"/>
      <c r="H713" s="85">
        <f t="shared" ref="H713:H723" si="24">IF(B713&lt;&gt;0,E713/B713,0)</f>
        <v>0</v>
      </c>
      <c r="J713" s="114" t="str">
        <f t="shared" ref="J713:J723" si="25">IF((E713+F713+K713)&lt;&gt;0,"是","否")</f>
        <v>否</v>
      </c>
      <c r="K713" s="178"/>
    </row>
    <row r="714" ht="18.6" customHeight="1" spans="1:11">
      <c r="A714" s="172" t="s">
        <v>633</v>
      </c>
      <c r="B714" s="151">
        <v>24</v>
      </c>
      <c r="C714" s="176"/>
      <c r="D714" s="176"/>
      <c r="E714" s="151">
        <v>25</v>
      </c>
      <c r="F714" s="177">
        <v>0</v>
      </c>
      <c r="G714" s="151"/>
      <c r="H714" s="85">
        <f t="shared" si="24"/>
        <v>1.04166666666667</v>
      </c>
      <c r="J714" s="114" t="str">
        <f t="shared" si="25"/>
        <v>是</v>
      </c>
      <c r="K714" s="178"/>
    </row>
    <row r="715" ht="18.6" customHeight="1" spans="1:11">
      <c r="A715" s="172" t="s">
        <v>634</v>
      </c>
      <c r="B715" s="151">
        <v>6</v>
      </c>
      <c r="C715" s="176"/>
      <c r="D715" s="176"/>
      <c r="E715" s="151">
        <v>5</v>
      </c>
      <c r="F715" s="177">
        <v>0</v>
      </c>
      <c r="G715" s="151"/>
      <c r="H715" s="85">
        <f t="shared" si="24"/>
        <v>0.833333333333333</v>
      </c>
      <c r="J715" s="114" t="str">
        <f t="shared" si="25"/>
        <v>是</v>
      </c>
      <c r="K715" s="178"/>
    </row>
    <row r="716" ht="18.6" customHeight="1" spans="1:11">
      <c r="A716" s="172" t="s">
        <v>635</v>
      </c>
      <c r="B716" s="151">
        <v>1</v>
      </c>
      <c r="C716" s="176"/>
      <c r="D716" s="176"/>
      <c r="E716" s="151">
        <v>1</v>
      </c>
      <c r="F716" s="177">
        <v>0</v>
      </c>
      <c r="G716" s="151"/>
      <c r="H716" s="85">
        <f t="shared" si="24"/>
        <v>1</v>
      </c>
      <c r="J716" s="114" t="str">
        <f t="shared" si="25"/>
        <v>是</v>
      </c>
      <c r="K716" s="178"/>
    </row>
    <row r="717" ht="18.6" customHeight="1" spans="1:11">
      <c r="A717" s="172" t="s">
        <v>636</v>
      </c>
      <c r="B717" s="151">
        <v>213</v>
      </c>
      <c r="C717" s="176"/>
      <c r="D717" s="176"/>
      <c r="E717" s="151">
        <v>220</v>
      </c>
      <c r="F717" s="177">
        <v>0</v>
      </c>
      <c r="G717" s="151"/>
      <c r="H717" s="85">
        <f t="shared" si="24"/>
        <v>1.03286384976526</v>
      </c>
      <c r="J717" s="114" t="str">
        <f t="shared" si="25"/>
        <v>是</v>
      </c>
      <c r="K717" s="178"/>
    </row>
    <row r="718" ht="18.6" customHeight="1" spans="1:11">
      <c r="A718" s="172" t="s">
        <v>126</v>
      </c>
      <c r="B718" s="151">
        <v>328</v>
      </c>
      <c r="C718" s="176"/>
      <c r="D718" s="176"/>
      <c r="E718" s="151">
        <v>387</v>
      </c>
      <c r="F718" s="177">
        <v>0</v>
      </c>
      <c r="G718" s="151"/>
      <c r="H718" s="85">
        <f t="shared" si="24"/>
        <v>1.17987804878049</v>
      </c>
      <c r="J718" s="114" t="str">
        <f t="shared" si="25"/>
        <v>是</v>
      </c>
      <c r="K718" s="178"/>
    </row>
    <row r="719" ht="18.6" customHeight="1" spans="1:11">
      <c r="A719" s="172" t="s">
        <v>637</v>
      </c>
      <c r="B719" s="151">
        <v>98</v>
      </c>
      <c r="C719" s="176"/>
      <c r="D719" s="176"/>
      <c r="E719" s="151">
        <v>100</v>
      </c>
      <c r="F719" s="177"/>
      <c r="G719" s="151"/>
      <c r="H719" s="85">
        <f t="shared" si="24"/>
        <v>1.02040816326531</v>
      </c>
      <c r="J719" s="114" t="str">
        <f t="shared" si="25"/>
        <v>是</v>
      </c>
      <c r="K719" s="178"/>
    </row>
    <row r="720" ht="18.6" customHeight="1" spans="1:11">
      <c r="A720" s="172" t="s">
        <v>638</v>
      </c>
      <c r="B720" s="151">
        <v>4038</v>
      </c>
      <c r="C720" s="176">
        <v>24</v>
      </c>
      <c r="D720" s="176">
        <v>30</v>
      </c>
      <c r="E720" s="151">
        <v>4820</v>
      </c>
      <c r="F720" s="177"/>
      <c r="G720" s="151">
        <v>30</v>
      </c>
      <c r="H720" s="85">
        <f t="shared" si="24"/>
        <v>1.19366022783556</v>
      </c>
      <c r="J720" s="114" t="str">
        <f t="shared" si="25"/>
        <v>是</v>
      </c>
      <c r="K720" s="178"/>
    </row>
    <row r="721" ht="18.6" customHeight="1" spans="1:11">
      <c r="A721" s="172" t="s">
        <v>616</v>
      </c>
      <c r="B721" s="151">
        <v>1860</v>
      </c>
      <c r="C721" s="176">
        <v>24</v>
      </c>
      <c r="D721" s="176">
        <v>14</v>
      </c>
      <c r="E721" s="151">
        <v>2232</v>
      </c>
      <c r="F721" s="177"/>
      <c r="G721" s="151">
        <v>14</v>
      </c>
      <c r="H721" s="85">
        <f t="shared" si="24"/>
        <v>1.2</v>
      </c>
      <c r="J721" s="114" t="str">
        <f t="shared" si="25"/>
        <v>是</v>
      </c>
      <c r="K721" s="178"/>
    </row>
    <row r="722" ht="18.6" customHeight="1" spans="1:11">
      <c r="A722" s="172" t="s">
        <v>617</v>
      </c>
      <c r="B722" s="151">
        <v>1973</v>
      </c>
      <c r="C722" s="176">
        <v>0</v>
      </c>
      <c r="D722" s="176">
        <v>16</v>
      </c>
      <c r="E722" s="151">
        <v>2368</v>
      </c>
      <c r="F722" s="177"/>
      <c r="G722" s="151">
        <v>16</v>
      </c>
      <c r="H722" s="85">
        <f t="shared" si="24"/>
        <v>1.20020273694881</v>
      </c>
      <c r="J722" s="114" t="str">
        <f t="shared" si="25"/>
        <v>是</v>
      </c>
      <c r="K722" s="178"/>
    </row>
    <row r="723" ht="19.5" hidden="1" customHeight="1" spans="1:11">
      <c r="A723" s="172" t="s">
        <v>618</v>
      </c>
      <c r="B723" s="151">
        <v>0</v>
      </c>
      <c r="C723" s="176">
        <v>0</v>
      </c>
      <c r="D723" s="176"/>
      <c r="E723" s="151">
        <v>0</v>
      </c>
      <c r="F723" s="177"/>
      <c r="G723" s="151"/>
      <c r="H723" s="85">
        <f t="shared" si="24"/>
        <v>0</v>
      </c>
      <c r="J723" s="114" t="str">
        <f t="shared" si="25"/>
        <v>否</v>
      </c>
      <c r="K723" s="178"/>
    </row>
    <row r="724" ht="18.6" customHeight="1" spans="1:11">
      <c r="A724" s="172" t="s">
        <v>639</v>
      </c>
      <c r="B724" s="151">
        <v>205</v>
      </c>
      <c r="C724" s="176">
        <v>0</v>
      </c>
      <c r="D724" s="176"/>
      <c r="E724" s="151">
        <v>220</v>
      </c>
      <c r="F724" s="177"/>
      <c r="G724" s="151"/>
      <c r="H724" s="85">
        <f t="shared" ref="H724:H730" si="26">IF(B724&lt;&gt;0,E724/B724,0)</f>
        <v>1.07317073170732</v>
      </c>
      <c r="J724" s="114" t="str">
        <f t="shared" ref="J724:J730" si="27">IF((E724+F724+K724)&lt;&gt;0,"是","否")</f>
        <v>是</v>
      </c>
      <c r="K724" s="178"/>
    </row>
    <row r="725" ht="18.6" customHeight="1" spans="1:11">
      <c r="A725" s="172" t="s">
        <v>640</v>
      </c>
      <c r="B725" s="151">
        <v>92574</v>
      </c>
      <c r="C725" s="176">
        <v>0</v>
      </c>
      <c r="D725" s="176"/>
      <c r="E725" s="151">
        <v>100120</v>
      </c>
      <c r="F725" s="177"/>
      <c r="G725" s="151"/>
      <c r="H725" s="85">
        <f t="shared" si="26"/>
        <v>1.0815131678441</v>
      </c>
      <c r="J725" s="114" t="str">
        <f t="shared" si="27"/>
        <v>是</v>
      </c>
      <c r="K725" s="178"/>
    </row>
    <row r="726" ht="19.5" hidden="1" customHeight="1" spans="1:11">
      <c r="A726" s="172" t="s">
        <v>641</v>
      </c>
      <c r="B726" s="151">
        <v>0</v>
      </c>
      <c r="C726" s="176">
        <v>0</v>
      </c>
      <c r="D726" s="176"/>
      <c r="E726" s="151">
        <v>0</v>
      </c>
      <c r="F726" s="177"/>
      <c r="G726" s="151"/>
      <c r="H726" s="85">
        <f t="shared" si="26"/>
        <v>0</v>
      </c>
      <c r="J726" s="114" t="str">
        <f t="shared" si="27"/>
        <v>否</v>
      </c>
      <c r="K726" s="178"/>
    </row>
    <row r="727" ht="18.6" customHeight="1" spans="1:11">
      <c r="A727" s="172" t="s">
        <v>642</v>
      </c>
      <c r="B727" s="151">
        <v>92474</v>
      </c>
      <c r="C727" s="176">
        <v>0</v>
      </c>
      <c r="D727" s="176"/>
      <c r="E727" s="151">
        <v>100000</v>
      </c>
      <c r="F727" s="177"/>
      <c r="G727" s="151"/>
      <c r="H727" s="85">
        <f t="shared" si="26"/>
        <v>1.08138503795661</v>
      </c>
      <c r="J727" s="114" t="str">
        <f t="shared" si="27"/>
        <v>是</v>
      </c>
      <c r="K727" s="178"/>
    </row>
    <row r="728" ht="19.5" hidden="1" customHeight="1" spans="1:11">
      <c r="A728" s="172" t="s">
        <v>643</v>
      </c>
      <c r="B728" s="151">
        <v>0</v>
      </c>
      <c r="C728" s="176">
        <v>0</v>
      </c>
      <c r="D728" s="176"/>
      <c r="E728" s="151">
        <v>0</v>
      </c>
      <c r="F728" s="177"/>
      <c r="G728" s="151"/>
      <c r="H728" s="85">
        <f t="shared" si="26"/>
        <v>0</v>
      </c>
      <c r="J728" s="114" t="str">
        <f t="shared" si="27"/>
        <v>否</v>
      </c>
      <c r="K728" s="178"/>
    </row>
    <row r="729" ht="19.5" hidden="1" customHeight="1" spans="1:11">
      <c r="A729" s="172" t="s">
        <v>644</v>
      </c>
      <c r="B729" s="151">
        <v>0</v>
      </c>
      <c r="C729" s="176">
        <v>0</v>
      </c>
      <c r="D729" s="176"/>
      <c r="E729" s="151">
        <v>0</v>
      </c>
      <c r="F729" s="177"/>
      <c r="G729" s="151"/>
      <c r="H729" s="85">
        <f t="shared" si="26"/>
        <v>0</v>
      </c>
      <c r="J729" s="114" t="str">
        <f t="shared" si="27"/>
        <v>否</v>
      </c>
      <c r="K729" s="178"/>
    </row>
    <row r="730" ht="18.6" customHeight="1" spans="1:11">
      <c r="A730" s="172" t="s">
        <v>645</v>
      </c>
      <c r="B730" s="151">
        <v>100</v>
      </c>
      <c r="C730" s="176">
        <v>0</v>
      </c>
      <c r="D730" s="176"/>
      <c r="E730" s="151">
        <v>120</v>
      </c>
      <c r="F730" s="177"/>
      <c r="G730" s="151"/>
      <c r="H730" s="85">
        <f t="shared" si="26"/>
        <v>1.2</v>
      </c>
      <c r="J730" s="114" t="str">
        <f t="shared" si="27"/>
        <v>是</v>
      </c>
      <c r="K730" s="178"/>
    </row>
    <row r="731" ht="18.6" customHeight="1" spans="1:11">
      <c r="A731" s="172" t="s">
        <v>646</v>
      </c>
      <c r="B731" s="151">
        <v>74</v>
      </c>
      <c r="C731" s="176">
        <v>0</v>
      </c>
      <c r="D731" s="176"/>
      <c r="E731" s="151">
        <v>90</v>
      </c>
      <c r="F731" s="177"/>
      <c r="G731" s="151"/>
      <c r="H731" s="85">
        <f t="shared" si="22"/>
        <v>1.21621621621622</v>
      </c>
      <c r="J731" s="114" t="str">
        <f t="shared" si="23"/>
        <v>是</v>
      </c>
      <c r="K731" s="178"/>
    </row>
    <row r="732" ht="19.5" hidden="1" customHeight="1" spans="1:11">
      <c r="A732" s="172" t="s">
        <v>622</v>
      </c>
      <c r="B732" s="151">
        <v>0</v>
      </c>
      <c r="C732" s="176">
        <v>0</v>
      </c>
      <c r="D732" s="176"/>
      <c r="E732" s="151">
        <v>0</v>
      </c>
      <c r="F732" s="177"/>
      <c r="G732" s="151"/>
      <c r="H732" s="85">
        <f t="shared" si="22"/>
        <v>0</v>
      </c>
      <c r="J732" s="114" t="str">
        <f t="shared" si="23"/>
        <v>否</v>
      </c>
      <c r="K732" s="178"/>
    </row>
    <row r="733" s="113" customFormat="1" ht="18.6" customHeight="1" spans="1:11">
      <c r="A733" s="172" t="s">
        <v>647</v>
      </c>
      <c r="B733" s="151">
        <v>74</v>
      </c>
      <c r="C733" s="176">
        <v>0</v>
      </c>
      <c r="D733" s="176"/>
      <c r="E733" s="151">
        <v>90</v>
      </c>
      <c r="F733" s="177"/>
      <c r="G733" s="151"/>
      <c r="H733" s="85">
        <f t="shared" si="22"/>
        <v>1.21621621621622</v>
      </c>
      <c r="J733" s="113" t="str">
        <f t="shared" si="23"/>
        <v>是</v>
      </c>
      <c r="K733" s="183"/>
    </row>
    <row r="734" ht="19.5" hidden="1" customHeight="1" spans="1:11">
      <c r="A734" s="172" t="s">
        <v>648</v>
      </c>
      <c r="B734" s="151">
        <v>0</v>
      </c>
      <c r="C734" s="176">
        <v>0</v>
      </c>
      <c r="D734" s="176"/>
      <c r="E734" s="151"/>
      <c r="F734" s="177"/>
      <c r="G734" s="151"/>
      <c r="H734" s="85">
        <f t="shared" si="22"/>
        <v>0</v>
      </c>
      <c r="J734" s="114" t="str">
        <f t="shared" si="23"/>
        <v>否</v>
      </c>
      <c r="K734" s="178"/>
    </row>
    <row r="735" ht="19.5" hidden="1" customHeight="1" spans="1:11">
      <c r="A735" s="172" t="s">
        <v>649</v>
      </c>
      <c r="B735" s="151"/>
      <c r="C735" s="176">
        <v>0</v>
      </c>
      <c r="D735" s="176"/>
      <c r="E735" s="151"/>
      <c r="F735" s="177"/>
      <c r="G735" s="151"/>
      <c r="H735" s="85">
        <f t="shared" si="22"/>
        <v>0</v>
      </c>
      <c r="J735" s="114" t="str">
        <f t="shared" si="23"/>
        <v>否</v>
      </c>
      <c r="K735" s="178"/>
    </row>
    <row r="736" ht="19.5" hidden="1" customHeight="1" spans="1:11">
      <c r="A736" s="172" t="s">
        <v>619</v>
      </c>
      <c r="B736" s="151"/>
      <c r="C736" s="176">
        <v>0</v>
      </c>
      <c r="D736" s="176"/>
      <c r="E736" s="151"/>
      <c r="F736" s="177"/>
      <c r="G736" s="151"/>
      <c r="H736" s="85">
        <f t="shared" si="22"/>
        <v>0</v>
      </c>
      <c r="J736" s="114" t="str">
        <f t="shared" si="23"/>
        <v>否</v>
      </c>
      <c r="K736" s="178"/>
    </row>
    <row r="737" ht="19.5" hidden="1" customHeight="1" spans="1:11">
      <c r="A737" s="172" t="s">
        <v>650</v>
      </c>
      <c r="B737" s="151"/>
      <c r="C737" s="176">
        <v>0</v>
      </c>
      <c r="D737" s="176"/>
      <c r="E737" s="151"/>
      <c r="F737" s="177"/>
      <c r="G737" s="151"/>
      <c r="H737" s="85">
        <f t="shared" si="22"/>
        <v>0</v>
      </c>
      <c r="J737" s="114" t="str">
        <f t="shared" si="23"/>
        <v>否</v>
      </c>
      <c r="K737" s="178"/>
    </row>
    <row r="738" ht="18.6" customHeight="1" spans="1:11">
      <c r="A738" s="172" t="s">
        <v>651</v>
      </c>
      <c r="B738" s="151">
        <v>836</v>
      </c>
      <c r="C738" s="176"/>
      <c r="D738" s="176"/>
      <c r="E738" s="151">
        <v>1000</v>
      </c>
      <c r="F738" s="177"/>
      <c r="G738" s="151"/>
      <c r="H738" s="85">
        <f t="shared" si="22"/>
        <v>1.19617224880383</v>
      </c>
      <c r="J738" s="114" t="str">
        <f t="shared" si="23"/>
        <v>是</v>
      </c>
      <c r="K738" s="178"/>
    </row>
    <row r="739" ht="18.6" customHeight="1" spans="1:11">
      <c r="A739" s="172" t="s">
        <v>652</v>
      </c>
      <c r="B739" s="151">
        <v>836</v>
      </c>
      <c r="C739" s="176"/>
      <c r="D739" s="176"/>
      <c r="E739" s="151">
        <v>1000</v>
      </c>
      <c r="F739" s="177"/>
      <c r="G739" s="151"/>
      <c r="H739" s="85">
        <f t="shared" si="22"/>
        <v>1.19617224880383</v>
      </c>
      <c r="J739" s="114" t="str">
        <f t="shared" si="23"/>
        <v>是</v>
      </c>
      <c r="K739" s="178"/>
    </row>
    <row r="740" s="112" customFormat="1" ht="18.6" customHeight="1" spans="1:11">
      <c r="A740" s="169" t="s">
        <v>37</v>
      </c>
      <c r="B740" s="149">
        <v>2126</v>
      </c>
      <c r="C740" s="180"/>
      <c r="D740" s="180"/>
      <c r="E740" s="149">
        <v>2525</v>
      </c>
      <c r="F740" s="181"/>
      <c r="G740" s="149"/>
      <c r="H740" s="83">
        <f t="shared" si="22"/>
        <v>1.18767638758231</v>
      </c>
      <c r="J740" s="112" t="str">
        <f t="shared" si="23"/>
        <v>是</v>
      </c>
      <c r="K740" s="182">
        <v>1</v>
      </c>
    </row>
    <row r="741" ht="18.6" customHeight="1" spans="1:11">
      <c r="A741" s="172" t="s">
        <v>653</v>
      </c>
      <c r="B741" s="151">
        <v>439</v>
      </c>
      <c r="C741" s="176"/>
      <c r="D741" s="176"/>
      <c r="E741" s="151">
        <v>527</v>
      </c>
      <c r="F741" s="177"/>
      <c r="G741" s="151"/>
      <c r="H741" s="85">
        <f t="shared" si="22"/>
        <v>1.2004555808656</v>
      </c>
      <c r="J741" s="114" t="str">
        <f t="shared" si="23"/>
        <v>是</v>
      </c>
      <c r="K741" s="178"/>
    </row>
    <row r="742" ht="18.6" customHeight="1" spans="1:11">
      <c r="A742" s="172" t="s">
        <v>117</v>
      </c>
      <c r="B742" s="151">
        <v>414</v>
      </c>
      <c r="C742" s="176"/>
      <c r="D742" s="176"/>
      <c r="E742" s="151">
        <v>497</v>
      </c>
      <c r="F742" s="177"/>
      <c r="G742" s="151"/>
      <c r="H742" s="85">
        <f t="shared" si="22"/>
        <v>1.20048309178744</v>
      </c>
      <c r="J742" s="114" t="str">
        <f t="shared" si="23"/>
        <v>是</v>
      </c>
      <c r="K742" s="178"/>
    </row>
    <row r="743" ht="18.6" customHeight="1" spans="1:11">
      <c r="A743" s="172" t="s">
        <v>118</v>
      </c>
      <c r="B743" s="151">
        <v>25</v>
      </c>
      <c r="C743" s="176"/>
      <c r="D743" s="176"/>
      <c r="E743" s="151">
        <v>30</v>
      </c>
      <c r="F743" s="177"/>
      <c r="G743" s="151"/>
      <c r="H743" s="85">
        <f t="shared" si="22"/>
        <v>1.2</v>
      </c>
      <c r="J743" s="114" t="str">
        <f t="shared" si="23"/>
        <v>是</v>
      </c>
      <c r="K743" s="178"/>
    </row>
    <row r="744" ht="19.5" hidden="1" customHeight="1" spans="1:11">
      <c r="A744" s="172" t="s">
        <v>119</v>
      </c>
      <c r="B744" s="151">
        <v>0</v>
      </c>
      <c r="C744" s="176"/>
      <c r="D744" s="176"/>
      <c r="E744" s="151"/>
      <c r="F744" s="177"/>
      <c r="G744" s="151"/>
      <c r="H744" s="85">
        <f t="shared" si="22"/>
        <v>0</v>
      </c>
      <c r="J744" s="114" t="str">
        <f t="shared" si="23"/>
        <v>否</v>
      </c>
      <c r="K744" s="178"/>
    </row>
    <row r="745" ht="19.5" hidden="1" customHeight="1" spans="1:11">
      <c r="A745" s="172" t="s">
        <v>654</v>
      </c>
      <c r="B745" s="151">
        <v>0</v>
      </c>
      <c r="C745" s="176"/>
      <c r="D745" s="176"/>
      <c r="E745" s="151"/>
      <c r="F745" s="177"/>
      <c r="G745" s="151"/>
      <c r="H745" s="85">
        <f t="shared" si="22"/>
        <v>0</v>
      </c>
      <c r="J745" s="114" t="str">
        <f t="shared" si="23"/>
        <v>否</v>
      </c>
      <c r="K745" s="178"/>
    </row>
    <row r="746" ht="19.5" hidden="1" customHeight="1" spans="1:11">
      <c r="A746" s="172" t="s">
        <v>655</v>
      </c>
      <c r="B746" s="151">
        <v>0</v>
      </c>
      <c r="C746" s="176"/>
      <c r="D746" s="176"/>
      <c r="E746" s="151"/>
      <c r="F746" s="177"/>
      <c r="G746" s="151"/>
      <c r="H746" s="85">
        <f t="shared" si="22"/>
        <v>0</v>
      </c>
      <c r="J746" s="114" t="str">
        <f t="shared" si="23"/>
        <v>否</v>
      </c>
      <c r="K746" s="178"/>
    </row>
    <row r="747" ht="19.5" hidden="1" customHeight="1" spans="1:11">
      <c r="A747" s="172" t="s">
        <v>656</v>
      </c>
      <c r="B747" s="151">
        <v>0</v>
      </c>
      <c r="C747" s="176"/>
      <c r="D747" s="176"/>
      <c r="E747" s="151"/>
      <c r="F747" s="177"/>
      <c r="G747" s="151"/>
      <c r="H747" s="85">
        <f t="shared" si="22"/>
        <v>0</v>
      </c>
      <c r="J747" s="114" t="str">
        <f t="shared" si="23"/>
        <v>否</v>
      </c>
      <c r="K747" s="178"/>
    </row>
    <row r="748" ht="19.5" hidden="1" customHeight="1" spans="1:11">
      <c r="A748" s="172" t="s">
        <v>657</v>
      </c>
      <c r="B748" s="151">
        <v>0</v>
      </c>
      <c r="C748" s="176"/>
      <c r="D748" s="176"/>
      <c r="E748" s="151"/>
      <c r="F748" s="177"/>
      <c r="G748" s="151"/>
      <c r="H748" s="85">
        <f t="shared" si="22"/>
        <v>0</v>
      </c>
      <c r="J748" s="114" t="str">
        <f t="shared" si="23"/>
        <v>否</v>
      </c>
      <c r="K748" s="178"/>
    </row>
    <row r="749" ht="19.5" hidden="1" customHeight="1" spans="1:11">
      <c r="A749" s="172" t="s">
        <v>658</v>
      </c>
      <c r="B749" s="151">
        <v>0</v>
      </c>
      <c r="C749" s="176"/>
      <c r="D749" s="176"/>
      <c r="E749" s="151"/>
      <c r="F749" s="177"/>
      <c r="G749" s="151"/>
      <c r="H749" s="85">
        <f t="shared" si="22"/>
        <v>0</v>
      </c>
      <c r="J749" s="114" t="str">
        <f t="shared" si="23"/>
        <v>否</v>
      </c>
      <c r="K749" s="178"/>
    </row>
    <row r="750" ht="19.5" hidden="1" customHeight="1" spans="1:11">
      <c r="A750" s="172" t="s">
        <v>659</v>
      </c>
      <c r="B750" s="151"/>
      <c r="C750" s="176"/>
      <c r="D750" s="176"/>
      <c r="E750" s="151"/>
      <c r="F750" s="177"/>
      <c r="G750" s="151"/>
      <c r="H750" s="85">
        <f t="shared" si="22"/>
        <v>0</v>
      </c>
      <c r="J750" s="114" t="str">
        <f t="shared" si="23"/>
        <v>否</v>
      </c>
      <c r="K750" s="178"/>
    </row>
    <row r="751" ht="19.5" hidden="1" customHeight="1" spans="1:11">
      <c r="A751" s="172" t="s">
        <v>660</v>
      </c>
      <c r="B751" s="151"/>
      <c r="C751" s="176"/>
      <c r="D751" s="176"/>
      <c r="E751" s="151"/>
      <c r="F751" s="177"/>
      <c r="G751" s="151"/>
      <c r="H751" s="85">
        <f t="shared" si="22"/>
        <v>0</v>
      </c>
      <c r="J751" s="114" t="str">
        <f t="shared" si="23"/>
        <v>否</v>
      </c>
      <c r="K751" s="178"/>
    </row>
    <row r="752" ht="19.5" hidden="1" customHeight="1" spans="1:11">
      <c r="A752" s="172" t="s">
        <v>661</v>
      </c>
      <c r="B752" s="151"/>
      <c r="C752" s="176"/>
      <c r="D752" s="176"/>
      <c r="E752" s="151"/>
      <c r="F752" s="177"/>
      <c r="G752" s="151"/>
      <c r="H752" s="85">
        <f t="shared" si="22"/>
        <v>0</v>
      </c>
      <c r="J752" s="114" t="str">
        <f t="shared" si="23"/>
        <v>否</v>
      </c>
      <c r="K752" s="178"/>
    </row>
    <row r="753" ht="19.5" hidden="1" customHeight="1" spans="1:11">
      <c r="A753" s="172" t="s">
        <v>662</v>
      </c>
      <c r="B753" s="151"/>
      <c r="C753" s="176"/>
      <c r="D753" s="176"/>
      <c r="E753" s="151"/>
      <c r="F753" s="177"/>
      <c r="G753" s="151"/>
      <c r="H753" s="85">
        <f t="shared" si="22"/>
        <v>0</v>
      </c>
      <c r="J753" s="114" t="str">
        <f t="shared" si="23"/>
        <v>否</v>
      </c>
      <c r="K753" s="178"/>
    </row>
    <row r="754" ht="18.6" customHeight="1" spans="1:11">
      <c r="A754" s="172" t="s">
        <v>663</v>
      </c>
      <c r="B754" s="151">
        <v>350</v>
      </c>
      <c r="C754" s="176"/>
      <c r="D754" s="176"/>
      <c r="E754" s="151">
        <v>410</v>
      </c>
      <c r="F754" s="177"/>
      <c r="G754" s="151"/>
      <c r="H754" s="85">
        <f t="shared" si="22"/>
        <v>1.17142857142857</v>
      </c>
      <c r="J754" s="114" t="str">
        <f t="shared" si="23"/>
        <v>是</v>
      </c>
      <c r="K754" s="178"/>
    </row>
    <row r="755" ht="19.5" hidden="1" customHeight="1" spans="1:11">
      <c r="A755" s="172" t="s">
        <v>664</v>
      </c>
      <c r="B755" s="151">
        <v>0</v>
      </c>
      <c r="C755" s="176"/>
      <c r="D755" s="176"/>
      <c r="E755" s="151">
        <v>0</v>
      </c>
      <c r="F755" s="177"/>
      <c r="G755" s="151"/>
      <c r="H755" s="85">
        <f t="shared" si="22"/>
        <v>0</v>
      </c>
      <c r="J755" s="114" t="str">
        <f t="shared" si="23"/>
        <v>否</v>
      </c>
      <c r="K755" s="178"/>
    </row>
    <row r="756" ht="18.6" customHeight="1" spans="1:11">
      <c r="A756" s="172" t="s">
        <v>665</v>
      </c>
      <c r="B756" s="151">
        <v>300</v>
      </c>
      <c r="C756" s="176"/>
      <c r="D756" s="176"/>
      <c r="E756" s="151">
        <v>350</v>
      </c>
      <c r="F756" s="177"/>
      <c r="G756" s="151"/>
      <c r="H756" s="85">
        <f t="shared" si="22"/>
        <v>1.16666666666667</v>
      </c>
      <c r="J756" s="114" t="str">
        <f t="shared" si="23"/>
        <v>是</v>
      </c>
      <c r="K756" s="178"/>
    </row>
    <row r="757" ht="19.5" hidden="1" customHeight="1" spans="1:11">
      <c r="A757" s="172" t="s">
        <v>666</v>
      </c>
      <c r="B757" s="151">
        <v>0</v>
      </c>
      <c r="C757" s="176"/>
      <c r="D757" s="176"/>
      <c r="E757" s="151">
        <v>0</v>
      </c>
      <c r="F757" s="177"/>
      <c r="G757" s="151"/>
      <c r="H757" s="85">
        <f t="shared" si="22"/>
        <v>0</v>
      </c>
      <c r="J757" s="114" t="str">
        <f t="shared" si="23"/>
        <v>否</v>
      </c>
      <c r="K757" s="178"/>
    </row>
    <row r="758" ht="19.5" hidden="1" customHeight="1" spans="1:11">
      <c r="A758" s="172" t="s">
        <v>667</v>
      </c>
      <c r="B758" s="151">
        <v>0</v>
      </c>
      <c r="C758" s="176"/>
      <c r="D758" s="176"/>
      <c r="E758" s="151">
        <v>0</v>
      </c>
      <c r="F758" s="177"/>
      <c r="G758" s="151"/>
      <c r="H758" s="85">
        <f t="shared" si="22"/>
        <v>0</v>
      </c>
      <c r="J758" s="114" t="str">
        <f t="shared" si="23"/>
        <v>否</v>
      </c>
      <c r="K758" s="178"/>
    </row>
    <row r="759" ht="18.6" customHeight="1" spans="1:11">
      <c r="A759" s="172" t="s">
        <v>668</v>
      </c>
      <c r="B759" s="151">
        <v>15</v>
      </c>
      <c r="C759" s="176"/>
      <c r="D759" s="176"/>
      <c r="E759" s="151">
        <v>20</v>
      </c>
      <c r="F759" s="177"/>
      <c r="G759" s="151"/>
      <c r="H759" s="85">
        <f t="shared" si="22"/>
        <v>1.33333333333333</v>
      </c>
      <c r="J759" s="114" t="str">
        <f t="shared" si="23"/>
        <v>是</v>
      </c>
      <c r="K759" s="178"/>
    </row>
    <row r="760" ht="19.5" hidden="1" customHeight="1" spans="1:11">
      <c r="A760" s="172" t="s">
        <v>669</v>
      </c>
      <c r="B760" s="151">
        <v>0</v>
      </c>
      <c r="C760" s="176"/>
      <c r="D760" s="176"/>
      <c r="E760" s="151">
        <v>0</v>
      </c>
      <c r="F760" s="177"/>
      <c r="G760" s="151"/>
      <c r="H760" s="85">
        <f t="shared" si="22"/>
        <v>0</v>
      </c>
      <c r="J760" s="114" t="str">
        <f t="shared" si="23"/>
        <v>否</v>
      </c>
      <c r="K760" s="178"/>
    </row>
    <row r="761" ht="19.5" hidden="1" customHeight="1" spans="1:11">
      <c r="A761" s="172" t="s">
        <v>670</v>
      </c>
      <c r="B761" s="151">
        <v>0</v>
      </c>
      <c r="C761" s="176"/>
      <c r="D761" s="176"/>
      <c r="E761" s="151"/>
      <c r="F761" s="177"/>
      <c r="G761" s="151"/>
      <c r="H761" s="85">
        <f t="shared" si="22"/>
        <v>0</v>
      </c>
      <c r="J761" s="114" t="str">
        <f t="shared" si="23"/>
        <v>否</v>
      </c>
      <c r="K761" s="178"/>
    </row>
    <row r="762" ht="18.6" customHeight="1" spans="1:11">
      <c r="A762" s="172" t="s">
        <v>671</v>
      </c>
      <c r="B762" s="151">
        <v>35</v>
      </c>
      <c r="C762" s="176"/>
      <c r="D762" s="176"/>
      <c r="E762" s="151">
        <v>40</v>
      </c>
      <c r="F762" s="177"/>
      <c r="G762" s="151"/>
      <c r="H762" s="85">
        <f t="shared" si="22"/>
        <v>1.14285714285714</v>
      </c>
      <c r="J762" s="114" t="str">
        <f t="shared" si="23"/>
        <v>是</v>
      </c>
      <c r="K762" s="178"/>
    </row>
    <row r="763" ht="18.6" customHeight="1" spans="1:11">
      <c r="A763" s="172" t="s">
        <v>672</v>
      </c>
      <c r="B763" s="151">
        <v>60</v>
      </c>
      <c r="C763" s="176"/>
      <c r="D763" s="176"/>
      <c r="E763" s="151">
        <v>60</v>
      </c>
      <c r="F763" s="177"/>
      <c r="G763" s="151"/>
      <c r="H763" s="85">
        <f t="shared" si="22"/>
        <v>1</v>
      </c>
      <c r="J763" s="114" t="str">
        <f t="shared" si="23"/>
        <v>是</v>
      </c>
      <c r="K763" s="178"/>
    </row>
    <row r="764" ht="19.5" hidden="1" customHeight="1" spans="1:11">
      <c r="A764" s="172" t="s">
        <v>673</v>
      </c>
      <c r="B764" s="151">
        <v>0</v>
      </c>
      <c r="C764" s="176"/>
      <c r="D764" s="176"/>
      <c r="E764" s="151">
        <v>0</v>
      </c>
      <c r="F764" s="177"/>
      <c r="G764" s="151"/>
      <c r="H764" s="85">
        <f t="shared" si="22"/>
        <v>0</v>
      </c>
      <c r="J764" s="114" t="str">
        <f t="shared" si="23"/>
        <v>否</v>
      </c>
      <c r="K764" s="178"/>
    </row>
    <row r="765" ht="19.5" hidden="1" customHeight="1" spans="1:11">
      <c r="A765" s="172" t="s">
        <v>674</v>
      </c>
      <c r="B765" s="151">
        <v>0</v>
      </c>
      <c r="C765" s="176"/>
      <c r="D765" s="176"/>
      <c r="E765" s="151">
        <v>0</v>
      </c>
      <c r="F765" s="177"/>
      <c r="G765" s="151"/>
      <c r="H765" s="85">
        <f t="shared" si="22"/>
        <v>0</v>
      </c>
      <c r="J765" s="114" t="str">
        <f t="shared" si="23"/>
        <v>否</v>
      </c>
      <c r="K765" s="178"/>
    </row>
    <row r="766" ht="19.5" hidden="1" customHeight="1" spans="1:11">
      <c r="A766" s="172" t="s">
        <v>675</v>
      </c>
      <c r="B766" s="151">
        <v>0</v>
      </c>
      <c r="C766" s="176"/>
      <c r="D766" s="176"/>
      <c r="E766" s="151">
        <v>0</v>
      </c>
      <c r="F766" s="177"/>
      <c r="G766" s="151"/>
      <c r="H766" s="85">
        <f t="shared" si="22"/>
        <v>0</v>
      </c>
      <c r="J766" s="114" t="str">
        <f t="shared" si="23"/>
        <v>否</v>
      </c>
      <c r="K766" s="178"/>
    </row>
    <row r="767" ht="19.5" hidden="1" customHeight="1" spans="1:11">
      <c r="A767" s="172" t="s">
        <v>676</v>
      </c>
      <c r="B767" s="151">
        <v>0</v>
      </c>
      <c r="C767" s="176"/>
      <c r="D767" s="176"/>
      <c r="E767" s="151">
        <v>0</v>
      </c>
      <c r="F767" s="177"/>
      <c r="G767" s="151"/>
      <c r="H767" s="85">
        <f t="shared" si="22"/>
        <v>0</v>
      </c>
      <c r="J767" s="114" t="str">
        <f t="shared" si="23"/>
        <v>否</v>
      </c>
      <c r="K767" s="178"/>
    </row>
    <row r="768" ht="18.6" customHeight="1" spans="1:11">
      <c r="A768" s="172" t="s">
        <v>677</v>
      </c>
      <c r="B768" s="151">
        <v>60</v>
      </c>
      <c r="C768" s="176"/>
      <c r="D768" s="176"/>
      <c r="E768" s="151">
        <v>60</v>
      </c>
      <c r="F768" s="177"/>
      <c r="G768" s="151"/>
      <c r="H768" s="85">
        <f t="shared" si="22"/>
        <v>1</v>
      </c>
      <c r="J768" s="114" t="str">
        <f t="shared" si="23"/>
        <v>是</v>
      </c>
      <c r="K768" s="178"/>
    </row>
    <row r="769" ht="18.6" customHeight="1" spans="1:11">
      <c r="A769" s="172" t="s">
        <v>678</v>
      </c>
      <c r="B769" s="151">
        <v>67</v>
      </c>
      <c r="C769" s="176"/>
      <c r="D769" s="176"/>
      <c r="E769" s="151">
        <v>80</v>
      </c>
      <c r="F769" s="177"/>
      <c r="G769" s="151"/>
      <c r="H769" s="85">
        <f t="shared" si="22"/>
        <v>1.19402985074627</v>
      </c>
      <c r="J769" s="114" t="str">
        <f t="shared" si="23"/>
        <v>是</v>
      </c>
      <c r="K769" s="178"/>
    </row>
    <row r="770" ht="18.6" customHeight="1" spans="1:11">
      <c r="A770" s="172" t="s">
        <v>679</v>
      </c>
      <c r="B770" s="151">
        <v>22</v>
      </c>
      <c r="C770" s="176"/>
      <c r="D770" s="176"/>
      <c r="E770" s="151">
        <v>30</v>
      </c>
      <c r="F770" s="177"/>
      <c r="G770" s="151"/>
      <c r="H770" s="85">
        <f t="shared" ref="H770:H833" si="28">IF(B770&lt;&gt;0,E770/B770,0)</f>
        <v>1.36363636363636</v>
      </c>
      <c r="J770" s="114" t="str">
        <f t="shared" si="23"/>
        <v>是</v>
      </c>
      <c r="K770" s="178"/>
    </row>
    <row r="771" ht="19.5" hidden="1" customHeight="1" spans="1:11">
      <c r="A771" s="172" t="s">
        <v>680</v>
      </c>
      <c r="B771" s="151">
        <v>0</v>
      </c>
      <c r="C771" s="176"/>
      <c r="D771" s="176"/>
      <c r="E771" s="151">
        <v>0</v>
      </c>
      <c r="F771" s="177"/>
      <c r="G771" s="151"/>
      <c r="H771" s="85">
        <f t="shared" si="28"/>
        <v>0</v>
      </c>
      <c r="J771" s="114" t="str">
        <f t="shared" si="23"/>
        <v>否</v>
      </c>
      <c r="K771" s="178"/>
    </row>
    <row r="772" ht="18.6" customHeight="1" spans="1:11">
      <c r="A772" s="172" t="s">
        <v>681</v>
      </c>
      <c r="B772" s="151">
        <v>45</v>
      </c>
      <c r="C772" s="176"/>
      <c r="D772" s="176"/>
      <c r="E772" s="151">
        <v>50</v>
      </c>
      <c r="F772" s="177"/>
      <c r="G772" s="151"/>
      <c r="H772" s="85">
        <f t="shared" si="28"/>
        <v>1.11111111111111</v>
      </c>
      <c r="J772" s="114" t="str">
        <f t="shared" si="23"/>
        <v>是</v>
      </c>
      <c r="K772" s="178"/>
    </row>
    <row r="773" ht="19.5" hidden="1" customHeight="1" spans="1:11">
      <c r="A773" s="172" t="s">
        <v>682</v>
      </c>
      <c r="B773" s="151">
        <v>0</v>
      </c>
      <c r="C773" s="176"/>
      <c r="D773" s="176"/>
      <c r="E773" s="151">
        <v>0</v>
      </c>
      <c r="F773" s="177"/>
      <c r="G773" s="151"/>
      <c r="H773" s="85">
        <f t="shared" si="28"/>
        <v>0</v>
      </c>
      <c r="J773" s="114" t="str">
        <f t="shared" si="23"/>
        <v>否</v>
      </c>
      <c r="K773" s="178"/>
    </row>
    <row r="774" ht="19.5" hidden="1" customHeight="1" spans="1:11">
      <c r="A774" s="172" t="s">
        <v>683</v>
      </c>
      <c r="B774" s="151">
        <v>0</v>
      </c>
      <c r="C774" s="176"/>
      <c r="D774" s="176"/>
      <c r="E774" s="151">
        <v>0</v>
      </c>
      <c r="F774" s="177"/>
      <c r="G774" s="151"/>
      <c r="H774" s="85">
        <f t="shared" si="28"/>
        <v>0</v>
      </c>
      <c r="J774" s="114" t="str">
        <f t="shared" si="23"/>
        <v>否</v>
      </c>
      <c r="K774" s="178"/>
    </row>
    <row r="775" ht="18.6" customHeight="1" spans="1:11">
      <c r="A775" s="172" t="s">
        <v>684</v>
      </c>
      <c r="B775" s="151">
        <v>18</v>
      </c>
      <c r="C775" s="176"/>
      <c r="D775" s="176"/>
      <c r="E775" s="151">
        <v>20</v>
      </c>
      <c r="F775" s="177"/>
      <c r="G775" s="151"/>
      <c r="H775" s="85">
        <f t="shared" si="28"/>
        <v>1.11111111111111</v>
      </c>
      <c r="J775" s="114" t="str">
        <f t="shared" si="23"/>
        <v>是</v>
      </c>
      <c r="K775" s="178"/>
    </row>
    <row r="776" ht="19.5" hidden="1" customHeight="1" spans="1:11">
      <c r="A776" s="172" t="s">
        <v>685</v>
      </c>
      <c r="B776" s="151">
        <v>0</v>
      </c>
      <c r="C776" s="176"/>
      <c r="D776" s="176"/>
      <c r="E776" s="151">
        <v>0</v>
      </c>
      <c r="F776" s="177"/>
      <c r="G776" s="151"/>
      <c r="H776" s="85">
        <f t="shared" si="28"/>
        <v>0</v>
      </c>
      <c r="J776" s="114" t="str">
        <f t="shared" si="23"/>
        <v>否</v>
      </c>
      <c r="K776" s="178"/>
    </row>
    <row r="777" ht="19.5" hidden="1" customHeight="1" spans="1:11">
      <c r="A777" s="172" t="s">
        <v>686</v>
      </c>
      <c r="B777" s="151">
        <v>0</v>
      </c>
      <c r="C777" s="176"/>
      <c r="D777" s="176"/>
      <c r="E777" s="151">
        <v>0</v>
      </c>
      <c r="F777" s="177"/>
      <c r="G777" s="151"/>
      <c r="H777" s="85">
        <f t="shared" si="28"/>
        <v>0</v>
      </c>
      <c r="J777" s="114" t="str">
        <f t="shared" si="23"/>
        <v>否</v>
      </c>
      <c r="K777" s="178"/>
    </row>
    <row r="778" ht="19.5" hidden="1" customHeight="1" spans="1:11">
      <c r="A778" s="172" t="s">
        <v>687</v>
      </c>
      <c r="B778" s="151">
        <v>0</v>
      </c>
      <c r="C778" s="176"/>
      <c r="D778" s="176"/>
      <c r="E778" s="151">
        <v>0</v>
      </c>
      <c r="F778" s="177"/>
      <c r="G778" s="151"/>
      <c r="H778" s="85">
        <f t="shared" si="28"/>
        <v>0</v>
      </c>
      <c r="J778" s="114" t="str">
        <f t="shared" si="23"/>
        <v>否</v>
      </c>
      <c r="K778" s="178"/>
    </row>
    <row r="779" ht="19.5" hidden="1" customHeight="1" spans="1:11">
      <c r="A779" s="172" t="s">
        <v>688</v>
      </c>
      <c r="B779" s="151">
        <v>0</v>
      </c>
      <c r="C779" s="176"/>
      <c r="D779" s="176"/>
      <c r="E779" s="151">
        <v>0</v>
      </c>
      <c r="F779" s="177"/>
      <c r="G779" s="151"/>
      <c r="H779" s="85">
        <f t="shared" si="28"/>
        <v>0</v>
      </c>
      <c r="J779" s="114" t="str">
        <f t="shared" si="23"/>
        <v>否</v>
      </c>
      <c r="K779" s="178"/>
    </row>
    <row r="780" ht="18.6" customHeight="1" spans="1:11">
      <c r="A780" s="172" t="s">
        <v>689</v>
      </c>
      <c r="B780" s="151">
        <v>18</v>
      </c>
      <c r="C780" s="176"/>
      <c r="D780" s="176"/>
      <c r="E780" s="151">
        <v>20</v>
      </c>
      <c r="F780" s="177"/>
      <c r="G780" s="151"/>
      <c r="H780" s="85">
        <f t="shared" si="28"/>
        <v>1.11111111111111</v>
      </c>
      <c r="J780" s="114" t="str">
        <f t="shared" si="23"/>
        <v>是</v>
      </c>
      <c r="K780" s="178"/>
    </row>
    <row r="781" ht="19.5" hidden="1" customHeight="1" spans="1:11">
      <c r="A781" s="172" t="s">
        <v>690</v>
      </c>
      <c r="B781" s="151"/>
      <c r="C781" s="176"/>
      <c r="D781" s="176"/>
      <c r="E781" s="151"/>
      <c r="F781" s="177"/>
      <c r="G781" s="151"/>
      <c r="H781" s="85">
        <f t="shared" si="28"/>
        <v>0</v>
      </c>
      <c r="J781" s="114" t="str">
        <f t="shared" si="23"/>
        <v>否</v>
      </c>
      <c r="K781" s="178"/>
    </row>
    <row r="782" ht="19.5" hidden="1" customHeight="1" spans="1:11">
      <c r="A782" s="172" t="s">
        <v>691</v>
      </c>
      <c r="B782" s="151"/>
      <c r="C782" s="176"/>
      <c r="D782" s="176"/>
      <c r="E782" s="151"/>
      <c r="F782" s="177"/>
      <c r="G782" s="151"/>
      <c r="H782" s="85">
        <f t="shared" si="28"/>
        <v>0</v>
      </c>
      <c r="J782" s="114" t="str">
        <f t="shared" si="23"/>
        <v>否</v>
      </c>
      <c r="K782" s="178"/>
    </row>
    <row r="783" ht="19.5" hidden="1" customHeight="1" spans="1:11">
      <c r="A783" s="172" t="s">
        <v>692</v>
      </c>
      <c r="B783" s="151"/>
      <c r="C783" s="176"/>
      <c r="D783" s="176"/>
      <c r="E783" s="151"/>
      <c r="F783" s="177"/>
      <c r="G783" s="151"/>
      <c r="H783" s="85">
        <f t="shared" si="28"/>
        <v>0</v>
      </c>
      <c r="J783" s="114" t="str">
        <f t="shared" si="23"/>
        <v>否</v>
      </c>
      <c r="K783" s="178"/>
    </row>
    <row r="784" ht="19.5" hidden="1" customHeight="1" spans="1:11">
      <c r="A784" s="172" t="s">
        <v>693</v>
      </c>
      <c r="B784" s="151"/>
      <c r="C784" s="176"/>
      <c r="D784" s="176"/>
      <c r="E784" s="151"/>
      <c r="F784" s="177"/>
      <c r="G784" s="151"/>
      <c r="H784" s="85">
        <f t="shared" si="28"/>
        <v>0</v>
      </c>
      <c r="J784" s="114" t="str">
        <f t="shared" si="23"/>
        <v>否</v>
      </c>
      <c r="K784" s="178"/>
    </row>
    <row r="785" ht="19.5" hidden="1" customHeight="1" spans="1:11">
      <c r="A785" s="172" t="s">
        <v>694</v>
      </c>
      <c r="B785" s="151"/>
      <c r="C785" s="176"/>
      <c r="D785" s="176"/>
      <c r="E785" s="151"/>
      <c r="F785" s="177"/>
      <c r="G785" s="151"/>
      <c r="H785" s="85">
        <f t="shared" si="28"/>
        <v>0</v>
      </c>
      <c r="J785" s="114" t="str">
        <f t="shared" si="23"/>
        <v>否</v>
      </c>
      <c r="K785" s="178"/>
    </row>
    <row r="786" ht="19.5" hidden="1" customHeight="1" spans="1:11">
      <c r="A786" s="172" t="s">
        <v>695</v>
      </c>
      <c r="B786" s="151"/>
      <c r="C786" s="176"/>
      <c r="D786" s="176"/>
      <c r="E786" s="151"/>
      <c r="F786" s="177"/>
      <c r="G786" s="151"/>
      <c r="H786" s="85">
        <f t="shared" si="28"/>
        <v>0</v>
      </c>
      <c r="J786" s="114" t="str">
        <f t="shared" si="23"/>
        <v>否</v>
      </c>
      <c r="K786" s="178"/>
    </row>
    <row r="787" ht="19.5" hidden="1" customHeight="1" spans="1:11">
      <c r="A787" s="172" t="s">
        <v>696</v>
      </c>
      <c r="B787" s="151"/>
      <c r="C787" s="176"/>
      <c r="D787" s="176"/>
      <c r="E787" s="151"/>
      <c r="F787" s="177"/>
      <c r="G787" s="151"/>
      <c r="H787" s="85">
        <f t="shared" si="28"/>
        <v>0</v>
      </c>
      <c r="J787" s="114" t="str">
        <f t="shared" si="23"/>
        <v>否</v>
      </c>
      <c r="K787" s="178"/>
    </row>
    <row r="788" ht="19.5" hidden="1" customHeight="1" spans="1:11">
      <c r="A788" s="172" t="s">
        <v>697</v>
      </c>
      <c r="B788" s="151"/>
      <c r="C788" s="176"/>
      <c r="D788" s="176"/>
      <c r="E788" s="151"/>
      <c r="F788" s="177"/>
      <c r="G788" s="151"/>
      <c r="H788" s="85">
        <f t="shared" si="28"/>
        <v>0</v>
      </c>
      <c r="J788" s="114" t="str">
        <f t="shared" si="23"/>
        <v>否</v>
      </c>
      <c r="K788" s="178"/>
    </row>
    <row r="789" ht="18.6" customHeight="1" spans="1:11">
      <c r="A789" s="172" t="s">
        <v>698</v>
      </c>
      <c r="B789" s="151">
        <v>1192</v>
      </c>
      <c r="C789" s="176"/>
      <c r="D789" s="176"/>
      <c r="E789" s="151">
        <v>1428</v>
      </c>
      <c r="F789" s="177"/>
      <c r="G789" s="151"/>
      <c r="H789" s="85">
        <f t="shared" si="28"/>
        <v>1.19798657718121</v>
      </c>
      <c r="J789" s="114" t="str">
        <f t="shared" si="23"/>
        <v>是</v>
      </c>
      <c r="K789" s="178"/>
    </row>
    <row r="790" ht="18.6" customHeight="1" spans="1:11">
      <c r="A790" s="172" t="s">
        <v>699</v>
      </c>
      <c r="B790" s="151">
        <v>1132</v>
      </c>
      <c r="C790" s="176"/>
      <c r="D790" s="176"/>
      <c r="E790" s="151">
        <v>1358</v>
      </c>
      <c r="F790" s="177"/>
      <c r="G790" s="151"/>
      <c r="H790" s="85">
        <f t="shared" si="28"/>
        <v>1.19964664310954</v>
      </c>
      <c r="J790" s="114" t="str">
        <f t="shared" ref="J790:J853" si="29">IF((E790+F790+K790)&lt;&gt;0,"是","否")</f>
        <v>是</v>
      </c>
      <c r="K790" s="178"/>
    </row>
    <row r="791" ht="18.6" customHeight="1" spans="1:11">
      <c r="A791" s="172" t="s">
        <v>700</v>
      </c>
      <c r="B791" s="151">
        <v>50</v>
      </c>
      <c r="C791" s="176"/>
      <c r="D791" s="176"/>
      <c r="E791" s="151">
        <v>60</v>
      </c>
      <c r="F791" s="177"/>
      <c r="G791" s="151"/>
      <c r="H791" s="85">
        <f t="shared" si="28"/>
        <v>1.2</v>
      </c>
      <c r="J791" s="114" t="str">
        <f t="shared" si="29"/>
        <v>是</v>
      </c>
      <c r="K791" s="178"/>
    </row>
    <row r="792" ht="18.6" customHeight="1" spans="1:11">
      <c r="A792" s="172" t="s">
        <v>701</v>
      </c>
      <c r="B792" s="151">
        <v>10</v>
      </c>
      <c r="C792" s="176"/>
      <c r="D792" s="176"/>
      <c r="E792" s="151">
        <v>10</v>
      </c>
      <c r="F792" s="177"/>
      <c r="G792" s="151"/>
      <c r="H792" s="85">
        <f t="shared" si="28"/>
        <v>1</v>
      </c>
      <c r="J792" s="114" t="str">
        <f t="shared" si="29"/>
        <v>是</v>
      </c>
      <c r="K792" s="178"/>
    </row>
    <row r="793" ht="19.5" hidden="1" customHeight="1" spans="1:11">
      <c r="A793" s="172" t="s">
        <v>702</v>
      </c>
      <c r="B793" s="151">
        <v>0</v>
      </c>
      <c r="C793" s="176"/>
      <c r="D793" s="176"/>
      <c r="E793" s="151"/>
      <c r="F793" s="177"/>
      <c r="G793" s="151"/>
      <c r="H793" s="85">
        <f t="shared" si="28"/>
        <v>0</v>
      </c>
      <c r="J793" s="114" t="str">
        <f t="shared" si="29"/>
        <v>否</v>
      </c>
      <c r="K793" s="178"/>
    </row>
    <row r="794" ht="19.5" hidden="1" customHeight="1" spans="1:11">
      <c r="A794" s="172" t="s">
        <v>703</v>
      </c>
      <c r="B794" s="151"/>
      <c r="C794" s="176"/>
      <c r="D794" s="176"/>
      <c r="E794" s="151"/>
      <c r="F794" s="177"/>
      <c r="G794" s="151"/>
      <c r="H794" s="85">
        <f t="shared" si="28"/>
        <v>0</v>
      </c>
      <c r="J794" s="114" t="str">
        <f t="shared" si="29"/>
        <v>否</v>
      </c>
      <c r="K794" s="178"/>
    </row>
    <row r="795" ht="19.5" hidden="1" customHeight="1" spans="1:11">
      <c r="A795" s="172" t="s">
        <v>704</v>
      </c>
      <c r="B795" s="151"/>
      <c r="C795" s="176"/>
      <c r="D795" s="176"/>
      <c r="E795" s="151"/>
      <c r="F795" s="177"/>
      <c r="G795" s="151"/>
      <c r="H795" s="85">
        <f t="shared" si="28"/>
        <v>0</v>
      </c>
      <c r="J795" s="114" t="str">
        <f t="shared" si="29"/>
        <v>否</v>
      </c>
      <c r="K795" s="178"/>
    </row>
    <row r="796" ht="19.5" hidden="1" customHeight="1" spans="1:11">
      <c r="A796" s="172" t="s">
        <v>705</v>
      </c>
      <c r="B796" s="151"/>
      <c r="C796" s="176"/>
      <c r="D796" s="176"/>
      <c r="E796" s="151"/>
      <c r="F796" s="177"/>
      <c r="G796" s="151"/>
      <c r="H796" s="85">
        <f t="shared" si="28"/>
        <v>0</v>
      </c>
      <c r="J796" s="114" t="str">
        <f t="shared" si="29"/>
        <v>否</v>
      </c>
      <c r="K796" s="178"/>
    </row>
    <row r="797" ht="19.5" hidden="1" customHeight="1" spans="1:11">
      <c r="A797" s="172" t="s">
        <v>706</v>
      </c>
      <c r="B797" s="151"/>
      <c r="C797" s="176"/>
      <c r="D797" s="176"/>
      <c r="E797" s="151"/>
      <c r="F797" s="177"/>
      <c r="G797" s="151"/>
      <c r="H797" s="85">
        <f t="shared" si="28"/>
        <v>0</v>
      </c>
      <c r="J797" s="114" t="str">
        <f t="shared" si="29"/>
        <v>否</v>
      </c>
      <c r="K797" s="178"/>
    </row>
    <row r="798" s="112" customFormat="1" ht="19.5" hidden="1" customHeight="1" spans="1:11">
      <c r="A798" s="172" t="s">
        <v>117</v>
      </c>
      <c r="B798" s="151"/>
      <c r="C798" s="176"/>
      <c r="D798" s="176"/>
      <c r="E798" s="151"/>
      <c r="F798" s="177"/>
      <c r="G798" s="151"/>
      <c r="H798" s="83">
        <f t="shared" si="28"/>
        <v>0</v>
      </c>
      <c r="J798" s="114" t="str">
        <f t="shared" si="29"/>
        <v>否</v>
      </c>
      <c r="K798" s="178"/>
    </row>
    <row r="799" ht="19.5" hidden="1" customHeight="1" spans="1:11">
      <c r="A799" s="172" t="s">
        <v>118</v>
      </c>
      <c r="B799" s="151"/>
      <c r="C799" s="176"/>
      <c r="D799" s="176"/>
      <c r="E799" s="151"/>
      <c r="F799" s="177"/>
      <c r="G799" s="151"/>
      <c r="H799" s="85">
        <f t="shared" si="28"/>
        <v>0</v>
      </c>
      <c r="J799" s="114" t="str">
        <f t="shared" si="29"/>
        <v>否</v>
      </c>
      <c r="K799" s="178"/>
    </row>
    <row r="800" ht="19.5" hidden="1" customHeight="1" spans="1:11">
      <c r="A800" s="172" t="s">
        <v>119</v>
      </c>
      <c r="B800" s="151"/>
      <c r="C800" s="176"/>
      <c r="D800" s="176"/>
      <c r="E800" s="151"/>
      <c r="F800" s="177"/>
      <c r="G800" s="151"/>
      <c r="H800" s="85">
        <f t="shared" si="28"/>
        <v>0</v>
      </c>
      <c r="J800" s="114" t="str">
        <f t="shared" si="29"/>
        <v>否</v>
      </c>
      <c r="K800" s="178"/>
    </row>
    <row r="801" ht="19.5" hidden="1" customHeight="1" spans="1:11">
      <c r="A801" s="172" t="s">
        <v>707</v>
      </c>
      <c r="B801" s="151"/>
      <c r="C801" s="176"/>
      <c r="D801" s="176"/>
      <c r="E801" s="151"/>
      <c r="F801" s="177"/>
      <c r="G801" s="151"/>
      <c r="H801" s="85">
        <f t="shared" si="28"/>
        <v>0</v>
      </c>
      <c r="J801" s="114" t="str">
        <f t="shared" si="29"/>
        <v>否</v>
      </c>
      <c r="K801" s="178"/>
    </row>
    <row r="802" ht="19.5" hidden="1" customHeight="1" spans="1:11">
      <c r="A802" s="172" t="s">
        <v>708</v>
      </c>
      <c r="B802" s="151"/>
      <c r="C802" s="176"/>
      <c r="D802" s="176"/>
      <c r="E802" s="151"/>
      <c r="F802" s="177"/>
      <c r="G802" s="151"/>
      <c r="H802" s="85">
        <f t="shared" si="28"/>
        <v>0</v>
      </c>
      <c r="J802" s="114" t="str">
        <f t="shared" si="29"/>
        <v>否</v>
      </c>
      <c r="K802" s="178"/>
    </row>
    <row r="803" ht="19.5" hidden="1" customHeight="1" spans="1:11">
      <c r="A803" s="172" t="s">
        <v>709</v>
      </c>
      <c r="B803" s="151"/>
      <c r="C803" s="176"/>
      <c r="D803" s="176"/>
      <c r="E803" s="151"/>
      <c r="F803" s="177"/>
      <c r="G803" s="151"/>
      <c r="H803" s="85">
        <f t="shared" si="28"/>
        <v>0</v>
      </c>
      <c r="J803" s="114" t="str">
        <f t="shared" si="29"/>
        <v>否</v>
      </c>
      <c r="K803" s="178"/>
    </row>
    <row r="804" ht="19.5" hidden="1" customHeight="1" spans="1:11">
      <c r="A804" s="172" t="s">
        <v>710</v>
      </c>
      <c r="B804" s="151"/>
      <c r="C804" s="176"/>
      <c r="D804" s="176"/>
      <c r="E804" s="151"/>
      <c r="F804" s="177"/>
      <c r="G804" s="151"/>
      <c r="H804" s="85">
        <f t="shared" si="28"/>
        <v>0</v>
      </c>
      <c r="J804" s="114" t="str">
        <f t="shared" si="29"/>
        <v>否</v>
      </c>
      <c r="K804" s="178"/>
    </row>
    <row r="805" ht="19.5" hidden="1" customHeight="1" spans="1:11">
      <c r="A805" s="172" t="s">
        <v>711</v>
      </c>
      <c r="B805" s="151"/>
      <c r="C805" s="176"/>
      <c r="D805" s="176"/>
      <c r="E805" s="151"/>
      <c r="F805" s="177"/>
      <c r="G805" s="151"/>
      <c r="H805" s="85">
        <f t="shared" si="28"/>
        <v>0</v>
      </c>
      <c r="J805" s="114" t="str">
        <f t="shared" si="29"/>
        <v>否</v>
      </c>
      <c r="K805" s="178"/>
    </row>
    <row r="806" ht="19.5" hidden="1" customHeight="1" spans="1:11">
      <c r="A806" s="172" t="s">
        <v>712</v>
      </c>
      <c r="B806" s="151"/>
      <c r="C806" s="176"/>
      <c r="D806" s="176"/>
      <c r="E806" s="151"/>
      <c r="F806" s="177"/>
      <c r="G806" s="151"/>
      <c r="H806" s="85">
        <f t="shared" si="28"/>
        <v>0</v>
      </c>
      <c r="J806" s="114" t="str">
        <f t="shared" si="29"/>
        <v>否</v>
      </c>
      <c r="K806" s="178"/>
    </row>
    <row r="807" ht="19.5" hidden="1" customHeight="1" spans="1:11">
      <c r="A807" s="172" t="s">
        <v>713</v>
      </c>
      <c r="B807" s="151"/>
      <c r="C807" s="176"/>
      <c r="D807" s="176"/>
      <c r="E807" s="151"/>
      <c r="F807" s="177"/>
      <c r="G807" s="151"/>
      <c r="H807" s="85">
        <f t="shared" si="28"/>
        <v>0</v>
      </c>
      <c r="J807" s="114" t="str">
        <f t="shared" si="29"/>
        <v>否</v>
      </c>
      <c r="K807" s="178"/>
    </row>
    <row r="808" ht="19.5" hidden="1" customHeight="1" spans="1:11">
      <c r="A808" s="172" t="s">
        <v>160</v>
      </c>
      <c r="B808" s="151"/>
      <c r="C808" s="176"/>
      <c r="D808" s="176"/>
      <c r="E808" s="151"/>
      <c r="F808" s="177"/>
      <c r="G808" s="151"/>
      <c r="H808" s="85">
        <f t="shared" si="28"/>
        <v>0</v>
      </c>
      <c r="J808" s="114" t="str">
        <f t="shared" si="29"/>
        <v>否</v>
      </c>
      <c r="K808" s="178"/>
    </row>
    <row r="809" ht="19.5" hidden="1" customHeight="1" spans="1:11">
      <c r="A809" s="172" t="s">
        <v>1169</v>
      </c>
      <c r="B809" s="151"/>
      <c r="C809" s="176"/>
      <c r="D809" s="176"/>
      <c r="E809" s="151"/>
      <c r="F809" s="177"/>
      <c r="G809" s="151"/>
      <c r="H809" s="85">
        <f t="shared" si="28"/>
        <v>0</v>
      </c>
      <c r="J809" s="114" t="str">
        <f t="shared" si="29"/>
        <v>否</v>
      </c>
      <c r="K809" s="178"/>
    </row>
    <row r="810" ht="19.5" hidden="1" customHeight="1" spans="1:11">
      <c r="A810" s="172" t="s">
        <v>714</v>
      </c>
      <c r="B810" s="151"/>
      <c r="C810" s="176"/>
      <c r="D810" s="176"/>
      <c r="E810" s="151"/>
      <c r="F810" s="177"/>
      <c r="G810" s="151"/>
      <c r="H810" s="85">
        <f t="shared" si="28"/>
        <v>0</v>
      </c>
      <c r="J810" s="114" t="str">
        <f t="shared" si="29"/>
        <v>否</v>
      </c>
      <c r="K810" s="178"/>
    </row>
    <row r="811" ht="19.5" hidden="1" customHeight="1" spans="1:11">
      <c r="A811" s="172" t="s">
        <v>126</v>
      </c>
      <c r="B811" s="151"/>
      <c r="C811" s="176"/>
      <c r="D811" s="176"/>
      <c r="E811" s="151"/>
      <c r="F811" s="177"/>
      <c r="G811" s="151"/>
      <c r="H811" s="85">
        <f t="shared" si="28"/>
        <v>0</v>
      </c>
      <c r="J811" s="114" t="str">
        <f t="shared" si="29"/>
        <v>否</v>
      </c>
      <c r="K811" s="178"/>
    </row>
    <row r="812" ht="19.5" hidden="1" customHeight="1" spans="1:11">
      <c r="A812" s="172" t="s">
        <v>715</v>
      </c>
      <c r="B812" s="151"/>
      <c r="C812" s="176"/>
      <c r="D812" s="176"/>
      <c r="E812" s="151"/>
      <c r="F812" s="177"/>
      <c r="G812" s="151"/>
      <c r="H812" s="85">
        <f t="shared" si="28"/>
        <v>0</v>
      </c>
      <c r="J812" s="114" t="str">
        <f t="shared" si="29"/>
        <v>否</v>
      </c>
      <c r="K812" s="178"/>
    </row>
    <row r="813" ht="19.5" hidden="1" customHeight="1" spans="1:11">
      <c r="A813" s="172" t="s">
        <v>716</v>
      </c>
      <c r="B813" s="151"/>
      <c r="C813" s="176"/>
      <c r="D813" s="176"/>
      <c r="E813" s="149"/>
      <c r="F813" s="177"/>
      <c r="G813" s="149"/>
      <c r="H813" s="83">
        <f t="shared" si="28"/>
        <v>0</v>
      </c>
      <c r="J813" s="114" t="str">
        <f t="shared" si="29"/>
        <v>否</v>
      </c>
      <c r="K813" s="182"/>
    </row>
    <row r="814" ht="19.5" hidden="1" customHeight="1" spans="1:11">
      <c r="A814" s="172" t="s">
        <v>717</v>
      </c>
      <c r="B814" s="151"/>
      <c r="C814" s="176"/>
      <c r="D814" s="176"/>
      <c r="E814" s="151"/>
      <c r="F814" s="177"/>
      <c r="G814" s="151"/>
      <c r="H814" s="85">
        <f t="shared" si="28"/>
        <v>0</v>
      </c>
      <c r="J814" s="114" t="str">
        <f t="shared" si="29"/>
        <v>否</v>
      </c>
      <c r="K814" s="178"/>
    </row>
    <row r="815" ht="19.5" hidden="1" customHeight="1" spans="1:11">
      <c r="A815" s="172" t="s">
        <v>718</v>
      </c>
      <c r="B815" s="151"/>
      <c r="C815" s="176"/>
      <c r="D815" s="176"/>
      <c r="E815" s="151"/>
      <c r="F815" s="177"/>
      <c r="G815" s="151"/>
      <c r="H815" s="85">
        <f t="shared" si="28"/>
        <v>0</v>
      </c>
      <c r="J815" s="114" t="str">
        <f t="shared" si="29"/>
        <v>否</v>
      </c>
      <c r="K815" s="178"/>
    </row>
    <row r="816" ht="19.5" hidden="1" customHeight="1" spans="1:11">
      <c r="A816" s="172" t="s">
        <v>719</v>
      </c>
      <c r="B816" s="151"/>
      <c r="C816" s="176"/>
      <c r="D816" s="176"/>
      <c r="E816" s="151"/>
      <c r="F816" s="177"/>
      <c r="G816" s="151"/>
      <c r="H816" s="85">
        <f t="shared" si="28"/>
        <v>0</v>
      </c>
      <c r="J816" s="114" t="str">
        <f t="shared" si="29"/>
        <v>否</v>
      </c>
      <c r="K816" s="178"/>
    </row>
    <row r="817" ht="19.5" hidden="1" customHeight="1" spans="1:11">
      <c r="A817" s="172" t="s">
        <v>720</v>
      </c>
      <c r="B817" s="151"/>
      <c r="C817" s="176"/>
      <c r="D817" s="176"/>
      <c r="E817" s="151"/>
      <c r="F817" s="177"/>
      <c r="G817" s="151"/>
      <c r="H817" s="85">
        <f t="shared" si="28"/>
        <v>0</v>
      </c>
      <c r="J817" s="114" t="str">
        <f t="shared" si="29"/>
        <v>否</v>
      </c>
      <c r="K817" s="178"/>
    </row>
    <row r="818" s="112" customFormat="1" ht="19.5" hidden="1" customHeight="1" spans="1:11">
      <c r="A818" s="172" t="s">
        <v>721</v>
      </c>
      <c r="B818" s="151"/>
      <c r="C818" s="176"/>
      <c r="D818" s="176"/>
      <c r="E818" s="151"/>
      <c r="F818" s="177"/>
      <c r="G818" s="151"/>
      <c r="H818" s="85">
        <f t="shared" si="28"/>
        <v>0</v>
      </c>
      <c r="J818" s="114" t="str">
        <f t="shared" si="29"/>
        <v>否</v>
      </c>
      <c r="K818" s="178"/>
    </row>
    <row r="819" ht="19.5" hidden="1" customHeight="1" spans="1:11">
      <c r="A819" s="172" t="s">
        <v>722</v>
      </c>
      <c r="B819" s="151"/>
      <c r="C819" s="176"/>
      <c r="D819" s="176"/>
      <c r="E819" s="151"/>
      <c r="F819" s="177"/>
      <c r="G819" s="151"/>
      <c r="H819" s="85">
        <f t="shared" si="28"/>
        <v>0</v>
      </c>
      <c r="J819" s="114" t="str">
        <f t="shared" si="29"/>
        <v>否</v>
      </c>
      <c r="K819" s="178"/>
    </row>
    <row r="820" s="112" customFormat="1" ht="18.6" customHeight="1" spans="1:11">
      <c r="A820" s="169" t="s">
        <v>38</v>
      </c>
      <c r="B820" s="149">
        <v>106958</v>
      </c>
      <c r="C820" s="180">
        <v>12711</v>
      </c>
      <c r="D820" s="180">
        <v>2284</v>
      </c>
      <c r="E820" s="149">
        <v>109657</v>
      </c>
      <c r="F820" s="181">
        <v>13875</v>
      </c>
      <c r="G820" s="149">
        <v>2284</v>
      </c>
      <c r="H820" s="83">
        <f t="shared" si="28"/>
        <v>1.02523420408011</v>
      </c>
      <c r="J820" s="112" t="str">
        <f t="shared" si="29"/>
        <v>是</v>
      </c>
      <c r="K820" s="182">
        <v>1</v>
      </c>
    </row>
    <row r="821" ht="18.6" customHeight="1" spans="1:11">
      <c r="A821" s="172" t="s">
        <v>723</v>
      </c>
      <c r="B821" s="151">
        <v>2803</v>
      </c>
      <c r="C821" s="176">
        <v>122</v>
      </c>
      <c r="D821" s="176"/>
      <c r="E821" s="151">
        <v>3332</v>
      </c>
      <c r="F821" s="177">
        <f>SUM(F822:F832)</f>
        <v>155</v>
      </c>
      <c r="G821" s="151"/>
      <c r="H821" s="85">
        <f t="shared" si="28"/>
        <v>1.18872636460935</v>
      </c>
      <c r="J821" s="114" t="str">
        <f t="shared" si="29"/>
        <v>是</v>
      </c>
      <c r="K821" s="178"/>
    </row>
    <row r="822" ht="18.6" customHeight="1" spans="1:11">
      <c r="A822" s="172" t="s">
        <v>724</v>
      </c>
      <c r="B822" s="151">
        <v>1201</v>
      </c>
      <c r="C822" s="176">
        <v>100</v>
      </c>
      <c r="D822" s="176"/>
      <c r="E822" s="151">
        <v>1441</v>
      </c>
      <c r="F822" s="177">
        <v>115</v>
      </c>
      <c r="G822" s="151"/>
      <c r="H822" s="85">
        <f t="shared" si="28"/>
        <v>1.19983347210658</v>
      </c>
      <c r="J822" s="114" t="str">
        <f t="shared" si="29"/>
        <v>是</v>
      </c>
      <c r="K822" s="178"/>
    </row>
    <row r="823" ht="18.6" customHeight="1" spans="1:11">
      <c r="A823" s="172" t="s">
        <v>725</v>
      </c>
      <c r="B823" s="151">
        <v>1581</v>
      </c>
      <c r="C823" s="176">
        <v>1</v>
      </c>
      <c r="D823" s="176"/>
      <c r="E823" s="151">
        <v>1866</v>
      </c>
      <c r="F823" s="177">
        <v>10</v>
      </c>
      <c r="G823" s="151"/>
      <c r="H823" s="85">
        <f t="shared" si="28"/>
        <v>1.18026565464896</v>
      </c>
      <c r="J823" s="114" t="str">
        <f t="shared" si="29"/>
        <v>是</v>
      </c>
      <c r="K823" s="178"/>
    </row>
    <row r="824" ht="19.5" hidden="1" customHeight="1" spans="1:11">
      <c r="A824" s="172" t="s">
        <v>726</v>
      </c>
      <c r="B824" s="151">
        <v>0</v>
      </c>
      <c r="C824" s="176">
        <v>0</v>
      </c>
      <c r="D824" s="176"/>
      <c r="E824" s="151">
        <v>0</v>
      </c>
      <c r="F824" s="177">
        <v>0</v>
      </c>
      <c r="G824" s="151"/>
      <c r="H824" s="85">
        <f t="shared" si="28"/>
        <v>0</v>
      </c>
      <c r="J824" s="114" t="str">
        <f t="shared" si="29"/>
        <v>否</v>
      </c>
      <c r="K824" s="178"/>
    </row>
    <row r="825" ht="18.6" customHeight="1" spans="1:11">
      <c r="A825" s="172" t="s">
        <v>727</v>
      </c>
      <c r="B825" s="151">
        <v>21</v>
      </c>
      <c r="C825" s="176">
        <v>21</v>
      </c>
      <c r="D825" s="176"/>
      <c r="E825" s="151">
        <v>25</v>
      </c>
      <c r="F825" s="177">
        <v>30</v>
      </c>
      <c r="G825" s="151"/>
      <c r="H825" s="85">
        <f t="shared" si="28"/>
        <v>1.19047619047619</v>
      </c>
      <c r="J825" s="114" t="str">
        <f t="shared" si="29"/>
        <v>是</v>
      </c>
      <c r="K825" s="178"/>
    </row>
    <row r="826" ht="19.5" hidden="1" customHeight="1" spans="1:11">
      <c r="A826" s="172" t="s">
        <v>728</v>
      </c>
      <c r="B826" s="151">
        <v>0</v>
      </c>
      <c r="C826" s="176">
        <v>0</v>
      </c>
      <c r="D826" s="176"/>
      <c r="E826" s="151">
        <v>0</v>
      </c>
      <c r="F826" s="177"/>
      <c r="G826" s="151"/>
      <c r="H826" s="85">
        <f t="shared" si="28"/>
        <v>0</v>
      </c>
      <c r="J826" s="114" t="str">
        <f t="shared" si="29"/>
        <v>否</v>
      </c>
      <c r="K826" s="178"/>
    </row>
    <row r="827" ht="19.5" hidden="1" customHeight="1" spans="1:11">
      <c r="A827" s="172" t="s">
        <v>729</v>
      </c>
      <c r="B827" s="151">
        <v>0</v>
      </c>
      <c r="C827" s="176">
        <v>0</v>
      </c>
      <c r="D827" s="176"/>
      <c r="E827" s="151">
        <v>0</v>
      </c>
      <c r="F827" s="177"/>
      <c r="G827" s="151"/>
      <c r="H827" s="85">
        <f t="shared" si="28"/>
        <v>0</v>
      </c>
      <c r="J827" s="114" t="str">
        <f t="shared" si="29"/>
        <v>否</v>
      </c>
      <c r="K827" s="178"/>
    </row>
    <row r="828" ht="19.5" hidden="1" customHeight="1" spans="1:11">
      <c r="A828" s="172" t="s">
        <v>730</v>
      </c>
      <c r="B828" s="151">
        <v>0</v>
      </c>
      <c r="C828" s="176">
        <v>0</v>
      </c>
      <c r="D828" s="176"/>
      <c r="E828" s="151">
        <v>0</v>
      </c>
      <c r="F828" s="177"/>
      <c r="G828" s="151"/>
      <c r="H828" s="85">
        <f t="shared" si="28"/>
        <v>0</v>
      </c>
      <c r="J828" s="114" t="str">
        <f t="shared" si="29"/>
        <v>否</v>
      </c>
      <c r="K828" s="178"/>
    </row>
    <row r="829" ht="19.5" hidden="1" customHeight="1" spans="1:11">
      <c r="A829" s="172" t="s">
        <v>731</v>
      </c>
      <c r="B829" s="151">
        <v>0</v>
      </c>
      <c r="C829" s="176">
        <v>0</v>
      </c>
      <c r="D829" s="176"/>
      <c r="E829" s="151">
        <v>0</v>
      </c>
      <c r="F829" s="177"/>
      <c r="G829" s="151"/>
      <c r="H829" s="85">
        <f t="shared" si="28"/>
        <v>0</v>
      </c>
      <c r="J829" s="114" t="str">
        <f t="shared" si="29"/>
        <v>否</v>
      </c>
      <c r="K829" s="178"/>
    </row>
    <row r="830" ht="19.5" hidden="1" customHeight="1" spans="1:11">
      <c r="A830" s="172" t="s">
        <v>732</v>
      </c>
      <c r="B830" s="151">
        <v>0</v>
      </c>
      <c r="C830" s="176">
        <v>0</v>
      </c>
      <c r="D830" s="176"/>
      <c r="E830" s="151">
        <v>0</v>
      </c>
      <c r="F830" s="177"/>
      <c r="G830" s="151"/>
      <c r="H830" s="85">
        <f t="shared" si="28"/>
        <v>0</v>
      </c>
      <c r="J830" s="114" t="str">
        <f t="shared" si="29"/>
        <v>否</v>
      </c>
      <c r="K830" s="178"/>
    </row>
    <row r="831" ht="19.5" hidden="1" customHeight="1" spans="1:11">
      <c r="A831" s="172" t="s">
        <v>733</v>
      </c>
      <c r="B831" s="151">
        <v>0</v>
      </c>
      <c r="C831" s="176">
        <v>0</v>
      </c>
      <c r="D831" s="176"/>
      <c r="E831" s="151">
        <v>0</v>
      </c>
      <c r="F831" s="177"/>
      <c r="G831" s="151"/>
      <c r="H831" s="85">
        <f t="shared" si="28"/>
        <v>0</v>
      </c>
      <c r="J831" s="114" t="str">
        <f t="shared" si="29"/>
        <v>否</v>
      </c>
      <c r="K831" s="178"/>
    </row>
    <row r="832" ht="19.5" hidden="1" customHeight="1" spans="1:11">
      <c r="A832" s="172" t="s">
        <v>734</v>
      </c>
      <c r="B832" s="151">
        <v>0</v>
      </c>
      <c r="C832" s="176">
        <v>0</v>
      </c>
      <c r="D832" s="176"/>
      <c r="E832" s="151">
        <v>0</v>
      </c>
      <c r="F832" s="177"/>
      <c r="G832" s="151"/>
      <c r="H832" s="85">
        <f t="shared" si="28"/>
        <v>0</v>
      </c>
      <c r="J832" s="114" t="str">
        <f t="shared" si="29"/>
        <v>否</v>
      </c>
      <c r="K832" s="178"/>
    </row>
    <row r="833" s="113" customFormat="1" ht="18.6" customHeight="1" spans="1:11">
      <c r="A833" s="172" t="s">
        <v>735</v>
      </c>
      <c r="B833" s="151">
        <v>1966</v>
      </c>
      <c r="C833" s="176">
        <v>120</v>
      </c>
      <c r="D833" s="176"/>
      <c r="E833" s="151">
        <v>2300</v>
      </c>
      <c r="F833" s="177">
        <v>500</v>
      </c>
      <c r="G833" s="151"/>
      <c r="H833" s="85">
        <f t="shared" si="28"/>
        <v>1.16988809766022</v>
      </c>
      <c r="J833" s="113" t="str">
        <f t="shared" si="29"/>
        <v>是</v>
      </c>
      <c r="K833" s="183"/>
    </row>
    <row r="834" ht="18.6" customHeight="1" spans="1:11">
      <c r="A834" s="172" t="s">
        <v>736</v>
      </c>
      <c r="B834" s="151">
        <v>93851</v>
      </c>
      <c r="C834" s="176">
        <v>12452</v>
      </c>
      <c r="D834" s="176">
        <v>2280</v>
      </c>
      <c r="E834" s="151">
        <v>95000</v>
      </c>
      <c r="F834" s="177">
        <f>SUM(F835:F836)</f>
        <v>13200</v>
      </c>
      <c r="G834" s="151">
        <v>2280</v>
      </c>
      <c r="H834" s="85">
        <f t="shared" ref="H834:H894" si="30">IF(B834&lt;&gt;0,E834/B834,0)</f>
        <v>1.01224281041225</v>
      </c>
      <c r="J834" s="114" t="str">
        <f t="shared" si="29"/>
        <v>是</v>
      </c>
      <c r="K834" s="178"/>
    </row>
    <row r="835" ht="19.5" hidden="1" customHeight="1" spans="1:11">
      <c r="A835" s="172" t="s">
        <v>737</v>
      </c>
      <c r="B835" s="151"/>
      <c r="C835" s="176">
        <v>0</v>
      </c>
      <c r="D835" s="176">
        <v>0</v>
      </c>
      <c r="E835" s="151">
        <v>0</v>
      </c>
      <c r="F835" s="177"/>
      <c r="G835" s="151"/>
      <c r="H835" s="85">
        <f t="shared" si="30"/>
        <v>0</v>
      </c>
      <c r="J835" s="114" t="str">
        <f t="shared" si="29"/>
        <v>否</v>
      </c>
      <c r="K835" s="178"/>
    </row>
    <row r="836" ht="18.6" customHeight="1" spans="1:11">
      <c r="A836" s="172" t="s">
        <v>738</v>
      </c>
      <c r="B836" s="151">
        <v>93851</v>
      </c>
      <c r="C836" s="176">
        <v>12452</v>
      </c>
      <c r="D836" s="176">
        <v>2280</v>
      </c>
      <c r="E836" s="151">
        <v>95000</v>
      </c>
      <c r="F836" s="177">
        <v>13200</v>
      </c>
      <c r="G836" s="151">
        <v>2280</v>
      </c>
      <c r="H836" s="85">
        <f t="shared" si="30"/>
        <v>1.01224281041225</v>
      </c>
      <c r="J836" s="114" t="str">
        <f t="shared" si="29"/>
        <v>是</v>
      </c>
      <c r="K836" s="178"/>
    </row>
    <row r="837" ht="18.6" customHeight="1" spans="1:11">
      <c r="A837" s="172" t="s">
        <v>739</v>
      </c>
      <c r="B837" s="151">
        <v>21</v>
      </c>
      <c r="C837" s="176">
        <v>17</v>
      </c>
      <c r="D837" s="176">
        <v>4</v>
      </c>
      <c r="E837" s="151">
        <v>25</v>
      </c>
      <c r="F837" s="177">
        <v>20</v>
      </c>
      <c r="G837" s="151">
        <v>4</v>
      </c>
      <c r="H837" s="85">
        <f t="shared" si="30"/>
        <v>1.19047619047619</v>
      </c>
      <c r="J837" s="114" t="str">
        <f t="shared" si="29"/>
        <v>是</v>
      </c>
      <c r="K837" s="178"/>
    </row>
    <row r="838" ht="19.5" hidden="1" customHeight="1" spans="1:11">
      <c r="A838" s="172" t="s">
        <v>740</v>
      </c>
      <c r="B838" s="151"/>
      <c r="C838" s="176"/>
      <c r="D838" s="176"/>
      <c r="E838" s="151">
        <v>0</v>
      </c>
      <c r="F838" s="177"/>
      <c r="G838" s="151"/>
      <c r="H838" s="85">
        <f t="shared" si="30"/>
        <v>0</v>
      </c>
      <c r="J838" s="114" t="str">
        <f t="shared" si="29"/>
        <v>否</v>
      </c>
      <c r="K838" s="178"/>
    </row>
    <row r="839" ht="18.6" customHeight="1" spans="1:11">
      <c r="A839" s="172" t="s">
        <v>741</v>
      </c>
      <c r="B839" s="151">
        <v>8317</v>
      </c>
      <c r="C839" s="176"/>
      <c r="D839" s="176"/>
      <c r="E839" s="151">
        <v>9000</v>
      </c>
      <c r="F839" s="177"/>
      <c r="G839" s="151"/>
      <c r="H839" s="85">
        <f t="shared" si="30"/>
        <v>1.08212095707587</v>
      </c>
      <c r="J839" s="114" t="str">
        <f t="shared" si="29"/>
        <v>是</v>
      </c>
      <c r="K839" s="178"/>
    </row>
    <row r="840" s="112" customFormat="1" ht="18.6" customHeight="1" spans="1:11">
      <c r="A840" s="169" t="s">
        <v>39</v>
      </c>
      <c r="B840" s="149">
        <v>14849</v>
      </c>
      <c r="C840" s="180"/>
      <c r="D840" s="180"/>
      <c r="E840" s="149">
        <v>17344</v>
      </c>
      <c r="F840" s="177"/>
      <c r="G840" s="149"/>
      <c r="H840" s="83">
        <f t="shared" si="30"/>
        <v>1.16802478281366</v>
      </c>
      <c r="J840" s="112" t="str">
        <f t="shared" si="29"/>
        <v>是</v>
      </c>
      <c r="K840" s="182">
        <v>1</v>
      </c>
    </row>
    <row r="841" ht="18.6" customHeight="1" spans="1:11">
      <c r="A841" s="172" t="s">
        <v>742</v>
      </c>
      <c r="B841" s="151">
        <v>5317</v>
      </c>
      <c r="C841" s="176"/>
      <c r="D841" s="176"/>
      <c r="E841" s="151">
        <v>6168</v>
      </c>
      <c r="F841" s="177"/>
      <c r="G841" s="151"/>
      <c r="H841" s="85">
        <f t="shared" si="30"/>
        <v>1.16005266127516</v>
      </c>
      <c r="J841" s="114" t="str">
        <f t="shared" si="29"/>
        <v>是</v>
      </c>
      <c r="K841" s="178"/>
    </row>
    <row r="842" ht="18.6" customHeight="1" spans="1:11">
      <c r="A842" s="172" t="s">
        <v>724</v>
      </c>
      <c r="B842" s="151">
        <v>1050</v>
      </c>
      <c r="C842" s="176"/>
      <c r="D842" s="176"/>
      <c r="E842" s="151">
        <v>1260</v>
      </c>
      <c r="F842" s="177"/>
      <c r="G842" s="151"/>
      <c r="H842" s="85">
        <f t="shared" si="30"/>
        <v>1.2</v>
      </c>
      <c r="J842" s="114" t="str">
        <f t="shared" si="29"/>
        <v>是</v>
      </c>
      <c r="K842" s="178"/>
    </row>
    <row r="843" ht="19.5" hidden="1" customHeight="1" spans="1:11">
      <c r="A843" s="172" t="s">
        <v>725</v>
      </c>
      <c r="B843" s="151">
        <v>0</v>
      </c>
      <c r="C843" s="176"/>
      <c r="D843" s="176"/>
      <c r="E843" s="151">
        <v>0</v>
      </c>
      <c r="F843" s="177"/>
      <c r="G843" s="151"/>
      <c r="H843" s="85">
        <f t="shared" si="30"/>
        <v>0</v>
      </c>
      <c r="J843" s="114" t="str">
        <f t="shared" si="29"/>
        <v>否</v>
      </c>
      <c r="K843" s="178"/>
    </row>
    <row r="844" ht="19.5" hidden="1" customHeight="1" spans="1:11">
      <c r="A844" s="172" t="s">
        <v>726</v>
      </c>
      <c r="B844" s="151">
        <v>0</v>
      </c>
      <c r="C844" s="176"/>
      <c r="D844" s="176"/>
      <c r="E844" s="151">
        <v>0</v>
      </c>
      <c r="F844" s="177"/>
      <c r="G844" s="151"/>
      <c r="H844" s="85">
        <f t="shared" si="30"/>
        <v>0</v>
      </c>
      <c r="J844" s="114" t="str">
        <f t="shared" si="29"/>
        <v>否</v>
      </c>
      <c r="K844" s="178"/>
    </row>
    <row r="845" ht="18.6" customHeight="1" spans="1:11">
      <c r="A845" s="172" t="s">
        <v>743</v>
      </c>
      <c r="B845" s="151">
        <v>2420</v>
      </c>
      <c r="C845" s="176"/>
      <c r="D845" s="176"/>
      <c r="E845" s="151">
        <v>2856</v>
      </c>
      <c r="F845" s="177"/>
      <c r="G845" s="151"/>
      <c r="H845" s="85">
        <f t="shared" si="30"/>
        <v>1.1801652892562</v>
      </c>
      <c r="J845" s="114" t="str">
        <f t="shared" si="29"/>
        <v>是</v>
      </c>
      <c r="K845" s="178"/>
    </row>
    <row r="846" ht="18.6" customHeight="1" spans="1:11">
      <c r="A846" s="172" t="s">
        <v>744</v>
      </c>
      <c r="B846" s="151">
        <v>481</v>
      </c>
      <c r="C846" s="176"/>
      <c r="D846" s="176"/>
      <c r="E846" s="151">
        <v>577</v>
      </c>
      <c r="F846" s="177"/>
      <c r="G846" s="151"/>
      <c r="H846" s="85">
        <f t="shared" si="30"/>
        <v>1.1995841995842</v>
      </c>
      <c r="J846" s="114" t="str">
        <f t="shared" si="29"/>
        <v>是</v>
      </c>
      <c r="K846" s="178"/>
    </row>
    <row r="847" ht="18.6" customHeight="1" spans="1:11">
      <c r="A847" s="172" t="s">
        <v>745</v>
      </c>
      <c r="B847" s="151">
        <v>624</v>
      </c>
      <c r="C847" s="176"/>
      <c r="D847" s="176"/>
      <c r="E847" s="151">
        <v>750</v>
      </c>
      <c r="F847" s="177"/>
      <c r="G847" s="151"/>
      <c r="H847" s="85">
        <f t="shared" si="30"/>
        <v>1.20192307692308</v>
      </c>
      <c r="J847" s="114" t="str">
        <f t="shared" si="29"/>
        <v>是</v>
      </c>
      <c r="K847" s="178"/>
    </row>
    <row r="848" ht="18.6" customHeight="1" spans="1:11">
      <c r="A848" s="172" t="s">
        <v>746</v>
      </c>
      <c r="B848" s="151">
        <v>80</v>
      </c>
      <c r="C848" s="176"/>
      <c r="D848" s="176"/>
      <c r="E848" s="151">
        <v>100</v>
      </c>
      <c r="F848" s="177"/>
      <c r="G848" s="151"/>
      <c r="H848" s="85">
        <f t="shared" si="30"/>
        <v>1.25</v>
      </c>
      <c r="J848" s="114" t="str">
        <f t="shared" si="29"/>
        <v>是</v>
      </c>
      <c r="K848" s="178"/>
    </row>
    <row r="849" ht="18.6" customHeight="1" spans="1:11">
      <c r="A849" s="172" t="s">
        <v>747</v>
      </c>
      <c r="B849" s="151">
        <v>10</v>
      </c>
      <c r="C849" s="176"/>
      <c r="D849" s="176"/>
      <c r="E849" s="151">
        <v>10</v>
      </c>
      <c r="F849" s="177"/>
      <c r="G849" s="151"/>
      <c r="H849" s="85">
        <f t="shared" si="30"/>
        <v>1</v>
      </c>
      <c r="J849" s="114" t="str">
        <f t="shared" si="29"/>
        <v>是</v>
      </c>
      <c r="K849" s="178"/>
    </row>
    <row r="850" ht="18.6" customHeight="1" spans="1:11">
      <c r="A850" s="172" t="s">
        <v>748</v>
      </c>
      <c r="B850" s="151">
        <v>50</v>
      </c>
      <c r="C850" s="176"/>
      <c r="D850" s="176"/>
      <c r="E850" s="151">
        <v>50</v>
      </c>
      <c r="F850" s="177"/>
      <c r="G850" s="151"/>
      <c r="H850" s="85">
        <f t="shared" si="30"/>
        <v>1</v>
      </c>
      <c r="J850" s="114" t="str">
        <f t="shared" si="29"/>
        <v>是</v>
      </c>
      <c r="K850" s="178"/>
    </row>
    <row r="851" ht="19.5" hidden="1" customHeight="1" spans="1:11">
      <c r="A851" s="172" t="s">
        <v>749</v>
      </c>
      <c r="B851" s="151">
        <v>0</v>
      </c>
      <c r="C851" s="176"/>
      <c r="D851" s="176"/>
      <c r="E851" s="151">
        <v>0</v>
      </c>
      <c r="F851" s="177"/>
      <c r="G851" s="151"/>
      <c r="H851" s="85">
        <f t="shared" si="30"/>
        <v>0</v>
      </c>
      <c r="J851" s="114" t="str">
        <f t="shared" si="29"/>
        <v>否</v>
      </c>
      <c r="K851" s="178"/>
    </row>
    <row r="852" ht="18.6" customHeight="1" spans="1:11">
      <c r="A852" s="172" t="s">
        <v>750</v>
      </c>
      <c r="B852" s="151">
        <v>30</v>
      </c>
      <c r="C852" s="176"/>
      <c r="D852" s="176"/>
      <c r="E852" s="151">
        <v>30</v>
      </c>
      <c r="F852" s="177"/>
      <c r="G852" s="151"/>
      <c r="H852" s="85">
        <f t="shared" si="30"/>
        <v>1</v>
      </c>
      <c r="J852" s="114" t="str">
        <f t="shared" si="29"/>
        <v>是</v>
      </c>
      <c r="K852" s="178"/>
    </row>
    <row r="853" ht="19.5" hidden="1" customHeight="1" spans="1:11">
      <c r="A853" s="172" t="s">
        <v>751</v>
      </c>
      <c r="B853" s="151">
        <v>0</v>
      </c>
      <c r="C853" s="176"/>
      <c r="D853" s="176"/>
      <c r="E853" s="151">
        <v>0</v>
      </c>
      <c r="F853" s="177"/>
      <c r="G853" s="151"/>
      <c r="H853" s="85">
        <f t="shared" si="30"/>
        <v>0</v>
      </c>
      <c r="J853" s="114" t="str">
        <f t="shared" si="29"/>
        <v>否</v>
      </c>
      <c r="K853" s="178"/>
    </row>
    <row r="854" ht="19.5" hidden="1" customHeight="1" spans="1:11">
      <c r="A854" s="172" t="s">
        <v>752</v>
      </c>
      <c r="B854" s="151">
        <v>0</v>
      </c>
      <c r="C854" s="176"/>
      <c r="D854" s="176"/>
      <c r="E854" s="151">
        <v>0</v>
      </c>
      <c r="F854" s="177"/>
      <c r="G854" s="151"/>
      <c r="H854" s="85">
        <f t="shared" si="30"/>
        <v>0</v>
      </c>
      <c r="J854" s="114" t="str">
        <f t="shared" ref="J854:J918" si="31">IF((E854+F854+K854)&lt;&gt;0,"是","否")</f>
        <v>否</v>
      </c>
      <c r="K854" s="178"/>
    </row>
    <row r="855" ht="19.5" hidden="1" customHeight="1" spans="1:11">
      <c r="A855" s="172" t="s">
        <v>753</v>
      </c>
      <c r="B855" s="151">
        <v>0</v>
      </c>
      <c r="C855" s="176"/>
      <c r="D855" s="176"/>
      <c r="E855" s="151">
        <v>0</v>
      </c>
      <c r="F855" s="177"/>
      <c r="G855" s="151"/>
      <c r="H855" s="85">
        <f t="shared" si="30"/>
        <v>0</v>
      </c>
      <c r="J855" s="114" t="str">
        <f t="shared" si="31"/>
        <v>否</v>
      </c>
      <c r="K855" s="178"/>
    </row>
    <row r="856" ht="19.5" hidden="1" customHeight="1" spans="1:11">
      <c r="A856" s="172" t="s">
        <v>754</v>
      </c>
      <c r="B856" s="151">
        <v>0</v>
      </c>
      <c r="C856" s="176"/>
      <c r="D856" s="176"/>
      <c r="E856" s="151">
        <v>0</v>
      </c>
      <c r="F856" s="177"/>
      <c r="G856" s="151"/>
      <c r="H856" s="85">
        <f t="shared" si="30"/>
        <v>0</v>
      </c>
      <c r="J856" s="114" t="str">
        <f t="shared" si="31"/>
        <v>否</v>
      </c>
      <c r="K856" s="178"/>
    </row>
    <row r="857" ht="18.6" customHeight="1" spans="1:11">
      <c r="A857" s="172" t="s">
        <v>756</v>
      </c>
      <c r="B857" s="151">
        <v>5</v>
      </c>
      <c r="C857" s="176"/>
      <c r="D857" s="176"/>
      <c r="E857" s="151">
        <v>5</v>
      </c>
      <c r="F857" s="177"/>
      <c r="G857" s="151"/>
      <c r="H857" s="85">
        <f t="shared" si="30"/>
        <v>1</v>
      </c>
      <c r="J857" s="114" t="str">
        <f t="shared" si="31"/>
        <v>是</v>
      </c>
      <c r="K857" s="178"/>
    </row>
    <row r="858" ht="19.5" hidden="1" customHeight="1" spans="1:11">
      <c r="A858" s="172" t="s">
        <v>755</v>
      </c>
      <c r="B858" s="151"/>
      <c r="C858" s="176"/>
      <c r="D858" s="176"/>
      <c r="E858" s="151"/>
      <c r="F858" s="177"/>
      <c r="G858" s="151"/>
      <c r="H858" s="85">
        <f t="shared" si="30"/>
        <v>0</v>
      </c>
      <c r="J858" s="114" t="str">
        <f t="shared" si="31"/>
        <v>否</v>
      </c>
      <c r="K858" s="178"/>
    </row>
    <row r="859" ht="19.5" hidden="1" customHeight="1" spans="1:11">
      <c r="A859" s="172" t="s">
        <v>1170</v>
      </c>
      <c r="B859" s="151"/>
      <c r="C859" s="176"/>
      <c r="D859" s="176"/>
      <c r="E859" s="151"/>
      <c r="F859" s="177"/>
      <c r="G859" s="151"/>
      <c r="H859" s="85">
        <f t="shared" si="30"/>
        <v>0</v>
      </c>
      <c r="J859" s="114" t="str">
        <f t="shared" si="31"/>
        <v>否</v>
      </c>
      <c r="K859" s="178"/>
    </row>
    <row r="860" ht="18.6" customHeight="1" spans="1:11">
      <c r="A860" s="172" t="s">
        <v>757</v>
      </c>
      <c r="B860" s="151">
        <v>80</v>
      </c>
      <c r="C860" s="176"/>
      <c r="D860" s="176"/>
      <c r="E860" s="151">
        <v>80</v>
      </c>
      <c r="F860" s="177"/>
      <c r="G860" s="151"/>
      <c r="H860" s="85">
        <f t="shared" si="30"/>
        <v>1</v>
      </c>
      <c r="J860" s="114" t="str">
        <f t="shared" si="31"/>
        <v>是</v>
      </c>
      <c r="K860" s="178"/>
    </row>
    <row r="861" ht="18.6" customHeight="1" spans="1:11">
      <c r="A861" s="172" t="s">
        <v>758</v>
      </c>
      <c r="B861" s="151">
        <v>338</v>
      </c>
      <c r="C861" s="176"/>
      <c r="D861" s="176"/>
      <c r="E861" s="151">
        <v>400</v>
      </c>
      <c r="F861" s="177"/>
      <c r="G861" s="151"/>
      <c r="H861" s="85">
        <f t="shared" si="30"/>
        <v>1.18343195266272</v>
      </c>
      <c r="J861" s="114" t="str">
        <f t="shared" si="31"/>
        <v>是</v>
      </c>
      <c r="K861" s="178"/>
    </row>
    <row r="862" ht="19.5" hidden="1" customHeight="1" spans="1:11">
      <c r="A862" s="172" t="s">
        <v>759</v>
      </c>
      <c r="B862" s="151"/>
      <c r="C862" s="176"/>
      <c r="D862" s="176"/>
      <c r="E862" s="151">
        <v>0</v>
      </c>
      <c r="F862" s="177"/>
      <c r="G862" s="151"/>
      <c r="H862" s="85">
        <f t="shared" si="30"/>
        <v>0</v>
      </c>
      <c r="J862" s="114" t="str">
        <f t="shared" si="31"/>
        <v>否</v>
      </c>
      <c r="K862" s="178"/>
    </row>
    <row r="863" ht="19.5" hidden="1" customHeight="1" spans="1:11">
      <c r="A863" s="172" t="s">
        <v>760</v>
      </c>
      <c r="B863" s="151"/>
      <c r="C863" s="176"/>
      <c r="D863" s="176"/>
      <c r="E863" s="151"/>
      <c r="F863" s="177"/>
      <c r="G863" s="151"/>
      <c r="H863" s="85">
        <f t="shared" si="30"/>
        <v>0</v>
      </c>
      <c r="J863" s="114" t="str">
        <f t="shared" si="31"/>
        <v>否</v>
      </c>
      <c r="K863" s="178"/>
    </row>
    <row r="864" ht="18.6" customHeight="1" spans="1:11">
      <c r="A864" s="172" t="s">
        <v>761</v>
      </c>
      <c r="B864" s="151">
        <v>44</v>
      </c>
      <c r="C864" s="176"/>
      <c r="D864" s="176"/>
      <c r="E864" s="151">
        <v>50</v>
      </c>
      <c r="F864" s="177"/>
      <c r="G864" s="151"/>
      <c r="H864" s="85">
        <f t="shared" si="30"/>
        <v>1.13636363636364</v>
      </c>
      <c r="J864" s="114" t="str">
        <f t="shared" si="31"/>
        <v>是</v>
      </c>
      <c r="K864" s="178"/>
    </row>
    <row r="865" ht="19.5" hidden="1" customHeight="1" spans="1:11">
      <c r="A865" s="172" t="s">
        <v>762</v>
      </c>
      <c r="B865" s="151"/>
      <c r="C865" s="176"/>
      <c r="D865" s="176"/>
      <c r="E865" s="151"/>
      <c r="F865" s="177"/>
      <c r="G865" s="151"/>
      <c r="H865" s="85">
        <f t="shared" si="30"/>
        <v>0</v>
      </c>
      <c r="J865" s="114" t="str">
        <f t="shared" si="31"/>
        <v>否</v>
      </c>
      <c r="K865" s="178"/>
    </row>
    <row r="866" ht="19.5" hidden="1" customHeight="1" spans="1:11">
      <c r="A866" s="172" t="s">
        <v>763</v>
      </c>
      <c r="B866" s="151"/>
      <c r="C866" s="176"/>
      <c r="D866" s="176"/>
      <c r="E866" s="151"/>
      <c r="F866" s="177"/>
      <c r="G866" s="151"/>
      <c r="H866" s="85">
        <f t="shared" si="30"/>
        <v>0</v>
      </c>
      <c r="J866" s="114" t="str">
        <f t="shared" si="31"/>
        <v>否</v>
      </c>
      <c r="K866" s="178"/>
    </row>
    <row r="867" ht="19.5" hidden="1" customHeight="1" spans="1:11">
      <c r="A867" s="172" t="s">
        <v>764</v>
      </c>
      <c r="B867" s="151"/>
      <c r="C867" s="176"/>
      <c r="D867" s="176"/>
      <c r="E867" s="151"/>
      <c r="F867" s="177"/>
      <c r="G867" s="151"/>
      <c r="H867" s="85">
        <f t="shared" si="30"/>
        <v>0</v>
      </c>
      <c r="J867" s="114" t="str">
        <f t="shared" si="31"/>
        <v>否</v>
      </c>
      <c r="K867" s="178"/>
    </row>
    <row r="868" ht="19.5" hidden="1" customHeight="1" spans="1:11">
      <c r="A868" s="172" t="s">
        <v>765</v>
      </c>
      <c r="B868" s="151"/>
      <c r="C868" s="176"/>
      <c r="D868" s="176"/>
      <c r="E868" s="151"/>
      <c r="F868" s="177"/>
      <c r="G868" s="151"/>
      <c r="H868" s="85">
        <f t="shared" si="30"/>
        <v>0</v>
      </c>
      <c r="J868" s="114" t="str">
        <f t="shared" si="31"/>
        <v>否</v>
      </c>
      <c r="K868" s="178"/>
    </row>
    <row r="869" ht="19.5" hidden="1" customHeight="1" spans="1:11">
      <c r="A869" s="172" t="s">
        <v>766</v>
      </c>
      <c r="B869" s="151"/>
      <c r="C869" s="176"/>
      <c r="D869" s="176"/>
      <c r="E869" s="151"/>
      <c r="F869" s="177"/>
      <c r="G869" s="151"/>
      <c r="H869" s="85">
        <f t="shared" si="30"/>
        <v>0</v>
      </c>
      <c r="J869" s="114" t="str">
        <f t="shared" si="31"/>
        <v>否</v>
      </c>
      <c r="K869" s="178"/>
    </row>
    <row r="870" ht="19.5" hidden="1" customHeight="1" spans="1:11">
      <c r="A870" s="172" t="s">
        <v>767</v>
      </c>
      <c r="B870" s="151">
        <v>105</v>
      </c>
      <c r="C870" s="176"/>
      <c r="D870" s="176"/>
      <c r="E870" s="151"/>
      <c r="F870" s="177"/>
      <c r="G870" s="151"/>
      <c r="H870" s="85">
        <f t="shared" si="30"/>
        <v>0</v>
      </c>
      <c r="J870" s="114" t="str">
        <f t="shared" si="31"/>
        <v>否</v>
      </c>
      <c r="K870" s="178"/>
    </row>
    <row r="871" ht="18.6" customHeight="1" spans="1:11">
      <c r="A871" s="172" t="s">
        <v>768</v>
      </c>
      <c r="B871" s="151">
        <v>5241</v>
      </c>
      <c r="C871" s="176"/>
      <c r="D871" s="176"/>
      <c r="E871" s="151">
        <v>6096</v>
      </c>
      <c r="F871" s="177"/>
      <c r="G871" s="151"/>
      <c r="H871" s="85">
        <f t="shared" si="30"/>
        <v>1.16313680595306</v>
      </c>
      <c r="J871" s="114" t="str">
        <f t="shared" si="31"/>
        <v>是</v>
      </c>
      <c r="K871" s="178"/>
    </row>
    <row r="872" ht="18.6" customHeight="1" spans="1:11">
      <c r="A872" s="172" t="s">
        <v>724</v>
      </c>
      <c r="B872" s="151">
        <v>1127</v>
      </c>
      <c r="C872" s="176"/>
      <c r="D872" s="176"/>
      <c r="E872" s="151">
        <v>1352</v>
      </c>
      <c r="F872" s="177"/>
      <c r="G872" s="151"/>
      <c r="H872" s="85">
        <f t="shared" si="30"/>
        <v>1.19964507542147</v>
      </c>
      <c r="J872" s="114" t="str">
        <f t="shared" si="31"/>
        <v>是</v>
      </c>
      <c r="K872" s="178"/>
    </row>
    <row r="873" ht="19.5" hidden="1" customHeight="1" spans="1:11">
      <c r="A873" s="172" t="s">
        <v>725</v>
      </c>
      <c r="B873" s="151">
        <v>0</v>
      </c>
      <c r="C873" s="176"/>
      <c r="D873" s="176"/>
      <c r="E873" s="151">
        <v>0</v>
      </c>
      <c r="F873" s="177"/>
      <c r="G873" s="151"/>
      <c r="H873" s="85">
        <f t="shared" si="30"/>
        <v>0</v>
      </c>
      <c r="J873" s="114" t="str">
        <f t="shared" si="31"/>
        <v>否</v>
      </c>
      <c r="K873" s="178"/>
    </row>
    <row r="874" ht="19.5" hidden="1" customHeight="1" spans="1:11">
      <c r="A874" s="172" t="s">
        <v>726</v>
      </c>
      <c r="B874" s="151">
        <v>0</v>
      </c>
      <c r="C874" s="176"/>
      <c r="D874" s="176"/>
      <c r="E874" s="151">
        <v>0</v>
      </c>
      <c r="F874" s="177"/>
      <c r="G874" s="151"/>
      <c r="H874" s="85">
        <f t="shared" si="30"/>
        <v>0</v>
      </c>
      <c r="J874" s="114" t="str">
        <f t="shared" si="31"/>
        <v>否</v>
      </c>
      <c r="K874" s="178"/>
    </row>
    <row r="875" ht="18.6" customHeight="1" spans="1:11">
      <c r="A875" s="172" t="s">
        <v>769</v>
      </c>
      <c r="B875" s="151">
        <v>732</v>
      </c>
      <c r="C875" s="176"/>
      <c r="D875" s="176"/>
      <c r="E875" s="151">
        <v>864</v>
      </c>
      <c r="F875" s="177"/>
      <c r="G875" s="151"/>
      <c r="H875" s="85">
        <f t="shared" si="30"/>
        <v>1.18032786885246</v>
      </c>
      <c r="J875" s="114" t="str">
        <f t="shared" si="31"/>
        <v>是</v>
      </c>
      <c r="K875" s="178"/>
    </row>
    <row r="876" ht="18.6" customHeight="1" spans="1:11">
      <c r="A876" s="172" t="s">
        <v>770</v>
      </c>
      <c r="B876" s="151">
        <v>140</v>
      </c>
      <c r="C876" s="176"/>
      <c r="D876" s="176"/>
      <c r="E876" s="151">
        <v>170</v>
      </c>
      <c r="F876" s="177"/>
      <c r="G876" s="151"/>
      <c r="H876" s="85">
        <f t="shared" si="30"/>
        <v>1.21428571428571</v>
      </c>
      <c r="J876" s="114" t="str">
        <f t="shared" si="31"/>
        <v>是</v>
      </c>
      <c r="K876" s="178"/>
    </row>
    <row r="877" ht="18.6" customHeight="1" spans="1:11">
      <c r="A877" s="172" t="s">
        <v>771</v>
      </c>
      <c r="B877" s="151">
        <v>239</v>
      </c>
      <c r="C877" s="176"/>
      <c r="D877" s="176"/>
      <c r="E877" s="151">
        <v>290</v>
      </c>
      <c r="F877" s="177"/>
      <c r="G877" s="151"/>
      <c r="H877" s="85">
        <f t="shared" si="30"/>
        <v>1.21338912133891</v>
      </c>
      <c r="J877" s="114" t="str">
        <f t="shared" si="31"/>
        <v>是</v>
      </c>
      <c r="K877" s="178"/>
    </row>
    <row r="878" ht="19.5" hidden="1" customHeight="1" spans="1:11">
      <c r="A878" s="172" t="s">
        <v>772</v>
      </c>
      <c r="B878" s="151">
        <v>0</v>
      </c>
      <c r="C878" s="176"/>
      <c r="D878" s="176"/>
      <c r="E878" s="151">
        <v>0</v>
      </c>
      <c r="F878" s="177"/>
      <c r="G878" s="151"/>
      <c r="H878" s="85">
        <f t="shared" si="30"/>
        <v>0</v>
      </c>
      <c r="J878" s="114" t="str">
        <f t="shared" si="31"/>
        <v>否</v>
      </c>
      <c r="K878" s="178"/>
    </row>
    <row r="879" ht="19.5" hidden="1" customHeight="1" spans="1:11">
      <c r="A879" s="172" t="s">
        <v>773</v>
      </c>
      <c r="B879" s="151">
        <v>0</v>
      </c>
      <c r="C879" s="176"/>
      <c r="D879" s="176"/>
      <c r="E879" s="151">
        <v>0</v>
      </c>
      <c r="F879" s="177"/>
      <c r="G879" s="151"/>
      <c r="H879" s="85">
        <f t="shared" si="30"/>
        <v>0</v>
      </c>
      <c r="J879" s="114" t="str">
        <f t="shared" si="31"/>
        <v>否</v>
      </c>
      <c r="K879" s="178"/>
    </row>
    <row r="880" ht="18.6" customHeight="1" spans="1:11">
      <c r="A880" s="172" t="s">
        <v>774</v>
      </c>
      <c r="B880" s="151">
        <v>176</v>
      </c>
      <c r="C880" s="176"/>
      <c r="D880" s="176"/>
      <c r="E880" s="151">
        <v>200</v>
      </c>
      <c r="F880" s="177"/>
      <c r="G880" s="151"/>
      <c r="H880" s="85">
        <f t="shared" si="30"/>
        <v>1.13636363636364</v>
      </c>
      <c r="J880" s="114" t="str">
        <f t="shared" si="31"/>
        <v>是</v>
      </c>
      <c r="K880" s="178"/>
    </row>
    <row r="881" ht="18.6" customHeight="1" spans="1:11">
      <c r="A881" s="172" t="s">
        <v>775</v>
      </c>
      <c r="B881" s="151">
        <v>1288</v>
      </c>
      <c r="C881" s="176"/>
      <c r="D881" s="176"/>
      <c r="E881" s="151">
        <v>1500</v>
      </c>
      <c r="F881" s="177"/>
      <c r="G881" s="151"/>
      <c r="H881" s="85">
        <f t="shared" si="30"/>
        <v>1.16459627329193</v>
      </c>
      <c r="J881" s="114" t="str">
        <f t="shared" si="31"/>
        <v>是</v>
      </c>
      <c r="K881" s="178"/>
    </row>
    <row r="882" ht="18.6" customHeight="1" spans="1:11">
      <c r="A882" s="172" t="s">
        <v>776</v>
      </c>
      <c r="B882" s="151">
        <v>350</v>
      </c>
      <c r="C882" s="176"/>
      <c r="D882" s="176"/>
      <c r="E882" s="151">
        <v>420</v>
      </c>
      <c r="F882" s="177"/>
      <c r="G882" s="151"/>
      <c r="H882" s="85">
        <f t="shared" si="30"/>
        <v>1.2</v>
      </c>
      <c r="J882" s="114" t="str">
        <f t="shared" si="31"/>
        <v>是</v>
      </c>
      <c r="K882" s="178"/>
    </row>
    <row r="883" ht="19.5" hidden="1" customHeight="1" spans="1:11">
      <c r="A883" s="172" t="s">
        <v>777</v>
      </c>
      <c r="B883" s="151"/>
      <c r="C883" s="176"/>
      <c r="D883" s="176"/>
      <c r="E883" s="151">
        <v>0</v>
      </c>
      <c r="F883" s="177"/>
      <c r="G883" s="151"/>
      <c r="H883" s="85">
        <f t="shared" si="30"/>
        <v>0</v>
      </c>
      <c r="J883" s="114" t="str">
        <f t="shared" si="31"/>
        <v>否</v>
      </c>
      <c r="K883" s="178"/>
    </row>
    <row r="884" ht="18.6" customHeight="1" spans="1:11">
      <c r="A884" s="172" t="s">
        <v>778</v>
      </c>
      <c r="B884" s="151">
        <v>684</v>
      </c>
      <c r="C884" s="176"/>
      <c r="D884" s="176"/>
      <c r="E884" s="151">
        <v>800</v>
      </c>
      <c r="F884" s="177"/>
      <c r="G884" s="151"/>
      <c r="H884" s="85">
        <f t="shared" si="30"/>
        <v>1.16959064327485</v>
      </c>
      <c r="J884" s="114" t="str">
        <f t="shared" si="31"/>
        <v>是</v>
      </c>
      <c r="K884" s="178"/>
    </row>
    <row r="885" ht="19.5" hidden="1" customHeight="1" spans="1:11">
      <c r="A885" s="172" t="s">
        <v>779</v>
      </c>
      <c r="B885" s="151"/>
      <c r="C885" s="176"/>
      <c r="D885" s="176"/>
      <c r="E885" s="151">
        <v>0</v>
      </c>
      <c r="F885" s="177"/>
      <c r="G885" s="151"/>
      <c r="H885" s="85">
        <f t="shared" si="30"/>
        <v>0</v>
      </c>
      <c r="J885" s="114" t="str">
        <f t="shared" si="31"/>
        <v>否</v>
      </c>
      <c r="K885" s="178"/>
    </row>
    <row r="886" ht="19.5" hidden="1" customHeight="1" spans="1:11">
      <c r="A886" s="172" t="s">
        <v>780</v>
      </c>
      <c r="B886" s="151"/>
      <c r="C886" s="176"/>
      <c r="D886" s="176"/>
      <c r="E886" s="151">
        <v>0</v>
      </c>
      <c r="F886" s="177"/>
      <c r="G886" s="151"/>
      <c r="H886" s="85">
        <f t="shared" si="30"/>
        <v>0</v>
      </c>
      <c r="J886" s="114" t="str">
        <f t="shared" si="31"/>
        <v>否</v>
      </c>
      <c r="K886" s="178"/>
    </row>
    <row r="887" ht="19.5" hidden="1" customHeight="1" spans="1:11">
      <c r="A887" s="172" t="s">
        <v>781</v>
      </c>
      <c r="B887" s="151"/>
      <c r="C887" s="176"/>
      <c r="D887" s="176"/>
      <c r="E887" s="151">
        <v>0</v>
      </c>
      <c r="F887" s="177"/>
      <c r="G887" s="151"/>
      <c r="H887" s="85">
        <f t="shared" si="30"/>
        <v>0</v>
      </c>
      <c r="J887" s="114" t="str">
        <f t="shared" si="31"/>
        <v>否</v>
      </c>
      <c r="K887" s="178"/>
    </row>
    <row r="888" ht="18.6" customHeight="1" spans="1:11">
      <c r="A888" s="172" t="s">
        <v>782</v>
      </c>
      <c r="B888" s="151">
        <v>57</v>
      </c>
      <c r="C888" s="176"/>
      <c r="D888" s="176"/>
      <c r="E888" s="151">
        <v>50</v>
      </c>
      <c r="F888" s="177"/>
      <c r="G888" s="151"/>
      <c r="H888" s="85">
        <f t="shared" si="30"/>
        <v>0.87719298245614</v>
      </c>
      <c r="J888" s="114" t="str">
        <f t="shared" si="31"/>
        <v>是</v>
      </c>
      <c r="K888" s="178"/>
    </row>
    <row r="889" ht="19.5" hidden="1" customHeight="1" spans="1:11">
      <c r="A889" s="172" t="s">
        <v>783</v>
      </c>
      <c r="B889" s="151"/>
      <c r="C889" s="176"/>
      <c r="D889" s="176"/>
      <c r="E889" s="151">
        <v>0</v>
      </c>
      <c r="F889" s="177"/>
      <c r="G889" s="151"/>
      <c r="H889" s="85">
        <f t="shared" si="30"/>
        <v>0</v>
      </c>
      <c r="J889" s="114" t="str">
        <f t="shared" si="31"/>
        <v>否</v>
      </c>
      <c r="K889" s="178"/>
    </row>
    <row r="890" ht="19.5" hidden="1" customHeight="1" spans="1:11">
      <c r="A890" s="172" t="s">
        <v>784</v>
      </c>
      <c r="B890" s="151"/>
      <c r="C890" s="176"/>
      <c r="D890" s="176"/>
      <c r="E890" s="151">
        <v>0</v>
      </c>
      <c r="F890" s="177"/>
      <c r="G890" s="151"/>
      <c r="H890" s="85">
        <f t="shared" si="30"/>
        <v>0</v>
      </c>
      <c r="J890" s="114" t="str">
        <f t="shared" si="31"/>
        <v>否</v>
      </c>
      <c r="K890" s="178"/>
    </row>
    <row r="891" ht="19.5" hidden="1" customHeight="1" spans="1:11">
      <c r="A891" s="172" t="s">
        <v>785</v>
      </c>
      <c r="B891" s="151"/>
      <c r="C891" s="176"/>
      <c r="D891" s="176"/>
      <c r="E891" s="151">
        <v>0</v>
      </c>
      <c r="F891" s="177"/>
      <c r="G891" s="151"/>
      <c r="H891" s="85">
        <f t="shared" si="30"/>
        <v>0</v>
      </c>
      <c r="J891" s="114" t="str">
        <f t="shared" si="31"/>
        <v>否</v>
      </c>
      <c r="K891" s="178"/>
    </row>
    <row r="892" ht="19.5" hidden="1" customHeight="1" spans="1:11">
      <c r="A892" s="172" t="s">
        <v>786</v>
      </c>
      <c r="B892" s="151"/>
      <c r="C892" s="176"/>
      <c r="D892" s="176"/>
      <c r="E892" s="151">
        <v>0</v>
      </c>
      <c r="F892" s="177"/>
      <c r="G892" s="151"/>
      <c r="H892" s="85">
        <f t="shared" si="30"/>
        <v>0</v>
      </c>
      <c r="J892" s="114" t="str">
        <f t="shared" si="31"/>
        <v>否</v>
      </c>
      <c r="K892" s="178"/>
    </row>
    <row r="893" ht="19.5" hidden="1" customHeight="1" spans="1:11">
      <c r="A893" s="172" t="s">
        <v>787</v>
      </c>
      <c r="B893" s="151"/>
      <c r="C893" s="176"/>
      <c r="D893" s="176"/>
      <c r="E893" s="151">
        <v>0</v>
      </c>
      <c r="F893" s="177"/>
      <c r="G893" s="151"/>
      <c r="H893" s="85">
        <f t="shared" si="30"/>
        <v>0</v>
      </c>
      <c r="J893" s="114" t="str">
        <f t="shared" si="31"/>
        <v>否</v>
      </c>
      <c r="K893" s="178"/>
    </row>
    <row r="894" ht="19.5" hidden="1" customHeight="1" spans="1:11">
      <c r="A894" s="172" t="s">
        <v>788</v>
      </c>
      <c r="B894" s="151"/>
      <c r="C894" s="176"/>
      <c r="D894" s="176"/>
      <c r="E894" s="151">
        <v>0</v>
      </c>
      <c r="F894" s="177"/>
      <c r="G894" s="151"/>
      <c r="H894" s="85">
        <f t="shared" si="30"/>
        <v>0</v>
      </c>
      <c r="J894" s="114" t="str">
        <f t="shared" si="31"/>
        <v>否</v>
      </c>
      <c r="K894" s="178"/>
    </row>
    <row r="895" ht="19.5" hidden="1" customHeight="1" spans="1:11">
      <c r="A895" s="172" t="s">
        <v>789</v>
      </c>
      <c r="B895" s="151"/>
      <c r="C895" s="176"/>
      <c r="D895" s="176"/>
      <c r="E895" s="151">
        <v>0</v>
      </c>
      <c r="F895" s="177"/>
      <c r="G895" s="151"/>
      <c r="H895" s="85">
        <f t="shared" ref="H895:H962" si="32">IF(B895&lt;&gt;0,E895/B895,0)</f>
        <v>0</v>
      </c>
      <c r="J895" s="114" t="str">
        <f t="shared" si="31"/>
        <v>否</v>
      </c>
      <c r="K895" s="178"/>
    </row>
    <row r="896" ht="19.5" hidden="1" customHeight="1" spans="1:11">
      <c r="A896" s="172" t="s">
        <v>790</v>
      </c>
      <c r="B896" s="151"/>
      <c r="C896" s="176"/>
      <c r="D896" s="176"/>
      <c r="E896" s="151">
        <v>0</v>
      </c>
      <c r="F896" s="177"/>
      <c r="G896" s="151"/>
      <c r="H896" s="85">
        <f t="shared" si="32"/>
        <v>0</v>
      </c>
      <c r="J896" s="114" t="str">
        <f t="shared" si="31"/>
        <v>否</v>
      </c>
      <c r="K896" s="178"/>
    </row>
    <row r="897" ht="19.5" hidden="1" customHeight="1" spans="1:11">
      <c r="A897" s="172" t="s">
        <v>791</v>
      </c>
      <c r="B897" s="151"/>
      <c r="C897" s="176"/>
      <c r="D897" s="176"/>
      <c r="E897" s="151"/>
      <c r="F897" s="177"/>
      <c r="G897" s="151"/>
      <c r="H897" s="85">
        <f t="shared" si="32"/>
        <v>0</v>
      </c>
      <c r="J897" s="114" t="str">
        <f t="shared" si="31"/>
        <v>否</v>
      </c>
      <c r="K897" s="178"/>
    </row>
    <row r="898" ht="18.6" customHeight="1" spans="1:11">
      <c r="A898" s="172" t="s">
        <v>792</v>
      </c>
      <c r="B898" s="151">
        <v>418</v>
      </c>
      <c r="C898" s="176"/>
      <c r="D898" s="176"/>
      <c r="E898" s="151">
        <v>450</v>
      </c>
      <c r="F898" s="177"/>
      <c r="G898" s="151"/>
      <c r="H898" s="85">
        <f t="shared" si="32"/>
        <v>1.07655502392344</v>
      </c>
      <c r="J898" s="114" t="str">
        <f t="shared" si="31"/>
        <v>是</v>
      </c>
      <c r="K898" s="178"/>
    </row>
    <row r="899" ht="19.5" hidden="1" customHeight="1" spans="1:11">
      <c r="A899" s="172" t="s">
        <v>793</v>
      </c>
      <c r="B899" s="151">
        <v>30</v>
      </c>
      <c r="C899" s="176"/>
      <c r="D899" s="176"/>
      <c r="E899" s="151"/>
      <c r="F899" s="177"/>
      <c r="G899" s="151"/>
      <c r="H899" s="85">
        <f t="shared" si="32"/>
        <v>0</v>
      </c>
      <c r="J899" s="114" t="str">
        <f t="shared" si="31"/>
        <v>否</v>
      </c>
      <c r="K899" s="178"/>
    </row>
    <row r="900" ht="18.6" customHeight="1" spans="1:11">
      <c r="A900" s="172" t="s">
        <v>794</v>
      </c>
      <c r="B900" s="151">
        <v>2615</v>
      </c>
      <c r="C900" s="176"/>
      <c r="D900" s="176"/>
      <c r="E900" s="151">
        <v>3031</v>
      </c>
      <c r="F900" s="177"/>
      <c r="G900" s="151"/>
      <c r="H900" s="85">
        <f t="shared" si="32"/>
        <v>1.15908221797323</v>
      </c>
      <c r="J900" s="114" t="str">
        <f t="shared" si="31"/>
        <v>是</v>
      </c>
      <c r="K900" s="178"/>
    </row>
    <row r="901" ht="18.6" customHeight="1" spans="1:11">
      <c r="A901" s="172" t="s">
        <v>724</v>
      </c>
      <c r="B901" s="151">
        <v>1091</v>
      </c>
      <c r="C901" s="176"/>
      <c r="D901" s="176"/>
      <c r="E901" s="151">
        <v>1309</v>
      </c>
      <c r="F901" s="177"/>
      <c r="G901" s="151"/>
      <c r="H901" s="85">
        <f t="shared" si="32"/>
        <v>1.19981668194317</v>
      </c>
      <c r="J901" s="114" t="str">
        <f t="shared" si="31"/>
        <v>是</v>
      </c>
      <c r="K901" s="178"/>
    </row>
    <row r="902" ht="19.5" hidden="1" customHeight="1" spans="1:11">
      <c r="A902" s="172" t="s">
        <v>725</v>
      </c>
      <c r="B902" s="151">
        <v>0</v>
      </c>
      <c r="C902" s="176"/>
      <c r="D902" s="176"/>
      <c r="E902" s="151">
        <v>0</v>
      </c>
      <c r="F902" s="177"/>
      <c r="G902" s="151"/>
      <c r="H902" s="85">
        <f t="shared" si="32"/>
        <v>0</v>
      </c>
      <c r="J902" s="114" t="str">
        <f t="shared" si="31"/>
        <v>否</v>
      </c>
      <c r="K902" s="178"/>
    </row>
    <row r="903" ht="19.5" hidden="1" customHeight="1" spans="1:11">
      <c r="A903" s="172" t="s">
        <v>726</v>
      </c>
      <c r="B903" s="151">
        <v>0</v>
      </c>
      <c r="C903" s="176"/>
      <c r="D903" s="176"/>
      <c r="E903" s="151">
        <v>0</v>
      </c>
      <c r="F903" s="177"/>
      <c r="G903" s="151"/>
      <c r="H903" s="85">
        <f t="shared" si="32"/>
        <v>0</v>
      </c>
      <c r="J903" s="114" t="str">
        <f t="shared" si="31"/>
        <v>否</v>
      </c>
      <c r="K903" s="178"/>
    </row>
    <row r="904" ht="18.6" customHeight="1" spans="1:11">
      <c r="A904" s="172" t="s">
        <v>795</v>
      </c>
      <c r="B904" s="151">
        <v>154</v>
      </c>
      <c r="C904" s="176"/>
      <c r="D904" s="176"/>
      <c r="E904" s="151">
        <v>182</v>
      </c>
      <c r="F904" s="177"/>
      <c r="G904" s="151"/>
      <c r="H904" s="85">
        <f t="shared" si="32"/>
        <v>1.18181818181818</v>
      </c>
      <c r="J904" s="114" t="str">
        <f t="shared" si="31"/>
        <v>是</v>
      </c>
      <c r="K904" s="178"/>
    </row>
    <row r="905" ht="19.5" hidden="1" customHeight="1" spans="1:11">
      <c r="A905" s="172" t="s">
        <v>796</v>
      </c>
      <c r="B905" s="151">
        <v>0</v>
      </c>
      <c r="C905" s="176"/>
      <c r="D905" s="176"/>
      <c r="E905" s="151">
        <v>0</v>
      </c>
      <c r="F905" s="177"/>
      <c r="G905" s="151"/>
      <c r="H905" s="85">
        <f t="shared" si="32"/>
        <v>0</v>
      </c>
      <c r="J905" s="114" t="str">
        <f t="shared" si="31"/>
        <v>否</v>
      </c>
      <c r="K905" s="178"/>
    </row>
    <row r="906" ht="19.5" hidden="1" customHeight="1" spans="1:11">
      <c r="A906" s="172" t="s">
        <v>797</v>
      </c>
      <c r="B906" s="151">
        <v>0</v>
      </c>
      <c r="C906" s="176"/>
      <c r="D906" s="176"/>
      <c r="E906" s="151">
        <v>0</v>
      </c>
      <c r="F906" s="177"/>
      <c r="G906" s="151"/>
      <c r="H906" s="85"/>
      <c r="J906" s="114" t="str">
        <f t="shared" si="31"/>
        <v>否</v>
      </c>
      <c r="K906" s="178"/>
    </row>
    <row r="907" ht="19.5" hidden="1" customHeight="1" spans="1:11">
      <c r="A907" s="172" t="s">
        <v>798</v>
      </c>
      <c r="B907" s="151">
        <v>0</v>
      </c>
      <c r="C907" s="176"/>
      <c r="D907" s="176"/>
      <c r="E907" s="151">
        <v>0</v>
      </c>
      <c r="F907" s="177"/>
      <c r="G907" s="151"/>
      <c r="H907" s="85">
        <f t="shared" si="32"/>
        <v>0</v>
      </c>
      <c r="J907" s="114" t="str">
        <f t="shared" si="31"/>
        <v>否</v>
      </c>
      <c r="K907" s="178"/>
    </row>
    <row r="908" ht="18.6" customHeight="1" spans="1:11">
      <c r="A908" s="172" t="s">
        <v>799</v>
      </c>
      <c r="B908" s="151">
        <v>200</v>
      </c>
      <c r="C908" s="176"/>
      <c r="D908" s="176"/>
      <c r="E908" s="151">
        <v>240</v>
      </c>
      <c r="F908" s="177"/>
      <c r="G908" s="151"/>
      <c r="H908" s="85">
        <f t="shared" si="32"/>
        <v>1.2</v>
      </c>
      <c r="J908" s="114" t="str">
        <f t="shared" si="31"/>
        <v>是</v>
      </c>
      <c r="K908" s="178"/>
    </row>
    <row r="909" ht="19.5" hidden="1" customHeight="1" spans="1:11">
      <c r="A909" s="172" t="s">
        <v>800</v>
      </c>
      <c r="B909" s="151"/>
      <c r="C909" s="176"/>
      <c r="D909" s="176"/>
      <c r="E909" s="151">
        <v>0</v>
      </c>
      <c r="F909" s="177"/>
      <c r="G909" s="151"/>
      <c r="H909" s="85">
        <f t="shared" si="32"/>
        <v>0</v>
      </c>
      <c r="J909" s="114" t="str">
        <f t="shared" si="31"/>
        <v>否</v>
      </c>
      <c r="K909" s="178"/>
    </row>
    <row r="910" ht="19.5" hidden="1" customHeight="1" spans="1:11">
      <c r="A910" s="172" t="s">
        <v>801</v>
      </c>
      <c r="B910" s="151"/>
      <c r="C910" s="176"/>
      <c r="D910" s="176"/>
      <c r="E910" s="151">
        <v>0</v>
      </c>
      <c r="F910" s="177"/>
      <c r="G910" s="151"/>
      <c r="H910" s="85">
        <f t="shared" si="32"/>
        <v>0</v>
      </c>
      <c r="J910" s="114" t="str">
        <f t="shared" si="31"/>
        <v>否</v>
      </c>
      <c r="K910" s="178"/>
    </row>
    <row r="911" ht="19.5" hidden="1" customHeight="1" spans="1:11">
      <c r="A911" s="172" t="s">
        <v>802</v>
      </c>
      <c r="B911" s="151"/>
      <c r="C911" s="176"/>
      <c r="D911" s="176"/>
      <c r="E911" s="151">
        <v>0</v>
      </c>
      <c r="F911" s="177"/>
      <c r="G911" s="151"/>
      <c r="H911" s="85">
        <f t="shared" si="32"/>
        <v>0</v>
      </c>
      <c r="J911" s="114" t="str">
        <f t="shared" si="31"/>
        <v>否</v>
      </c>
      <c r="K911" s="178"/>
    </row>
    <row r="912" ht="19.5" hidden="1" customHeight="1" spans="1:11">
      <c r="A912" s="172" t="s">
        <v>803</v>
      </c>
      <c r="B912" s="151"/>
      <c r="C912" s="176"/>
      <c r="D912" s="176"/>
      <c r="E912" s="151">
        <v>0</v>
      </c>
      <c r="F912" s="177"/>
      <c r="G912" s="151"/>
      <c r="H912" s="85">
        <f t="shared" si="32"/>
        <v>0</v>
      </c>
      <c r="J912" s="114" t="str">
        <f t="shared" si="31"/>
        <v>否</v>
      </c>
      <c r="K912" s="178"/>
    </row>
    <row r="913" ht="19.5" hidden="1" customHeight="1" spans="1:11">
      <c r="A913" s="172" t="s">
        <v>804</v>
      </c>
      <c r="B913" s="151"/>
      <c r="C913" s="176"/>
      <c r="D913" s="176"/>
      <c r="E913" s="151">
        <v>0</v>
      </c>
      <c r="F913" s="177"/>
      <c r="G913" s="151"/>
      <c r="H913" s="85">
        <f t="shared" si="32"/>
        <v>0</v>
      </c>
      <c r="J913" s="114" t="str">
        <f t="shared" si="31"/>
        <v>否</v>
      </c>
      <c r="K913" s="178"/>
    </row>
    <row r="914" ht="18.6" customHeight="1" spans="1:11">
      <c r="A914" s="172" t="s">
        <v>805</v>
      </c>
      <c r="B914" s="151">
        <v>130</v>
      </c>
      <c r="C914" s="176"/>
      <c r="D914" s="176"/>
      <c r="E914" s="151">
        <v>150</v>
      </c>
      <c r="F914" s="177"/>
      <c r="G914" s="151"/>
      <c r="H914" s="85">
        <f t="shared" si="32"/>
        <v>1.15384615384615</v>
      </c>
      <c r="J914" s="114" t="str">
        <f t="shared" si="31"/>
        <v>是</v>
      </c>
      <c r="K914" s="178"/>
    </row>
    <row r="915" ht="18.6" customHeight="1" spans="1:11">
      <c r="A915" s="172" t="s">
        <v>806</v>
      </c>
      <c r="B915" s="151">
        <v>40</v>
      </c>
      <c r="C915" s="176"/>
      <c r="D915" s="176"/>
      <c r="E915" s="151">
        <v>50</v>
      </c>
      <c r="F915" s="177"/>
      <c r="G915" s="151"/>
      <c r="H915" s="85">
        <f t="shared" si="32"/>
        <v>1.25</v>
      </c>
      <c r="J915" s="114" t="str">
        <f t="shared" si="31"/>
        <v>是</v>
      </c>
      <c r="K915" s="178"/>
    </row>
    <row r="916" ht="19.5" hidden="1" customHeight="1" spans="1:11">
      <c r="A916" s="172" t="s">
        <v>807</v>
      </c>
      <c r="B916" s="151"/>
      <c r="C916" s="176"/>
      <c r="D916" s="176"/>
      <c r="E916" s="151">
        <v>0</v>
      </c>
      <c r="F916" s="177"/>
      <c r="G916" s="151"/>
      <c r="H916" s="85">
        <f t="shared" si="32"/>
        <v>0</v>
      </c>
      <c r="J916" s="114" t="str">
        <f t="shared" si="31"/>
        <v>否</v>
      </c>
      <c r="K916" s="178"/>
    </row>
    <row r="917" ht="19.5" hidden="1" customHeight="1" spans="1:11">
      <c r="A917" s="172" t="s">
        <v>808</v>
      </c>
      <c r="B917" s="151"/>
      <c r="C917" s="176"/>
      <c r="D917" s="176"/>
      <c r="E917" s="151">
        <v>0</v>
      </c>
      <c r="F917" s="177"/>
      <c r="G917" s="151"/>
      <c r="H917" s="85">
        <f t="shared" si="32"/>
        <v>0</v>
      </c>
      <c r="J917" s="114" t="str">
        <f t="shared" si="31"/>
        <v>否</v>
      </c>
      <c r="K917" s="178"/>
    </row>
    <row r="918" ht="19.5" hidden="1" customHeight="1" spans="1:11">
      <c r="A918" s="172" t="s">
        <v>809</v>
      </c>
      <c r="B918" s="151"/>
      <c r="C918" s="176"/>
      <c r="D918" s="176"/>
      <c r="E918" s="151">
        <v>0</v>
      </c>
      <c r="F918" s="177"/>
      <c r="G918" s="151"/>
      <c r="H918" s="85">
        <f t="shared" si="32"/>
        <v>0</v>
      </c>
      <c r="J918" s="114" t="str">
        <f t="shared" si="31"/>
        <v>否</v>
      </c>
      <c r="K918" s="178"/>
    </row>
    <row r="919" ht="19.5" hidden="1" customHeight="1" spans="1:11">
      <c r="A919" s="172" t="s">
        <v>811</v>
      </c>
      <c r="B919" s="151"/>
      <c r="C919" s="176"/>
      <c r="D919" s="176"/>
      <c r="E919" s="151">
        <v>0</v>
      </c>
      <c r="F919" s="177"/>
      <c r="G919" s="151"/>
      <c r="H919" s="85">
        <f t="shared" si="32"/>
        <v>0</v>
      </c>
      <c r="J919" s="114" t="str">
        <f t="shared" ref="J919:J984" si="33">IF((E919+F919+K919)&lt;&gt;0,"是","否")</f>
        <v>否</v>
      </c>
      <c r="K919" s="178"/>
    </row>
    <row r="920" ht="19.5" hidden="1" customHeight="1" spans="1:11">
      <c r="A920" s="172" t="s">
        <v>812</v>
      </c>
      <c r="B920" s="151"/>
      <c r="C920" s="176"/>
      <c r="D920" s="176"/>
      <c r="E920" s="151">
        <v>0</v>
      </c>
      <c r="F920" s="177"/>
      <c r="G920" s="151"/>
      <c r="H920" s="85">
        <f t="shared" si="32"/>
        <v>0</v>
      </c>
      <c r="J920" s="114" t="str">
        <f t="shared" si="33"/>
        <v>否</v>
      </c>
      <c r="K920" s="178"/>
    </row>
    <row r="921" ht="19.5" hidden="1" customHeight="1" spans="1:11">
      <c r="A921" s="172" t="s">
        <v>813</v>
      </c>
      <c r="B921" s="151"/>
      <c r="C921" s="176"/>
      <c r="D921" s="176"/>
      <c r="E921" s="151">
        <v>0</v>
      </c>
      <c r="F921" s="177"/>
      <c r="G921" s="151"/>
      <c r="H921" s="85">
        <f t="shared" si="32"/>
        <v>0</v>
      </c>
      <c r="J921" s="114" t="str">
        <f t="shared" si="33"/>
        <v>否</v>
      </c>
      <c r="K921" s="178"/>
    </row>
    <row r="922" ht="19.5" hidden="1" customHeight="1" spans="1:11">
      <c r="A922" s="172" t="s">
        <v>814</v>
      </c>
      <c r="B922" s="151"/>
      <c r="C922" s="176"/>
      <c r="D922" s="176"/>
      <c r="E922" s="151">
        <v>0</v>
      </c>
      <c r="F922" s="177"/>
      <c r="G922" s="151"/>
      <c r="H922" s="85">
        <f t="shared" si="32"/>
        <v>0</v>
      </c>
      <c r="J922" s="114" t="str">
        <f t="shared" si="33"/>
        <v>否</v>
      </c>
      <c r="K922" s="178"/>
    </row>
    <row r="923" ht="19.5" hidden="1" customHeight="1" spans="1:11">
      <c r="A923" s="172" t="s">
        <v>785</v>
      </c>
      <c r="B923" s="151"/>
      <c r="C923" s="176"/>
      <c r="D923" s="176"/>
      <c r="E923" s="151">
        <v>0</v>
      </c>
      <c r="F923" s="177"/>
      <c r="G923" s="151"/>
      <c r="H923" s="85">
        <f t="shared" si="32"/>
        <v>0</v>
      </c>
      <c r="J923" s="114" t="str">
        <f t="shared" si="33"/>
        <v>否</v>
      </c>
      <c r="K923" s="178"/>
    </row>
    <row r="924" ht="19.5" hidden="1" customHeight="1" spans="1:11">
      <c r="A924" s="172" t="s">
        <v>815</v>
      </c>
      <c r="B924" s="151"/>
      <c r="C924" s="176"/>
      <c r="D924" s="176"/>
      <c r="E924" s="151">
        <v>0</v>
      </c>
      <c r="F924" s="177"/>
      <c r="G924" s="151"/>
      <c r="H924" s="85">
        <f t="shared" si="32"/>
        <v>0</v>
      </c>
      <c r="J924" s="114" t="str">
        <f t="shared" si="33"/>
        <v>否</v>
      </c>
      <c r="K924" s="178"/>
    </row>
    <row r="925" ht="19.5" hidden="1" customHeight="1" spans="1:11">
      <c r="A925" s="172" t="s">
        <v>816</v>
      </c>
      <c r="B925" s="151"/>
      <c r="C925" s="176"/>
      <c r="D925" s="176"/>
      <c r="E925" s="151">
        <v>0</v>
      </c>
      <c r="F925" s="177"/>
      <c r="G925" s="151"/>
      <c r="H925" s="85">
        <f t="shared" si="32"/>
        <v>0</v>
      </c>
      <c r="J925" s="114" t="str">
        <f t="shared" si="33"/>
        <v>否</v>
      </c>
      <c r="K925" s="178"/>
    </row>
    <row r="926" ht="18.6" customHeight="1" spans="1:11">
      <c r="A926" s="172" t="s">
        <v>817</v>
      </c>
      <c r="B926" s="151">
        <v>1000</v>
      </c>
      <c r="C926" s="176"/>
      <c r="D926" s="176"/>
      <c r="E926" s="151">
        <v>1100</v>
      </c>
      <c r="F926" s="177"/>
      <c r="G926" s="151"/>
      <c r="H926" s="85">
        <f t="shared" si="32"/>
        <v>1.1</v>
      </c>
      <c r="J926" s="114" t="str">
        <f t="shared" si="33"/>
        <v>是</v>
      </c>
      <c r="K926" s="178"/>
    </row>
    <row r="927" ht="19.5" hidden="1" customHeight="1" spans="1:11">
      <c r="A927" s="172" t="s">
        <v>818</v>
      </c>
      <c r="B927" s="151"/>
      <c r="C927" s="176"/>
      <c r="D927" s="176"/>
      <c r="E927" s="151"/>
      <c r="F927" s="177"/>
      <c r="G927" s="151"/>
      <c r="H927" s="85">
        <f t="shared" si="32"/>
        <v>0</v>
      </c>
      <c r="J927" s="114" t="str">
        <f t="shared" si="33"/>
        <v>否</v>
      </c>
      <c r="K927" s="178"/>
    </row>
    <row r="928" ht="19.5" hidden="1" customHeight="1" spans="1:11">
      <c r="A928" s="172" t="s">
        <v>724</v>
      </c>
      <c r="B928" s="151"/>
      <c r="C928" s="176"/>
      <c r="D928" s="176"/>
      <c r="E928" s="151"/>
      <c r="F928" s="177"/>
      <c r="G928" s="151"/>
      <c r="H928" s="85">
        <f t="shared" si="32"/>
        <v>0</v>
      </c>
      <c r="J928" s="114" t="str">
        <f t="shared" si="33"/>
        <v>否</v>
      </c>
      <c r="K928" s="178"/>
    </row>
    <row r="929" ht="19.5" hidden="1" customHeight="1" spans="1:11">
      <c r="A929" s="172" t="s">
        <v>725</v>
      </c>
      <c r="B929" s="151"/>
      <c r="C929" s="176"/>
      <c r="D929" s="176"/>
      <c r="E929" s="151"/>
      <c r="F929" s="177"/>
      <c r="G929" s="151"/>
      <c r="H929" s="85">
        <f t="shared" si="32"/>
        <v>0</v>
      </c>
      <c r="J929" s="114" t="str">
        <f t="shared" si="33"/>
        <v>否</v>
      </c>
      <c r="K929" s="178"/>
    </row>
    <row r="930" ht="19.5" hidden="1" customHeight="1" spans="1:11">
      <c r="A930" s="172" t="s">
        <v>726</v>
      </c>
      <c r="B930" s="151"/>
      <c r="C930" s="176"/>
      <c r="D930" s="176"/>
      <c r="E930" s="151"/>
      <c r="F930" s="177"/>
      <c r="G930" s="151"/>
      <c r="H930" s="85">
        <f t="shared" si="32"/>
        <v>0</v>
      </c>
      <c r="J930" s="114" t="str">
        <f t="shared" si="33"/>
        <v>否</v>
      </c>
      <c r="K930" s="178"/>
    </row>
    <row r="931" ht="19.5" hidden="1" customHeight="1" spans="1:11">
      <c r="A931" s="172" t="s">
        <v>819</v>
      </c>
      <c r="B931" s="151"/>
      <c r="C931" s="176"/>
      <c r="D931" s="176"/>
      <c r="E931" s="151"/>
      <c r="F931" s="177"/>
      <c r="G931" s="151"/>
      <c r="H931" s="85">
        <f t="shared" si="32"/>
        <v>0</v>
      </c>
      <c r="J931" s="114" t="str">
        <f t="shared" si="33"/>
        <v>否</v>
      </c>
      <c r="K931" s="178"/>
    </row>
    <row r="932" ht="19.5" hidden="1" customHeight="1" spans="1:11">
      <c r="A932" s="172" t="s">
        <v>820</v>
      </c>
      <c r="B932" s="151"/>
      <c r="C932" s="176"/>
      <c r="D932" s="176"/>
      <c r="E932" s="151"/>
      <c r="F932" s="177"/>
      <c r="G932" s="151"/>
      <c r="H932" s="85">
        <f t="shared" si="32"/>
        <v>0</v>
      </c>
      <c r="J932" s="114" t="str">
        <f t="shared" si="33"/>
        <v>否</v>
      </c>
      <c r="K932" s="178"/>
    </row>
    <row r="933" ht="19.5" hidden="1" customHeight="1" spans="1:11">
      <c r="A933" s="172" t="s">
        <v>821</v>
      </c>
      <c r="B933" s="151"/>
      <c r="C933" s="176"/>
      <c r="D933" s="176"/>
      <c r="E933" s="151"/>
      <c r="F933" s="177"/>
      <c r="G933" s="151"/>
      <c r="H933" s="85">
        <f t="shared" si="32"/>
        <v>0</v>
      </c>
      <c r="J933" s="114" t="str">
        <f t="shared" si="33"/>
        <v>否</v>
      </c>
      <c r="K933" s="178"/>
    </row>
    <row r="934" ht="19.5" hidden="1" customHeight="1" spans="1:11">
      <c r="A934" s="172" t="s">
        <v>822</v>
      </c>
      <c r="B934" s="151"/>
      <c r="C934" s="176"/>
      <c r="D934" s="176"/>
      <c r="E934" s="151"/>
      <c r="F934" s="177"/>
      <c r="G934" s="151"/>
      <c r="H934" s="85">
        <f t="shared" si="32"/>
        <v>0</v>
      </c>
      <c r="J934" s="114" t="str">
        <f t="shared" si="33"/>
        <v>否</v>
      </c>
      <c r="K934" s="178"/>
    </row>
    <row r="935" ht="19.5" hidden="1" customHeight="1" spans="1:11">
      <c r="A935" s="172" t="s">
        <v>823</v>
      </c>
      <c r="B935" s="151"/>
      <c r="C935" s="176"/>
      <c r="D935" s="176"/>
      <c r="E935" s="151"/>
      <c r="F935" s="177"/>
      <c r="G935" s="151"/>
      <c r="H935" s="85">
        <f t="shared" si="32"/>
        <v>0</v>
      </c>
      <c r="J935" s="114" t="str">
        <f t="shared" si="33"/>
        <v>否</v>
      </c>
      <c r="K935" s="178"/>
    </row>
    <row r="936" ht="19.5" hidden="1" customHeight="1" spans="1:11">
      <c r="A936" s="172" t="s">
        <v>824</v>
      </c>
      <c r="B936" s="151"/>
      <c r="C936" s="176"/>
      <c r="D936" s="176"/>
      <c r="E936" s="151"/>
      <c r="F936" s="177"/>
      <c r="G936" s="151"/>
      <c r="H936" s="85">
        <f t="shared" si="32"/>
        <v>0</v>
      </c>
      <c r="J936" s="114" t="str">
        <f t="shared" si="33"/>
        <v>否</v>
      </c>
      <c r="K936" s="178"/>
    </row>
    <row r="937" ht="19.5" hidden="1" customHeight="1" spans="1:11">
      <c r="A937" s="172" t="s">
        <v>825</v>
      </c>
      <c r="B937" s="151"/>
      <c r="C937" s="176"/>
      <c r="D937" s="176"/>
      <c r="E937" s="151"/>
      <c r="F937" s="177"/>
      <c r="G937" s="151"/>
      <c r="H937" s="85">
        <f t="shared" si="32"/>
        <v>0</v>
      </c>
      <c r="J937" s="114" t="str">
        <f t="shared" si="33"/>
        <v>否</v>
      </c>
      <c r="K937" s="178"/>
    </row>
    <row r="938" ht="18.6" customHeight="1" spans="1:11">
      <c r="A938" s="172" t="s">
        <v>826</v>
      </c>
      <c r="B938" s="151">
        <v>1368</v>
      </c>
      <c r="C938" s="176"/>
      <c r="D938" s="176"/>
      <c r="E938" s="151">
        <v>1684</v>
      </c>
      <c r="F938" s="177"/>
      <c r="G938" s="151"/>
      <c r="H938" s="85">
        <f t="shared" si="32"/>
        <v>1.23099415204678</v>
      </c>
      <c r="J938" s="114" t="str">
        <f t="shared" si="33"/>
        <v>是</v>
      </c>
      <c r="K938" s="178"/>
    </row>
    <row r="939" ht="18.6" customHeight="1" spans="1:11">
      <c r="A939" s="172" t="s">
        <v>724</v>
      </c>
      <c r="B939" s="151">
        <v>648</v>
      </c>
      <c r="C939" s="176"/>
      <c r="D939" s="176"/>
      <c r="E939" s="151">
        <v>778</v>
      </c>
      <c r="F939" s="177"/>
      <c r="G939" s="151"/>
      <c r="H939" s="85">
        <f t="shared" si="32"/>
        <v>1.20061728395062</v>
      </c>
      <c r="J939" s="114" t="str">
        <f t="shared" si="33"/>
        <v>是</v>
      </c>
      <c r="K939" s="178"/>
    </row>
    <row r="940" ht="18.6" customHeight="1" spans="1:11">
      <c r="A940" s="172" t="s">
        <v>725</v>
      </c>
      <c r="B940" s="151">
        <v>391</v>
      </c>
      <c r="C940" s="176"/>
      <c r="D940" s="176"/>
      <c r="E940" s="151">
        <v>461</v>
      </c>
      <c r="F940" s="177"/>
      <c r="G940" s="151"/>
      <c r="H940" s="85">
        <f t="shared" si="32"/>
        <v>1.17902813299233</v>
      </c>
      <c r="J940" s="114" t="str">
        <f t="shared" si="33"/>
        <v>是</v>
      </c>
      <c r="K940" s="178"/>
    </row>
    <row r="941" ht="19.5" hidden="1" customHeight="1" spans="1:11">
      <c r="A941" s="172" t="s">
        <v>726</v>
      </c>
      <c r="B941" s="151">
        <v>0</v>
      </c>
      <c r="C941" s="176"/>
      <c r="D941" s="176"/>
      <c r="E941" s="151">
        <v>0</v>
      </c>
      <c r="F941" s="177"/>
      <c r="G941" s="151"/>
      <c r="H941" s="85">
        <f t="shared" si="32"/>
        <v>0</v>
      </c>
      <c r="J941" s="114" t="str">
        <f t="shared" si="33"/>
        <v>否</v>
      </c>
      <c r="K941" s="178"/>
    </row>
    <row r="942" ht="19.5" hidden="1" customHeight="1" spans="1:11">
      <c r="A942" s="172" t="s">
        <v>827</v>
      </c>
      <c r="B942" s="151">
        <v>0</v>
      </c>
      <c r="C942" s="176"/>
      <c r="D942" s="176"/>
      <c r="E942" s="151">
        <v>0</v>
      </c>
      <c r="F942" s="177"/>
      <c r="G942" s="151"/>
      <c r="H942" s="85">
        <f t="shared" si="32"/>
        <v>0</v>
      </c>
      <c r="J942" s="114" t="str">
        <f t="shared" si="33"/>
        <v>否</v>
      </c>
      <c r="K942" s="178"/>
    </row>
    <row r="943" ht="19.5" hidden="1" customHeight="1" spans="1:11">
      <c r="A943" s="172" t="s">
        <v>828</v>
      </c>
      <c r="B943" s="151">
        <v>0</v>
      </c>
      <c r="C943" s="176"/>
      <c r="D943" s="176"/>
      <c r="E943" s="151">
        <v>0</v>
      </c>
      <c r="F943" s="177"/>
      <c r="G943" s="151"/>
      <c r="H943" s="85">
        <f t="shared" si="32"/>
        <v>0</v>
      </c>
      <c r="J943" s="114" t="str">
        <f t="shared" si="33"/>
        <v>否</v>
      </c>
      <c r="K943" s="178"/>
    </row>
    <row r="944" ht="18.6" customHeight="1" spans="1:11">
      <c r="A944" s="172" t="s">
        <v>829</v>
      </c>
      <c r="B944" s="151">
        <v>33</v>
      </c>
      <c r="C944" s="176"/>
      <c r="D944" s="176"/>
      <c r="E944" s="151">
        <v>35</v>
      </c>
      <c r="F944" s="177"/>
      <c r="G944" s="151"/>
      <c r="H944" s="85">
        <f t="shared" si="32"/>
        <v>1.06060606060606</v>
      </c>
      <c r="J944" s="114" t="str">
        <f t="shared" si="33"/>
        <v>是</v>
      </c>
      <c r="K944" s="178"/>
    </row>
    <row r="945" ht="18.6" customHeight="1" spans="1:11">
      <c r="A945" s="172" t="s">
        <v>830</v>
      </c>
      <c r="B945" s="151">
        <v>9</v>
      </c>
      <c r="C945" s="176"/>
      <c r="D945" s="176"/>
      <c r="E945" s="151">
        <v>10</v>
      </c>
      <c r="F945" s="177"/>
      <c r="G945" s="151"/>
      <c r="H945" s="85">
        <f t="shared" si="32"/>
        <v>1.11111111111111</v>
      </c>
      <c r="J945" s="114" t="str">
        <f t="shared" si="33"/>
        <v>是</v>
      </c>
      <c r="K945" s="178"/>
    </row>
    <row r="946" ht="19.5" hidden="1" customHeight="1" spans="1:11">
      <c r="A946" s="172" t="s">
        <v>831</v>
      </c>
      <c r="B946" s="151">
        <v>0</v>
      </c>
      <c r="C946" s="176"/>
      <c r="D946" s="176"/>
      <c r="E946" s="151">
        <v>0</v>
      </c>
      <c r="F946" s="177"/>
      <c r="G946" s="151"/>
      <c r="H946" s="85">
        <f t="shared" si="32"/>
        <v>0</v>
      </c>
      <c r="J946" s="114" t="str">
        <f t="shared" si="33"/>
        <v>否</v>
      </c>
      <c r="K946" s="178"/>
    </row>
    <row r="947" ht="19.5" hidden="1" customHeight="1" spans="1:11">
      <c r="A947" s="172" t="s">
        <v>832</v>
      </c>
      <c r="B947" s="151">
        <v>0</v>
      </c>
      <c r="C947" s="176"/>
      <c r="D947" s="176"/>
      <c r="E947" s="151">
        <v>0</v>
      </c>
      <c r="F947" s="177"/>
      <c r="G947" s="151"/>
      <c r="H947" s="85">
        <f t="shared" si="32"/>
        <v>0</v>
      </c>
      <c r="J947" s="114" t="str">
        <f t="shared" si="33"/>
        <v>否</v>
      </c>
      <c r="K947" s="178"/>
    </row>
    <row r="948" s="112" customFormat="1" ht="18.6" customHeight="1" spans="1:11">
      <c r="A948" s="172" t="s">
        <v>833</v>
      </c>
      <c r="B948" s="151">
        <v>287</v>
      </c>
      <c r="C948" s="176"/>
      <c r="D948" s="176"/>
      <c r="E948" s="151">
        <v>400</v>
      </c>
      <c r="F948" s="177"/>
      <c r="G948" s="151"/>
      <c r="H948" s="85">
        <f t="shared" si="32"/>
        <v>1.39372822299652</v>
      </c>
      <c r="J948" s="114" t="str">
        <f t="shared" si="33"/>
        <v>是</v>
      </c>
      <c r="K948" s="178"/>
    </row>
    <row r="949" ht="19.5" hidden="1" customHeight="1" spans="1:11">
      <c r="A949" s="172" t="s">
        <v>834</v>
      </c>
      <c r="B949" s="151"/>
      <c r="C949" s="176"/>
      <c r="D949" s="176"/>
      <c r="E949" s="151"/>
      <c r="F949" s="177"/>
      <c r="G949" s="151"/>
      <c r="H949" s="85">
        <f t="shared" si="32"/>
        <v>0</v>
      </c>
      <c r="J949" s="114" t="str">
        <f t="shared" si="33"/>
        <v>否</v>
      </c>
      <c r="K949" s="178"/>
    </row>
    <row r="950" ht="19.5" hidden="1" customHeight="1" spans="1:11">
      <c r="A950" s="172" t="s">
        <v>835</v>
      </c>
      <c r="B950" s="151"/>
      <c r="C950" s="176"/>
      <c r="D950" s="176"/>
      <c r="E950" s="151"/>
      <c r="F950" s="177"/>
      <c r="G950" s="151"/>
      <c r="H950" s="85">
        <f t="shared" si="32"/>
        <v>0</v>
      </c>
      <c r="J950" s="114" t="str">
        <f t="shared" si="33"/>
        <v>否</v>
      </c>
      <c r="K950" s="178"/>
    </row>
    <row r="951" ht="19.5" hidden="1" customHeight="1" spans="1:11">
      <c r="A951" s="172" t="s">
        <v>836</v>
      </c>
      <c r="B951" s="151"/>
      <c r="C951" s="176"/>
      <c r="D951" s="176"/>
      <c r="E951" s="151"/>
      <c r="F951" s="177"/>
      <c r="G951" s="151"/>
      <c r="H951" s="85">
        <f t="shared" si="32"/>
        <v>0</v>
      </c>
      <c r="J951" s="114" t="str">
        <f t="shared" si="33"/>
        <v>否</v>
      </c>
      <c r="K951" s="178"/>
    </row>
    <row r="952" ht="19.5" hidden="1" customHeight="1" spans="1:11">
      <c r="A952" s="172" t="s">
        <v>837</v>
      </c>
      <c r="B952" s="151"/>
      <c r="C952" s="176"/>
      <c r="D952" s="176"/>
      <c r="E952" s="151"/>
      <c r="F952" s="177"/>
      <c r="G952" s="151"/>
      <c r="H952" s="85">
        <f t="shared" si="32"/>
        <v>0</v>
      </c>
      <c r="J952" s="114" t="str">
        <f t="shared" si="33"/>
        <v>否</v>
      </c>
      <c r="K952" s="178"/>
    </row>
    <row r="953" ht="19.5" hidden="1" customHeight="1" spans="1:11">
      <c r="A953" s="172" t="s">
        <v>838</v>
      </c>
      <c r="B953" s="151"/>
      <c r="C953" s="176"/>
      <c r="D953" s="176"/>
      <c r="E953" s="151"/>
      <c r="F953" s="177"/>
      <c r="G953" s="151"/>
      <c r="H953" s="85"/>
      <c r="J953" s="114" t="str">
        <f t="shared" si="33"/>
        <v>否</v>
      </c>
      <c r="K953" s="178"/>
    </row>
    <row r="954" ht="19.5" hidden="1" customHeight="1" spans="1:11">
      <c r="A954" s="172" t="s">
        <v>839</v>
      </c>
      <c r="B954" s="151"/>
      <c r="C954" s="176"/>
      <c r="D954" s="176"/>
      <c r="E954" s="151"/>
      <c r="F954" s="177"/>
      <c r="G954" s="151"/>
      <c r="H954" s="85"/>
      <c r="J954" s="114" t="str">
        <f t="shared" si="33"/>
        <v>否</v>
      </c>
      <c r="K954" s="178"/>
    </row>
    <row r="955" ht="18.6" customHeight="1" spans="1:11">
      <c r="A955" s="172" t="s">
        <v>840</v>
      </c>
      <c r="B955" s="151">
        <v>117</v>
      </c>
      <c r="C955" s="176"/>
      <c r="D955" s="176"/>
      <c r="E955" s="151">
        <v>140</v>
      </c>
      <c r="F955" s="177"/>
      <c r="G955" s="151"/>
      <c r="H955" s="85"/>
      <c r="J955" s="114" t="str">
        <f t="shared" si="33"/>
        <v>是</v>
      </c>
      <c r="K955" s="178"/>
    </row>
    <row r="956" ht="18.6" customHeight="1" spans="1:11">
      <c r="A956" s="172" t="s">
        <v>841</v>
      </c>
      <c r="B956" s="151">
        <v>60</v>
      </c>
      <c r="C956" s="176"/>
      <c r="D956" s="176"/>
      <c r="E956" s="151">
        <v>70</v>
      </c>
      <c r="F956" s="177"/>
      <c r="G956" s="151"/>
      <c r="H956" s="85">
        <f t="shared" si="32"/>
        <v>1.16666666666667</v>
      </c>
      <c r="J956" s="114" t="str">
        <f t="shared" si="33"/>
        <v>是</v>
      </c>
      <c r="K956" s="178"/>
    </row>
    <row r="957" ht="19.5" hidden="1" customHeight="1" spans="1:11">
      <c r="A957" s="172" t="s">
        <v>842</v>
      </c>
      <c r="B957" s="151">
        <v>0</v>
      </c>
      <c r="C957" s="176"/>
      <c r="D957" s="176"/>
      <c r="E957" s="151">
        <v>0</v>
      </c>
      <c r="F957" s="177"/>
      <c r="G957" s="151"/>
      <c r="H957" s="85">
        <f t="shared" si="32"/>
        <v>0</v>
      </c>
      <c r="J957" s="114" t="str">
        <f t="shared" si="33"/>
        <v>否</v>
      </c>
      <c r="K957" s="178"/>
    </row>
    <row r="958" ht="19.5" hidden="1" customHeight="1" spans="1:11">
      <c r="A958" s="172" t="s">
        <v>843</v>
      </c>
      <c r="B958" s="151">
        <v>0</v>
      </c>
      <c r="C958" s="176"/>
      <c r="D958" s="176"/>
      <c r="E958" s="151">
        <v>0</v>
      </c>
      <c r="F958" s="177"/>
      <c r="G958" s="151"/>
      <c r="H958" s="85">
        <f t="shared" si="32"/>
        <v>0</v>
      </c>
      <c r="J958" s="114" t="str">
        <f t="shared" si="33"/>
        <v>否</v>
      </c>
      <c r="K958" s="178"/>
    </row>
    <row r="959" ht="19.5" hidden="1" customHeight="1" spans="1:11">
      <c r="A959" s="172" t="s">
        <v>844</v>
      </c>
      <c r="B959" s="151">
        <v>0</v>
      </c>
      <c r="C959" s="176"/>
      <c r="D959" s="176"/>
      <c r="E959" s="151">
        <v>0</v>
      </c>
      <c r="F959" s="177"/>
      <c r="G959" s="151"/>
      <c r="H959" s="85">
        <f t="shared" si="32"/>
        <v>0</v>
      </c>
      <c r="J959" s="114" t="str">
        <f t="shared" si="33"/>
        <v>否</v>
      </c>
      <c r="K959" s="178"/>
    </row>
    <row r="960" ht="19.5" hidden="1" customHeight="1" spans="1:11">
      <c r="A960" s="172" t="s">
        <v>845</v>
      </c>
      <c r="B960" s="151">
        <v>0</v>
      </c>
      <c r="C960" s="176"/>
      <c r="D960" s="176"/>
      <c r="E960" s="151">
        <v>0</v>
      </c>
      <c r="F960" s="177"/>
      <c r="G960" s="151"/>
      <c r="H960" s="85">
        <f t="shared" si="32"/>
        <v>0</v>
      </c>
      <c r="J960" s="114" t="str">
        <f t="shared" si="33"/>
        <v>否</v>
      </c>
      <c r="K960" s="178"/>
    </row>
    <row r="961" ht="18.6" customHeight="1" spans="1:11">
      <c r="A961" s="172" t="s">
        <v>846</v>
      </c>
      <c r="B961" s="151">
        <v>57</v>
      </c>
      <c r="C961" s="176"/>
      <c r="D961" s="176"/>
      <c r="E961" s="151">
        <v>70</v>
      </c>
      <c r="F961" s="177"/>
      <c r="G961" s="151"/>
      <c r="H961" s="85">
        <f t="shared" si="32"/>
        <v>1.2280701754386</v>
      </c>
      <c r="J961" s="114" t="str">
        <f t="shared" si="33"/>
        <v>是</v>
      </c>
      <c r="K961" s="178"/>
    </row>
    <row r="962" ht="18.6" customHeight="1" spans="1:11">
      <c r="A962" s="172" t="s">
        <v>847</v>
      </c>
      <c r="B962" s="151">
        <v>188</v>
      </c>
      <c r="C962" s="176"/>
      <c r="D962" s="176"/>
      <c r="E962" s="151">
        <v>225</v>
      </c>
      <c r="F962" s="177"/>
      <c r="G962" s="151"/>
      <c r="H962" s="85">
        <f t="shared" si="32"/>
        <v>1.1968085106383</v>
      </c>
      <c r="J962" s="114" t="str">
        <f t="shared" si="33"/>
        <v>是</v>
      </c>
      <c r="K962" s="178"/>
    </row>
    <row r="963" ht="19.5" hidden="1" customHeight="1" spans="1:11">
      <c r="A963" s="172" t="s">
        <v>848</v>
      </c>
      <c r="B963" s="151">
        <v>0</v>
      </c>
      <c r="C963" s="176"/>
      <c r="D963" s="176"/>
      <c r="E963" s="151">
        <v>0</v>
      </c>
      <c r="F963" s="177"/>
      <c r="G963" s="151"/>
      <c r="H963" s="85">
        <f t="shared" ref="H963:H1027" si="34">IF(B963&lt;&gt;0,E963/B963,0)</f>
        <v>0</v>
      </c>
      <c r="J963" s="114" t="str">
        <f t="shared" si="33"/>
        <v>否</v>
      </c>
      <c r="K963" s="178"/>
    </row>
    <row r="964" ht="19.5" hidden="1" customHeight="1" spans="1:11">
      <c r="A964" s="172" t="s">
        <v>849</v>
      </c>
      <c r="B964" s="151">
        <v>0</v>
      </c>
      <c r="C964" s="176"/>
      <c r="D964" s="176"/>
      <c r="E964" s="151">
        <v>0</v>
      </c>
      <c r="F964" s="177"/>
      <c r="G964" s="151"/>
      <c r="H964" s="85">
        <f t="shared" si="34"/>
        <v>0</v>
      </c>
      <c r="J964" s="114" t="str">
        <f t="shared" si="33"/>
        <v>否</v>
      </c>
      <c r="K964" s="178"/>
    </row>
    <row r="965" ht="19.5" hidden="1" customHeight="1" spans="1:11">
      <c r="A965" s="172" t="s">
        <v>850</v>
      </c>
      <c r="B965" s="151">
        <v>0</v>
      </c>
      <c r="C965" s="176"/>
      <c r="D965" s="176"/>
      <c r="E965" s="151">
        <v>0</v>
      </c>
      <c r="F965" s="177"/>
      <c r="G965" s="151"/>
      <c r="H965" s="85">
        <f t="shared" si="34"/>
        <v>0</v>
      </c>
      <c r="J965" s="114" t="str">
        <f t="shared" si="33"/>
        <v>否</v>
      </c>
      <c r="K965" s="178"/>
    </row>
    <row r="966" ht="18.6" customHeight="1" spans="1:11">
      <c r="A966" s="172" t="s">
        <v>851</v>
      </c>
      <c r="B966" s="151">
        <v>188</v>
      </c>
      <c r="C966" s="176"/>
      <c r="D966" s="176"/>
      <c r="E966" s="151">
        <v>225</v>
      </c>
      <c r="F966" s="177"/>
      <c r="G966" s="151"/>
      <c r="H966" s="85">
        <f t="shared" si="34"/>
        <v>1.1968085106383</v>
      </c>
      <c r="J966" s="114" t="str">
        <f t="shared" si="33"/>
        <v>是</v>
      </c>
      <c r="K966" s="178"/>
    </row>
    <row r="967" ht="19.5" hidden="1" customHeight="1" spans="1:11">
      <c r="A967" s="172" t="s">
        <v>852</v>
      </c>
      <c r="B967" s="151"/>
      <c r="C967" s="176"/>
      <c r="D967" s="176"/>
      <c r="E967" s="149"/>
      <c r="F967" s="177"/>
      <c r="G967" s="149"/>
      <c r="H967" s="83">
        <f t="shared" si="34"/>
        <v>0</v>
      </c>
      <c r="J967" s="114" t="str">
        <f t="shared" si="33"/>
        <v>否</v>
      </c>
      <c r="K967" s="182"/>
    </row>
    <row r="968" ht="19.5" hidden="1" customHeight="1" spans="1:11">
      <c r="A968" s="172" t="s">
        <v>1171</v>
      </c>
      <c r="B968" s="151"/>
      <c r="C968" s="176"/>
      <c r="D968" s="176"/>
      <c r="E968" s="151"/>
      <c r="F968" s="177"/>
      <c r="G968" s="151"/>
      <c r="H968" s="85">
        <f t="shared" si="34"/>
        <v>0</v>
      </c>
      <c r="J968" s="114" t="str">
        <f t="shared" si="33"/>
        <v>否</v>
      </c>
      <c r="K968" s="178"/>
    </row>
    <row r="969" ht="19.5" hidden="1" customHeight="1" spans="1:11">
      <c r="A969" s="172" t="s">
        <v>853</v>
      </c>
      <c r="B969" s="151"/>
      <c r="C969" s="176"/>
      <c r="D969" s="176"/>
      <c r="E969" s="151"/>
      <c r="F969" s="177"/>
      <c r="G969" s="151"/>
      <c r="H969" s="85">
        <f t="shared" si="34"/>
        <v>0</v>
      </c>
      <c r="J969" s="114" t="str">
        <f t="shared" si="33"/>
        <v>否</v>
      </c>
      <c r="K969" s="178"/>
    </row>
    <row r="970" ht="19.5" hidden="1" customHeight="1" spans="1:11">
      <c r="A970" s="172" t="s">
        <v>854</v>
      </c>
      <c r="B970" s="151"/>
      <c r="C970" s="176"/>
      <c r="D970" s="176"/>
      <c r="E970" s="151"/>
      <c r="F970" s="177"/>
      <c r="G970" s="151"/>
      <c r="H970" s="85">
        <f t="shared" si="34"/>
        <v>0</v>
      </c>
      <c r="J970" s="114" t="str">
        <f t="shared" si="33"/>
        <v>否</v>
      </c>
      <c r="K970" s="178"/>
    </row>
    <row r="971" ht="19.5" hidden="1" customHeight="1" spans="1:11">
      <c r="A971" s="172" t="s">
        <v>855</v>
      </c>
      <c r="B971" s="151"/>
      <c r="C971" s="176"/>
      <c r="D971" s="176"/>
      <c r="E971" s="151"/>
      <c r="F971" s="177"/>
      <c r="G971" s="151"/>
      <c r="H971" s="85">
        <f t="shared" si="34"/>
        <v>0</v>
      </c>
      <c r="J971" s="114" t="str">
        <f t="shared" si="33"/>
        <v>否</v>
      </c>
      <c r="K971" s="178"/>
    </row>
    <row r="972" ht="19.5" hidden="1" customHeight="1" spans="1:11">
      <c r="A972" s="172" t="s">
        <v>856</v>
      </c>
      <c r="B972" s="151"/>
      <c r="C972" s="176"/>
      <c r="D972" s="176"/>
      <c r="E972" s="151"/>
      <c r="F972" s="177"/>
      <c r="G972" s="151"/>
      <c r="H972" s="85">
        <f t="shared" si="34"/>
        <v>0</v>
      </c>
      <c r="J972" s="114" t="str">
        <f t="shared" si="33"/>
        <v>否</v>
      </c>
      <c r="K972" s="178"/>
    </row>
    <row r="973" ht="19.5" hidden="1" customHeight="1" spans="1:11">
      <c r="A973" s="172" t="s">
        <v>857</v>
      </c>
      <c r="B973" s="151"/>
      <c r="C973" s="176"/>
      <c r="D973" s="176"/>
      <c r="E973" s="151"/>
      <c r="F973" s="177"/>
      <c r="G973" s="151"/>
      <c r="H973" s="85">
        <f t="shared" si="34"/>
        <v>0</v>
      </c>
      <c r="J973" s="114" t="str">
        <f t="shared" si="33"/>
        <v>否</v>
      </c>
      <c r="K973" s="178"/>
    </row>
    <row r="974" ht="19.5" hidden="1" customHeight="1" spans="1:11">
      <c r="A974" s="172" t="s">
        <v>858</v>
      </c>
      <c r="B974" s="151">
        <v>3</v>
      </c>
      <c r="C974" s="176"/>
      <c r="D974" s="176"/>
      <c r="E974" s="151"/>
      <c r="F974" s="177"/>
      <c r="G974" s="151"/>
      <c r="H974" s="85">
        <f t="shared" si="34"/>
        <v>0</v>
      </c>
      <c r="J974" s="114" t="str">
        <f t="shared" si="33"/>
        <v>否</v>
      </c>
      <c r="K974" s="178"/>
    </row>
    <row r="975" ht="19.5" hidden="1" customHeight="1" spans="1:11">
      <c r="A975" s="172" t="s">
        <v>859</v>
      </c>
      <c r="B975" s="151"/>
      <c r="C975" s="176"/>
      <c r="D975" s="176"/>
      <c r="E975" s="151"/>
      <c r="F975" s="177"/>
      <c r="G975" s="151"/>
      <c r="H975" s="85">
        <f t="shared" si="34"/>
        <v>0</v>
      </c>
      <c r="J975" s="114" t="str">
        <f t="shared" si="33"/>
        <v>否</v>
      </c>
      <c r="K975" s="178"/>
    </row>
    <row r="976" ht="19.5" hidden="1" customHeight="1" spans="1:11">
      <c r="A976" s="172" t="s">
        <v>860</v>
      </c>
      <c r="B976" s="151"/>
      <c r="C976" s="176"/>
      <c r="D976" s="176"/>
      <c r="E976" s="151"/>
      <c r="F976" s="177">
        <v>0</v>
      </c>
      <c r="G976" s="151"/>
      <c r="H976" s="85">
        <f t="shared" si="34"/>
        <v>0</v>
      </c>
      <c r="J976" s="114" t="str">
        <f t="shared" si="33"/>
        <v>否</v>
      </c>
      <c r="K976" s="178"/>
    </row>
    <row r="977" s="112" customFormat="1" ht="18.6" customHeight="1" spans="1:11">
      <c r="A977" s="169" t="s">
        <v>40</v>
      </c>
      <c r="B977" s="149">
        <v>10186</v>
      </c>
      <c r="C977" s="180">
        <v>300</v>
      </c>
      <c r="D977" s="180">
        <v>5977</v>
      </c>
      <c r="E977" s="149">
        <v>11271</v>
      </c>
      <c r="F977" s="177">
        <v>0</v>
      </c>
      <c r="G977" s="149">
        <v>9140</v>
      </c>
      <c r="H977" s="83">
        <f t="shared" si="34"/>
        <v>1.10651875122717</v>
      </c>
      <c r="J977" s="112" t="str">
        <f t="shared" si="33"/>
        <v>是</v>
      </c>
      <c r="K977" s="182">
        <v>1</v>
      </c>
    </row>
    <row r="978" ht="18.6" customHeight="1" spans="1:11">
      <c r="A978" s="172" t="s">
        <v>861</v>
      </c>
      <c r="B978" s="151">
        <v>8786</v>
      </c>
      <c r="C978" s="176"/>
      <c r="D978" s="176">
        <v>5977</v>
      </c>
      <c r="E978" s="151">
        <v>10851</v>
      </c>
      <c r="F978" s="177">
        <v>0</v>
      </c>
      <c r="G978" s="151">
        <v>9140</v>
      </c>
      <c r="H978" s="85">
        <f t="shared" si="34"/>
        <v>1.23503300705668</v>
      </c>
      <c r="J978" s="114" t="str">
        <f t="shared" si="33"/>
        <v>是</v>
      </c>
      <c r="K978" s="178"/>
    </row>
    <row r="979" ht="18.6" customHeight="1" spans="1:11">
      <c r="A979" s="172" t="s">
        <v>724</v>
      </c>
      <c r="B979" s="151">
        <v>709</v>
      </c>
      <c r="C979" s="176"/>
      <c r="D979" s="176"/>
      <c r="E979" s="151">
        <v>851</v>
      </c>
      <c r="F979" s="177">
        <v>0</v>
      </c>
      <c r="G979" s="151"/>
      <c r="H979" s="85">
        <f t="shared" si="34"/>
        <v>1.20028208744711</v>
      </c>
      <c r="J979" s="114" t="str">
        <f t="shared" si="33"/>
        <v>是</v>
      </c>
      <c r="K979" s="178"/>
    </row>
    <row r="980" ht="18.6" customHeight="1" spans="1:11">
      <c r="A980" s="172" t="s">
        <v>725</v>
      </c>
      <c r="B980" s="151">
        <v>25</v>
      </c>
      <c r="C980" s="176"/>
      <c r="D980" s="176"/>
      <c r="E980" s="151">
        <v>30</v>
      </c>
      <c r="F980" s="177">
        <v>0</v>
      </c>
      <c r="G980" s="151"/>
      <c r="H980" s="85">
        <f t="shared" si="34"/>
        <v>1.2</v>
      </c>
      <c r="J980" s="114" t="str">
        <f t="shared" si="33"/>
        <v>是</v>
      </c>
      <c r="K980" s="178"/>
    </row>
    <row r="981" ht="19.5" hidden="1" customHeight="1" spans="1:11">
      <c r="A981" s="172" t="s">
        <v>726</v>
      </c>
      <c r="B981" s="151"/>
      <c r="C981" s="176"/>
      <c r="D981" s="176"/>
      <c r="E981" s="151">
        <v>0</v>
      </c>
      <c r="F981" s="177">
        <v>0</v>
      </c>
      <c r="G981" s="151"/>
      <c r="H981" s="85">
        <f t="shared" si="34"/>
        <v>0</v>
      </c>
      <c r="J981" s="114" t="str">
        <f t="shared" si="33"/>
        <v>否</v>
      </c>
      <c r="K981" s="178"/>
    </row>
    <row r="982" ht="18.6" customHeight="1" spans="1:11">
      <c r="A982" s="172" t="s">
        <v>1172</v>
      </c>
      <c r="B982" s="151">
        <v>2015</v>
      </c>
      <c r="C982" s="176"/>
      <c r="D982" s="176"/>
      <c r="E982" s="151">
        <v>2400</v>
      </c>
      <c r="F982" s="177">
        <v>0</v>
      </c>
      <c r="G982" s="151"/>
      <c r="H982" s="85">
        <f t="shared" si="34"/>
        <v>1.19106699751861</v>
      </c>
      <c r="J982" s="114" t="str">
        <f t="shared" si="33"/>
        <v>是</v>
      </c>
      <c r="K982" s="178"/>
    </row>
    <row r="983" ht="19.5" hidden="1" customHeight="1" spans="1:11">
      <c r="A983" s="172" t="s">
        <v>863</v>
      </c>
      <c r="B983" s="151"/>
      <c r="C983" s="176"/>
      <c r="D983" s="176"/>
      <c r="E983" s="151">
        <v>0</v>
      </c>
      <c r="F983" s="177">
        <v>0</v>
      </c>
      <c r="G983" s="151"/>
      <c r="H983" s="85">
        <f t="shared" si="34"/>
        <v>0</v>
      </c>
      <c r="J983" s="114" t="str">
        <f t="shared" si="33"/>
        <v>否</v>
      </c>
      <c r="K983" s="178"/>
    </row>
    <row r="984" ht="19.5" hidden="1" customHeight="1" spans="1:11">
      <c r="A984" s="172" t="s">
        <v>864</v>
      </c>
      <c r="B984" s="151"/>
      <c r="C984" s="176"/>
      <c r="D984" s="176"/>
      <c r="E984" s="151">
        <v>0</v>
      </c>
      <c r="F984" s="177">
        <v>0</v>
      </c>
      <c r="G984" s="151"/>
      <c r="H984" s="85">
        <f t="shared" si="34"/>
        <v>0</v>
      </c>
      <c r="J984" s="114" t="str">
        <f t="shared" si="33"/>
        <v>否</v>
      </c>
      <c r="K984" s="178"/>
    </row>
    <row r="985" ht="19.5" hidden="1" customHeight="1" spans="1:11">
      <c r="A985" s="172" t="s">
        <v>865</v>
      </c>
      <c r="B985" s="151"/>
      <c r="C985" s="176"/>
      <c r="D985" s="176"/>
      <c r="E985" s="151">
        <v>0</v>
      </c>
      <c r="F985" s="177">
        <v>0</v>
      </c>
      <c r="G985" s="151"/>
      <c r="H985" s="85">
        <f t="shared" si="34"/>
        <v>0</v>
      </c>
      <c r="J985" s="114" t="str">
        <f t="shared" ref="J985:J1048" si="35">IF((E985+F985+K985)&lt;&gt;0,"是","否")</f>
        <v>否</v>
      </c>
      <c r="K985" s="178"/>
    </row>
    <row r="986" ht="19.5" hidden="1" customHeight="1" spans="1:11">
      <c r="A986" s="172" t="s">
        <v>866</v>
      </c>
      <c r="B986" s="151"/>
      <c r="C986" s="176"/>
      <c r="D986" s="176"/>
      <c r="E986" s="151">
        <v>0</v>
      </c>
      <c r="F986" s="177">
        <f>SUM(F987:F995)</f>
        <v>0</v>
      </c>
      <c r="G986" s="151"/>
      <c r="H986" s="85">
        <f t="shared" si="34"/>
        <v>0</v>
      </c>
      <c r="J986" s="114" t="str">
        <f t="shared" si="35"/>
        <v>否</v>
      </c>
      <c r="K986" s="178"/>
    </row>
    <row r="987" ht="19.5" hidden="1" customHeight="1" spans="1:11">
      <c r="A987" s="172" t="s">
        <v>1173</v>
      </c>
      <c r="B987" s="151"/>
      <c r="C987" s="176"/>
      <c r="D987" s="176"/>
      <c r="E987" s="151">
        <v>0</v>
      </c>
      <c r="F987" s="177">
        <v>0</v>
      </c>
      <c r="G987" s="151"/>
      <c r="H987" s="85">
        <f t="shared" si="34"/>
        <v>0</v>
      </c>
      <c r="J987" s="114" t="str">
        <f t="shared" si="35"/>
        <v>否</v>
      </c>
      <c r="K987" s="178"/>
    </row>
    <row r="988" ht="19.5" hidden="1" customHeight="1" spans="1:11">
      <c r="A988" s="172" t="s">
        <v>868</v>
      </c>
      <c r="B988" s="151"/>
      <c r="C988" s="176"/>
      <c r="D988" s="176"/>
      <c r="E988" s="151">
        <v>0</v>
      </c>
      <c r="F988" s="177">
        <v>0</v>
      </c>
      <c r="G988" s="151"/>
      <c r="H988" s="85">
        <f t="shared" si="34"/>
        <v>0</v>
      </c>
      <c r="J988" s="114" t="str">
        <f t="shared" si="35"/>
        <v>否</v>
      </c>
      <c r="K988" s="178"/>
    </row>
    <row r="989" ht="19.5" hidden="1" customHeight="1" spans="1:11">
      <c r="A989" s="172" t="s">
        <v>869</v>
      </c>
      <c r="B989" s="151"/>
      <c r="C989" s="176"/>
      <c r="D989" s="176"/>
      <c r="E989" s="151"/>
      <c r="F989" s="177">
        <v>0</v>
      </c>
      <c r="G989" s="151"/>
      <c r="H989" s="85">
        <f t="shared" si="34"/>
        <v>0</v>
      </c>
      <c r="J989" s="114" t="str">
        <f t="shared" si="35"/>
        <v>否</v>
      </c>
      <c r="K989" s="178"/>
    </row>
    <row r="990" ht="19.5" hidden="1" customHeight="1" spans="1:11">
      <c r="A990" s="172" t="s">
        <v>870</v>
      </c>
      <c r="B990" s="151"/>
      <c r="C990" s="176"/>
      <c r="D990" s="176"/>
      <c r="E990" s="151">
        <v>0</v>
      </c>
      <c r="F990" s="177">
        <v>0</v>
      </c>
      <c r="G990" s="151"/>
      <c r="H990" s="85">
        <f t="shared" si="34"/>
        <v>0</v>
      </c>
      <c r="J990" s="114" t="str">
        <f t="shared" si="35"/>
        <v>否</v>
      </c>
      <c r="K990" s="178"/>
    </row>
    <row r="991" ht="19.5" hidden="1" customHeight="1" spans="1:11">
      <c r="A991" s="172" t="s">
        <v>871</v>
      </c>
      <c r="B991" s="151"/>
      <c r="C991" s="176"/>
      <c r="D991" s="176"/>
      <c r="E991" s="151">
        <v>0</v>
      </c>
      <c r="F991" s="177">
        <v>0</v>
      </c>
      <c r="G991" s="151"/>
      <c r="H991" s="85">
        <f t="shared" si="34"/>
        <v>0</v>
      </c>
      <c r="J991" s="114" t="str">
        <f t="shared" si="35"/>
        <v>否</v>
      </c>
      <c r="K991" s="178"/>
    </row>
    <row r="992" ht="19.5" hidden="1" customHeight="1" spans="1:11">
      <c r="A992" s="172" t="s">
        <v>872</v>
      </c>
      <c r="B992" s="151"/>
      <c r="C992" s="176"/>
      <c r="D992" s="176"/>
      <c r="E992" s="151">
        <v>0</v>
      </c>
      <c r="F992" s="177">
        <v>0</v>
      </c>
      <c r="G992" s="151"/>
      <c r="H992" s="85">
        <f t="shared" si="34"/>
        <v>0</v>
      </c>
      <c r="J992" s="114" t="str">
        <f t="shared" si="35"/>
        <v>否</v>
      </c>
      <c r="K992" s="178"/>
    </row>
    <row r="993" ht="18.6" customHeight="1" spans="1:11">
      <c r="A993" s="172" t="s">
        <v>873</v>
      </c>
      <c r="B993" s="151">
        <v>60</v>
      </c>
      <c r="C993" s="176"/>
      <c r="D993" s="176"/>
      <c r="E993" s="151">
        <v>70</v>
      </c>
      <c r="F993" s="177">
        <v>0</v>
      </c>
      <c r="G993" s="151"/>
      <c r="H993" s="85">
        <f t="shared" si="34"/>
        <v>1.16666666666667</v>
      </c>
      <c r="J993" s="114" t="str">
        <f t="shared" si="35"/>
        <v>是</v>
      </c>
      <c r="K993" s="178"/>
    </row>
    <row r="994" ht="19.5" hidden="1" customHeight="1" spans="1:11">
      <c r="A994" s="172" t="s">
        <v>874</v>
      </c>
      <c r="B994" s="151"/>
      <c r="C994" s="176"/>
      <c r="D994" s="176"/>
      <c r="E994" s="151">
        <v>0</v>
      </c>
      <c r="F994" s="177">
        <v>0</v>
      </c>
      <c r="G994" s="151"/>
      <c r="H994" s="85">
        <f t="shared" si="34"/>
        <v>0</v>
      </c>
      <c r="J994" s="114" t="str">
        <f t="shared" si="35"/>
        <v>否</v>
      </c>
      <c r="K994" s="178"/>
    </row>
    <row r="995" ht="19.5" hidden="1" customHeight="1" spans="1:11">
      <c r="A995" s="172" t="s">
        <v>875</v>
      </c>
      <c r="B995" s="151"/>
      <c r="C995" s="176"/>
      <c r="D995" s="176"/>
      <c r="E995" s="151">
        <v>0</v>
      </c>
      <c r="F995" s="177">
        <v>0</v>
      </c>
      <c r="G995" s="151"/>
      <c r="H995" s="85">
        <f t="shared" si="34"/>
        <v>0</v>
      </c>
      <c r="J995" s="114" t="str">
        <f t="shared" si="35"/>
        <v>否</v>
      </c>
      <c r="K995" s="178"/>
    </row>
    <row r="996" ht="19.5" hidden="1" customHeight="1" spans="1:11">
      <c r="A996" s="172" t="s">
        <v>876</v>
      </c>
      <c r="B996" s="151"/>
      <c r="C996" s="176"/>
      <c r="D996" s="176"/>
      <c r="E996" s="151">
        <v>0</v>
      </c>
      <c r="F996" s="177">
        <f>SUM(F997:F1005)</f>
        <v>0</v>
      </c>
      <c r="G996" s="151"/>
      <c r="H996" s="85">
        <f t="shared" si="34"/>
        <v>0</v>
      </c>
      <c r="J996" s="114" t="str">
        <f t="shared" si="35"/>
        <v>否</v>
      </c>
      <c r="K996" s="178"/>
    </row>
    <row r="997" ht="19.5" hidden="1" customHeight="1" spans="1:11">
      <c r="A997" s="172" t="s">
        <v>877</v>
      </c>
      <c r="B997" s="151"/>
      <c r="C997" s="176"/>
      <c r="D997" s="176"/>
      <c r="E997" s="151">
        <v>0</v>
      </c>
      <c r="F997" s="177">
        <v>0</v>
      </c>
      <c r="G997" s="151"/>
      <c r="H997" s="85">
        <f t="shared" si="34"/>
        <v>0</v>
      </c>
      <c r="J997" s="114" t="str">
        <f t="shared" si="35"/>
        <v>否</v>
      </c>
      <c r="K997" s="178"/>
    </row>
    <row r="998" ht="19.5" hidden="1" customHeight="1" spans="1:11">
      <c r="A998" s="172" t="s">
        <v>878</v>
      </c>
      <c r="B998" s="151"/>
      <c r="C998" s="176"/>
      <c r="D998" s="176"/>
      <c r="E998" s="151"/>
      <c r="F998" s="177">
        <v>0</v>
      </c>
      <c r="G998" s="151"/>
      <c r="H998" s="85">
        <f t="shared" si="34"/>
        <v>0</v>
      </c>
      <c r="J998" s="114" t="str">
        <f t="shared" si="35"/>
        <v>否</v>
      </c>
      <c r="K998" s="178"/>
    </row>
    <row r="999" ht="19.5" hidden="1" customHeight="1" spans="1:11">
      <c r="A999" s="172" t="s">
        <v>879</v>
      </c>
      <c r="B999" s="151"/>
      <c r="C999" s="176"/>
      <c r="D999" s="176"/>
      <c r="E999" s="151"/>
      <c r="F999" s="177">
        <v>0</v>
      </c>
      <c r="G999" s="151"/>
      <c r="H999" s="85">
        <f t="shared" si="34"/>
        <v>0</v>
      </c>
      <c r="J999" s="114" t="str">
        <f t="shared" si="35"/>
        <v>否</v>
      </c>
      <c r="K999" s="178"/>
    </row>
    <row r="1000" ht="19.5" hidden="1" customHeight="1" spans="1:11">
      <c r="A1000" s="172" t="s">
        <v>880</v>
      </c>
      <c r="B1000" s="151"/>
      <c r="C1000" s="176"/>
      <c r="D1000" s="176"/>
      <c r="E1000" s="151"/>
      <c r="F1000" s="177">
        <v>0</v>
      </c>
      <c r="G1000" s="151"/>
      <c r="H1000" s="85">
        <f t="shared" si="34"/>
        <v>0</v>
      </c>
      <c r="J1000" s="114" t="str">
        <f t="shared" si="35"/>
        <v>否</v>
      </c>
      <c r="K1000" s="178"/>
    </row>
    <row r="1001" ht="19.5" hidden="1" customHeight="1" spans="1:11">
      <c r="A1001" s="172" t="s">
        <v>881</v>
      </c>
      <c r="B1001" s="151"/>
      <c r="C1001" s="176"/>
      <c r="D1001" s="176"/>
      <c r="E1001" s="151"/>
      <c r="F1001" s="177">
        <v>0</v>
      </c>
      <c r="G1001" s="151"/>
      <c r="H1001" s="85">
        <f t="shared" si="34"/>
        <v>0</v>
      </c>
      <c r="J1001" s="114" t="str">
        <f t="shared" si="35"/>
        <v>否</v>
      </c>
      <c r="K1001" s="178"/>
    </row>
    <row r="1002" ht="19.5" hidden="1" customHeight="1" spans="1:11">
      <c r="A1002" s="172" t="s">
        <v>882</v>
      </c>
      <c r="B1002" s="151"/>
      <c r="C1002" s="176"/>
      <c r="D1002" s="176"/>
      <c r="E1002" s="151"/>
      <c r="F1002" s="177">
        <v>0</v>
      </c>
      <c r="G1002" s="151"/>
      <c r="H1002" s="85">
        <f t="shared" si="34"/>
        <v>0</v>
      </c>
      <c r="J1002" s="114" t="str">
        <f t="shared" si="35"/>
        <v>否</v>
      </c>
      <c r="K1002" s="178"/>
    </row>
    <row r="1003" ht="19.5" hidden="1" customHeight="1" spans="1:11">
      <c r="A1003" s="172" t="s">
        <v>883</v>
      </c>
      <c r="B1003" s="151"/>
      <c r="C1003" s="176"/>
      <c r="D1003" s="176"/>
      <c r="E1003" s="151"/>
      <c r="F1003" s="177">
        <v>0</v>
      </c>
      <c r="G1003" s="151"/>
      <c r="H1003" s="85">
        <f t="shared" si="34"/>
        <v>0</v>
      </c>
      <c r="J1003" s="114" t="str">
        <f t="shared" si="35"/>
        <v>否</v>
      </c>
      <c r="K1003" s="178"/>
    </row>
    <row r="1004" ht="19.5" hidden="1" customHeight="1" spans="1:11">
      <c r="A1004" s="172" t="s">
        <v>884</v>
      </c>
      <c r="B1004" s="151"/>
      <c r="C1004" s="176"/>
      <c r="D1004" s="176"/>
      <c r="E1004" s="151"/>
      <c r="F1004" s="177">
        <v>0</v>
      </c>
      <c r="G1004" s="151"/>
      <c r="H1004" s="85">
        <f t="shared" si="34"/>
        <v>0</v>
      </c>
      <c r="J1004" s="114" t="str">
        <f t="shared" si="35"/>
        <v>否</v>
      </c>
      <c r="K1004" s="178"/>
    </row>
    <row r="1005" ht="18.6" customHeight="1" spans="1:11">
      <c r="A1005" s="172" t="s">
        <v>885</v>
      </c>
      <c r="B1005" s="151">
        <v>5977</v>
      </c>
      <c r="C1005" s="176"/>
      <c r="D1005" s="176">
        <v>5977</v>
      </c>
      <c r="E1005" s="151">
        <v>7500</v>
      </c>
      <c r="F1005" s="177">
        <v>0</v>
      </c>
      <c r="G1005" s="151">
        <v>9140</v>
      </c>
      <c r="H1005" s="85">
        <f t="shared" si="34"/>
        <v>1.25481010540405</v>
      </c>
      <c r="J1005" s="114" t="str">
        <f t="shared" si="35"/>
        <v>是</v>
      </c>
      <c r="K1005" s="178"/>
    </row>
    <row r="1006" ht="19.5" hidden="1" customHeight="1" spans="1:11">
      <c r="A1006" s="172" t="s">
        <v>886</v>
      </c>
      <c r="B1006" s="151"/>
      <c r="C1006" s="176"/>
      <c r="D1006" s="176"/>
      <c r="E1006" s="151"/>
      <c r="F1006" s="177">
        <f>SUM(F1007:F1010)</f>
        <v>0</v>
      </c>
      <c r="G1006" s="151"/>
      <c r="H1006" s="85">
        <f t="shared" si="34"/>
        <v>0</v>
      </c>
      <c r="J1006" s="114" t="str">
        <f t="shared" si="35"/>
        <v>否</v>
      </c>
      <c r="K1006" s="178"/>
    </row>
    <row r="1007" ht="19.5" hidden="1" customHeight="1" spans="1:11">
      <c r="A1007" s="172" t="s">
        <v>887</v>
      </c>
      <c r="B1007" s="151"/>
      <c r="C1007" s="176"/>
      <c r="D1007" s="176"/>
      <c r="E1007" s="151"/>
      <c r="F1007" s="177">
        <v>0</v>
      </c>
      <c r="G1007" s="151"/>
      <c r="H1007" s="85">
        <f t="shared" si="34"/>
        <v>0</v>
      </c>
      <c r="J1007" s="114" t="str">
        <f t="shared" si="35"/>
        <v>否</v>
      </c>
      <c r="K1007" s="178"/>
    </row>
    <row r="1008" ht="19.5" hidden="1" customHeight="1" spans="1:11">
      <c r="A1008" s="172" t="s">
        <v>888</v>
      </c>
      <c r="B1008" s="151"/>
      <c r="C1008" s="176"/>
      <c r="D1008" s="176"/>
      <c r="E1008" s="151"/>
      <c r="F1008" s="177">
        <v>0</v>
      </c>
      <c r="G1008" s="151"/>
      <c r="H1008" s="85">
        <f t="shared" si="34"/>
        <v>0</v>
      </c>
      <c r="J1008" s="114" t="str">
        <f t="shared" si="35"/>
        <v>否</v>
      </c>
      <c r="K1008" s="178"/>
    </row>
    <row r="1009" ht="19.5" hidden="1" customHeight="1" spans="1:11">
      <c r="A1009" s="172" t="s">
        <v>724</v>
      </c>
      <c r="B1009" s="151"/>
      <c r="C1009" s="176"/>
      <c r="D1009" s="176"/>
      <c r="E1009" s="151"/>
      <c r="F1009" s="177">
        <v>0</v>
      </c>
      <c r="G1009" s="151"/>
      <c r="H1009" s="85">
        <f t="shared" si="34"/>
        <v>0</v>
      </c>
      <c r="J1009" s="114" t="str">
        <f t="shared" si="35"/>
        <v>否</v>
      </c>
      <c r="K1009" s="178"/>
    </row>
    <row r="1010" ht="19.5" hidden="1" customHeight="1" spans="1:11">
      <c r="A1010" s="172" t="s">
        <v>725</v>
      </c>
      <c r="B1010" s="151"/>
      <c r="C1010" s="176"/>
      <c r="D1010" s="176"/>
      <c r="E1010" s="151"/>
      <c r="F1010" s="177">
        <v>0</v>
      </c>
      <c r="G1010" s="151"/>
      <c r="H1010" s="85">
        <f t="shared" si="34"/>
        <v>0</v>
      </c>
      <c r="J1010" s="114" t="str">
        <f t="shared" si="35"/>
        <v>否</v>
      </c>
      <c r="K1010" s="178"/>
    </row>
    <row r="1011" ht="19.5" hidden="1" customHeight="1" spans="1:11">
      <c r="A1011" s="172" t="s">
        <v>726</v>
      </c>
      <c r="B1011" s="151"/>
      <c r="C1011" s="176"/>
      <c r="D1011" s="176"/>
      <c r="E1011" s="151"/>
      <c r="F1011" s="177">
        <f>SUM(F1012:F1017)</f>
        <v>0</v>
      </c>
      <c r="G1011" s="151"/>
      <c r="H1011" s="85">
        <f t="shared" si="34"/>
        <v>0</v>
      </c>
      <c r="J1011" s="114" t="str">
        <f t="shared" si="35"/>
        <v>否</v>
      </c>
      <c r="K1011" s="178"/>
    </row>
    <row r="1012" ht="19.5" hidden="1" customHeight="1" spans="1:11">
      <c r="A1012" s="172" t="s">
        <v>889</v>
      </c>
      <c r="B1012" s="151"/>
      <c r="C1012" s="176"/>
      <c r="D1012" s="176"/>
      <c r="E1012" s="151"/>
      <c r="F1012" s="177">
        <v>0</v>
      </c>
      <c r="G1012" s="151"/>
      <c r="H1012" s="85">
        <f t="shared" si="34"/>
        <v>0</v>
      </c>
      <c r="J1012" s="114" t="str">
        <f t="shared" si="35"/>
        <v>否</v>
      </c>
      <c r="K1012" s="178"/>
    </row>
    <row r="1013" ht="19.5" hidden="1" customHeight="1" spans="1:11">
      <c r="A1013" s="172" t="s">
        <v>890</v>
      </c>
      <c r="B1013" s="151"/>
      <c r="C1013" s="176"/>
      <c r="D1013" s="176"/>
      <c r="E1013" s="151"/>
      <c r="F1013" s="177">
        <v>0</v>
      </c>
      <c r="G1013" s="151"/>
      <c r="H1013" s="85">
        <f t="shared" si="34"/>
        <v>0</v>
      </c>
      <c r="J1013" s="114" t="str">
        <f t="shared" si="35"/>
        <v>否</v>
      </c>
      <c r="K1013" s="178"/>
    </row>
    <row r="1014" ht="19.5" hidden="1" customHeight="1" spans="1:11">
      <c r="A1014" s="172" t="s">
        <v>891</v>
      </c>
      <c r="B1014" s="151"/>
      <c r="C1014" s="176"/>
      <c r="D1014" s="176"/>
      <c r="E1014" s="151"/>
      <c r="F1014" s="177">
        <v>0</v>
      </c>
      <c r="G1014" s="151"/>
      <c r="H1014" s="85">
        <f t="shared" si="34"/>
        <v>0</v>
      </c>
      <c r="J1014" s="114" t="str">
        <f t="shared" si="35"/>
        <v>否</v>
      </c>
      <c r="K1014" s="178"/>
    </row>
    <row r="1015" ht="19.5" hidden="1" customHeight="1" spans="1:11">
      <c r="A1015" s="172" t="s">
        <v>892</v>
      </c>
      <c r="B1015" s="151"/>
      <c r="C1015" s="176"/>
      <c r="D1015" s="176"/>
      <c r="E1015" s="151"/>
      <c r="F1015" s="177">
        <v>0</v>
      </c>
      <c r="G1015" s="151"/>
      <c r="H1015" s="85">
        <f t="shared" si="34"/>
        <v>0</v>
      </c>
      <c r="J1015" s="114" t="str">
        <f t="shared" si="35"/>
        <v>否</v>
      </c>
      <c r="K1015" s="178"/>
    </row>
    <row r="1016" ht="19.5" hidden="1" customHeight="1" spans="1:11">
      <c r="A1016" s="172" t="s">
        <v>893</v>
      </c>
      <c r="B1016" s="151"/>
      <c r="C1016" s="176"/>
      <c r="D1016" s="176"/>
      <c r="E1016" s="151"/>
      <c r="F1016" s="177">
        <v>0</v>
      </c>
      <c r="G1016" s="151"/>
      <c r="H1016" s="85">
        <f t="shared" si="34"/>
        <v>0</v>
      </c>
      <c r="J1016" s="114" t="str">
        <f t="shared" si="35"/>
        <v>否</v>
      </c>
      <c r="K1016" s="178"/>
    </row>
    <row r="1017" ht="19.5" hidden="1" customHeight="1" spans="1:11">
      <c r="A1017" s="172" t="s">
        <v>894</v>
      </c>
      <c r="B1017" s="151"/>
      <c r="C1017" s="176"/>
      <c r="D1017" s="176"/>
      <c r="E1017" s="151"/>
      <c r="F1017" s="177">
        <v>0</v>
      </c>
      <c r="G1017" s="151"/>
      <c r="H1017" s="85">
        <f t="shared" si="34"/>
        <v>0</v>
      </c>
      <c r="J1017" s="114" t="str">
        <f t="shared" si="35"/>
        <v>否</v>
      </c>
      <c r="K1017" s="178"/>
    </row>
    <row r="1018" ht="18.6" customHeight="1" spans="1:11">
      <c r="A1018" s="172" t="s">
        <v>895</v>
      </c>
      <c r="B1018" s="151">
        <v>100</v>
      </c>
      <c r="C1018" s="176"/>
      <c r="D1018" s="176"/>
      <c r="E1018" s="151">
        <v>100</v>
      </c>
      <c r="F1018" s="177">
        <f>SUM(F1019:F1022)</f>
        <v>0</v>
      </c>
      <c r="G1018" s="151"/>
      <c r="H1018" s="85">
        <f t="shared" si="34"/>
        <v>1</v>
      </c>
      <c r="J1018" s="114" t="str">
        <f t="shared" si="35"/>
        <v>是</v>
      </c>
      <c r="K1018" s="178"/>
    </row>
    <row r="1019" ht="19.5" hidden="1" customHeight="1" spans="1:11">
      <c r="A1019" s="172" t="s">
        <v>724</v>
      </c>
      <c r="B1019" s="151"/>
      <c r="C1019" s="176"/>
      <c r="D1019" s="176"/>
      <c r="E1019" s="151">
        <v>0</v>
      </c>
      <c r="F1019" s="177">
        <v>0</v>
      </c>
      <c r="G1019" s="151"/>
      <c r="H1019" s="85">
        <f t="shared" si="34"/>
        <v>0</v>
      </c>
      <c r="J1019" s="114" t="str">
        <f t="shared" si="35"/>
        <v>否</v>
      </c>
      <c r="K1019" s="178"/>
    </row>
    <row r="1020" ht="19.5" hidden="1" customHeight="1" spans="1:11">
      <c r="A1020" s="172" t="s">
        <v>725</v>
      </c>
      <c r="B1020" s="151"/>
      <c r="C1020" s="176"/>
      <c r="D1020" s="176"/>
      <c r="E1020" s="151">
        <v>0</v>
      </c>
      <c r="F1020" s="177">
        <v>0</v>
      </c>
      <c r="G1020" s="151"/>
      <c r="H1020" s="85">
        <f t="shared" si="34"/>
        <v>0</v>
      </c>
      <c r="J1020" s="114" t="str">
        <f t="shared" si="35"/>
        <v>否</v>
      </c>
      <c r="K1020" s="178"/>
    </row>
    <row r="1021" ht="19.5" hidden="1" customHeight="1" spans="1:11">
      <c r="A1021" s="172" t="s">
        <v>726</v>
      </c>
      <c r="B1021" s="151"/>
      <c r="C1021" s="176"/>
      <c r="D1021" s="176"/>
      <c r="E1021" s="151">
        <v>0</v>
      </c>
      <c r="F1021" s="177">
        <v>0</v>
      </c>
      <c r="G1021" s="151"/>
      <c r="H1021" s="85">
        <f t="shared" si="34"/>
        <v>0</v>
      </c>
      <c r="J1021" s="114" t="str">
        <f t="shared" si="35"/>
        <v>否</v>
      </c>
      <c r="K1021" s="178"/>
    </row>
    <row r="1022" ht="18.6" customHeight="1" spans="1:11">
      <c r="A1022" s="172" t="s">
        <v>896</v>
      </c>
      <c r="B1022" s="151">
        <v>10</v>
      </c>
      <c r="C1022" s="176"/>
      <c r="D1022" s="176"/>
      <c r="E1022" s="151">
        <v>10</v>
      </c>
      <c r="F1022" s="177">
        <v>0</v>
      </c>
      <c r="G1022" s="151"/>
      <c r="H1022" s="85">
        <f t="shared" si="34"/>
        <v>1</v>
      </c>
      <c r="J1022" s="114" t="str">
        <f t="shared" si="35"/>
        <v>是</v>
      </c>
      <c r="K1022" s="178"/>
    </row>
    <row r="1023" s="112" customFormat="1" ht="19.5" hidden="1" customHeight="1" spans="1:11">
      <c r="A1023" s="172" t="s">
        <v>897</v>
      </c>
      <c r="B1023" s="151"/>
      <c r="C1023" s="176"/>
      <c r="D1023" s="176"/>
      <c r="E1023" s="151">
        <v>0</v>
      </c>
      <c r="F1023" s="177">
        <f>SUM(F1024:F1025)</f>
        <v>0</v>
      </c>
      <c r="G1023" s="151"/>
      <c r="H1023" s="83">
        <f t="shared" si="34"/>
        <v>0</v>
      </c>
      <c r="J1023" s="114" t="str">
        <f t="shared" si="35"/>
        <v>否</v>
      </c>
      <c r="K1023" s="178"/>
    </row>
    <row r="1024" ht="19.5" hidden="1" customHeight="1" spans="1:11">
      <c r="A1024" s="172" t="s">
        <v>898</v>
      </c>
      <c r="B1024" s="151"/>
      <c r="C1024" s="176"/>
      <c r="D1024" s="176"/>
      <c r="E1024" s="151">
        <v>0</v>
      </c>
      <c r="F1024" s="177">
        <v>0</v>
      </c>
      <c r="G1024" s="151"/>
      <c r="H1024" s="85">
        <f t="shared" si="34"/>
        <v>0</v>
      </c>
      <c r="J1024" s="114" t="str">
        <f t="shared" si="35"/>
        <v>否</v>
      </c>
      <c r="K1024" s="178"/>
    </row>
    <row r="1025" ht="19.5" hidden="1" customHeight="1" spans="1:11">
      <c r="A1025" s="172" t="s">
        <v>899</v>
      </c>
      <c r="B1025" s="151"/>
      <c r="C1025" s="176"/>
      <c r="D1025" s="176"/>
      <c r="E1025" s="151">
        <v>0</v>
      </c>
      <c r="F1025" s="177">
        <v>0</v>
      </c>
      <c r="G1025" s="151"/>
      <c r="H1025" s="85">
        <f t="shared" si="34"/>
        <v>0</v>
      </c>
      <c r="J1025" s="114" t="str">
        <f t="shared" si="35"/>
        <v>否</v>
      </c>
      <c r="K1025" s="178"/>
    </row>
    <row r="1026" ht="19.5" hidden="1" customHeight="1" spans="1:11">
      <c r="A1026" s="172" t="s">
        <v>900</v>
      </c>
      <c r="B1026" s="151"/>
      <c r="C1026" s="176"/>
      <c r="D1026" s="176"/>
      <c r="E1026" s="151">
        <v>0</v>
      </c>
      <c r="F1026" s="177"/>
      <c r="G1026" s="151"/>
      <c r="H1026" s="85">
        <f t="shared" si="34"/>
        <v>0</v>
      </c>
      <c r="J1026" s="114" t="str">
        <f t="shared" si="35"/>
        <v>否</v>
      </c>
      <c r="K1026" s="178"/>
    </row>
    <row r="1027" ht="18.6" customHeight="1" spans="1:11">
      <c r="A1027" s="172" t="s">
        <v>901</v>
      </c>
      <c r="B1027" s="151">
        <v>90</v>
      </c>
      <c r="C1027" s="176"/>
      <c r="D1027" s="176"/>
      <c r="E1027" s="151">
        <v>90</v>
      </c>
      <c r="F1027" s="177"/>
      <c r="G1027" s="151"/>
      <c r="H1027" s="85">
        <f t="shared" si="34"/>
        <v>1</v>
      </c>
      <c r="J1027" s="114" t="str">
        <f t="shared" si="35"/>
        <v>是</v>
      </c>
      <c r="K1027" s="178"/>
    </row>
    <row r="1028" ht="19.5" hidden="1" customHeight="1" spans="1:11">
      <c r="A1028" s="172" t="s">
        <v>1174</v>
      </c>
      <c r="B1028" s="151"/>
      <c r="C1028" s="176"/>
      <c r="D1028" s="176"/>
      <c r="E1028" s="151"/>
      <c r="F1028" s="177"/>
      <c r="G1028" s="151"/>
      <c r="H1028" s="85">
        <f t="shared" ref="H1028:H1091" si="36">IF(B1028&lt;&gt;0,E1028/B1028,0)</f>
        <v>0</v>
      </c>
      <c r="J1028" s="114" t="str">
        <f t="shared" si="35"/>
        <v>否</v>
      </c>
      <c r="K1028" s="178"/>
    </row>
    <row r="1029" ht="19.5" hidden="1" customHeight="1" spans="1:11">
      <c r="A1029" s="172" t="s">
        <v>903</v>
      </c>
      <c r="B1029" s="151"/>
      <c r="C1029" s="176"/>
      <c r="D1029" s="176"/>
      <c r="E1029" s="151"/>
      <c r="F1029" s="177"/>
      <c r="G1029" s="151"/>
      <c r="H1029" s="85">
        <f t="shared" si="36"/>
        <v>0</v>
      </c>
      <c r="J1029" s="114" t="str">
        <f t="shared" si="35"/>
        <v>否</v>
      </c>
      <c r="K1029" s="178"/>
    </row>
    <row r="1030" ht="19.5" hidden="1" customHeight="1" spans="1:11">
      <c r="A1030" s="172" t="s">
        <v>904</v>
      </c>
      <c r="B1030" s="151"/>
      <c r="C1030" s="176"/>
      <c r="D1030" s="176"/>
      <c r="E1030" s="151"/>
      <c r="F1030" s="177"/>
      <c r="G1030" s="151"/>
      <c r="H1030" s="85">
        <f t="shared" si="36"/>
        <v>0</v>
      </c>
      <c r="J1030" s="114" t="str">
        <f t="shared" si="35"/>
        <v>否</v>
      </c>
      <c r="K1030" s="178"/>
    </row>
    <row r="1031" ht="19.5" hidden="1" customHeight="1" spans="1:11">
      <c r="A1031" s="172" t="s">
        <v>905</v>
      </c>
      <c r="B1031" s="151"/>
      <c r="C1031" s="176"/>
      <c r="D1031" s="176"/>
      <c r="E1031" s="151"/>
      <c r="F1031" s="177"/>
      <c r="G1031" s="151"/>
      <c r="H1031" s="85">
        <f t="shared" si="36"/>
        <v>0</v>
      </c>
      <c r="J1031" s="114" t="str">
        <f t="shared" si="35"/>
        <v>否</v>
      </c>
      <c r="K1031" s="178"/>
    </row>
    <row r="1032" ht="19.5" hidden="1" customHeight="1" spans="1:11">
      <c r="A1032" s="172" t="s">
        <v>906</v>
      </c>
      <c r="B1032" s="151"/>
      <c r="C1032" s="176"/>
      <c r="D1032" s="176"/>
      <c r="E1032" s="151"/>
      <c r="F1032" s="177"/>
      <c r="G1032" s="151"/>
      <c r="H1032" s="85">
        <f t="shared" si="36"/>
        <v>0</v>
      </c>
      <c r="J1032" s="114" t="str">
        <f t="shared" si="35"/>
        <v>否</v>
      </c>
      <c r="K1032" s="178"/>
    </row>
    <row r="1033" ht="19.5" hidden="1" customHeight="1" spans="1:11">
      <c r="A1033" s="172" t="s">
        <v>907</v>
      </c>
      <c r="B1033" s="151"/>
      <c r="C1033" s="176"/>
      <c r="D1033" s="176"/>
      <c r="E1033" s="151"/>
      <c r="F1033" s="177"/>
      <c r="G1033" s="151"/>
      <c r="H1033" s="85">
        <f t="shared" si="36"/>
        <v>0</v>
      </c>
      <c r="J1033" s="114" t="str">
        <f t="shared" si="35"/>
        <v>否</v>
      </c>
      <c r="K1033" s="178"/>
    </row>
    <row r="1034" ht="19.5" hidden="1" customHeight="1" spans="1:11">
      <c r="A1034" s="172" t="s">
        <v>724</v>
      </c>
      <c r="B1034" s="151"/>
      <c r="C1034" s="176"/>
      <c r="D1034" s="176"/>
      <c r="E1034" s="151"/>
      <c r="F1034" s="177"/>
      <c r="G1034" s="151"/>
      <c r="H1034" s="85">
        <f t="shared" si="36"/>
        <v>0</v>
      </c>
      <c r="J1034" s="114" t="str">
        <f t="shared" si="35"/>
        <v>否</v>
      </c>
      <c r="K1034" s="178"/>
    </row>
    <row r="1035" ht="19.5" hidden="1" customHeight="1" spans="1:11">
      <c r="A1035" s="172" t="s">
        <v>725</v>
      </c>
      <c r="B1035" s="151"/>
      <c r="C1035" s="176"/>
      <c r="D1035" s="176"/>
      <c r="E1035" s="151"/>
      <c r="F1035" s="177"/>
      <c r="G1035" s="151"/>
      <c r="H1035" s="85">
        <f t="shared" si="36"/>
        <v>0</v>
      </c>
      <c r="J1035" s="114" t="str">
        <f t="shared" si="35"/>
        <v>否</v>
      </c>
      <c r="K1035" s="178"/>
    </row>
    <row r="1036" ht="19.5" hidden="1" customHeight="1" spans="1:11">
      <c r="A1036" s="172" t="s">
        <v>726</v>
      </c>
      <c r="B1036" s="151"/>
      <c r="C1036" s="176"/>
      <c r="D1036" s="176"/>
      <c r="E1036" s="151"/>
      <c r="F1036" s="177"/>
      <c r="G1036" s="151"/>
      <c r="H1036" s="85">
        <f t="shared" si="36"/>
        <v>0</v>
      </c>
      <c r="J1036" s="114" t="str">
        <f t="shared" si="35"/>
        <v>否</v>
      </c>
      <c r="K1036" s="178"/>
    </row>
    <row r="1037" ht="19.5" hidden="1" customHeight="1" spans="1:11">
      <c r="A1037" s="172" t="s">
        <v>893</v>
      </c>
      <c r="B1037" s="151"/>
      <c r="C1037" s="176"/>
      <c r="D1037" s="176"/>
      <c r="E1037" s="151"/>
      <c r="F1037" s="177"/>
      <c r="G1037" s="151"/>
      <c r="H1037" s="85">
        <f t="shared" si="36"/>
        <v>0</v>
      </c>
      <c r="J1037" s="114" t="str">
        <f t="shared" si="35"/>
        <v>否</v>
      </c>
      <c r="K1037" s="178"/>
    </row>
    <row r="1038" ht="19.5" hidden="1" customHeight="1" spans="1:11">
      <c r="A1038" s="172" t="s">
        <v>908</v>
      </c>
      <c r="B1038" s="151"/>
      <c r="C1038" s="176"/>
      <c r="D1038" s="176"/>
      <c r="E1038" s="151"/>
      <c r="F1038" s="177"/>
      <c r="G1038" s="151"/>
      <c r="H1038" s="85">
        <f t="shared" si="36"/>
        <v>0</v>
      </c>
      <c r="J1038" s="114" t="str">
        <f t="shared" si="35"/>
        <v>否</v>
      </c>
      <c r="K1038" s="178"/>
    </row>
    <row r="1039" ht="19.5" hidden="1" customHeight="1" spans="1:11">
      <c r="A1039" s="172" t="s">
        <v>909</v>
      </c>
      <c r="B1039" s="151"/>
      <c r="C1039" s="176"/>
      <c r="D1039" s="176"/>
      <c r="E1039" s="149"/>
      <c r="F1039" s="177"/>
      <c r="G1039" s="149"/>
      <c r="H1039" s="83">
        <f t="shared" si="36"/>
        <v>0</v>
      </c>
      <c r="J1039" s="114" t="str">
        <f t="shared" si="35"/>
        <v>否</v>
      </c>
      <c r="K1039" s="182"/>
    </row>
    <row r="1040" ht="19.5" hidden="1" customHeight="1" spans="1:11">
      <c r="A1040" s="172" t="s">
        <v>910</v>
      </c>
      <c r="B1040" s="151"/>
      <c r="C1040" s="176"/>
      <c r="D1040" s="176"/>
      <c r="E1040" s="151"/>
      <c r="F1040" s="177"/>
      <c r="G1040" s="151"/>
      <c r="H1040" s="85">
        <f t="shared" si="36"/>
        <v>0</v>
      </c>
      <c r="J1040" s="114" t="str">
        <f t="shared" si="35"/>
        <v>否</v>
      </c>
      <c r="K1040" s="178"/>
    </row>
    <row r="1041" ht="19.5" hidden="1" customHeight="1" spans="1:11">
      <c r="A1041" s="172" t="s">
        <v>911</v>
      </c>
      <c r="B1041" s="151"/>
      <c r="C1041" s="176"/>
      <c r="D1041" s="176"/>
      <c r="E1041" s="151"/>
      <c r="F1041" s="177"/>
      <c r="G1041" s="151"/>
      <c r="H1041" s="85">
        <f t="shared" si="36"/>
        <v>0</v>
      </c>
      <c r="J1041" s="114" t="str">
        <f t="shared" si="35"/>
        <v>否</v>
      </c>
      <c r="K1041" s="178"/>
    </row>
    <row r="1042" ht="19.5" hidden="1" customHeight="1" spans="1:11">
      <c r="A1042" s="172" t="s">
        <v>912</v>
      </c>
      <c r="B1042" s="151"/>
      <c r="C1042" s="176"/>
      <c r="D1042" s="176"/>
      <c r="E1042" s="151"/>
      <c r="F1042" s="177"/>
      <c r="G1042" s="151"/>
      <c r="H1042" s="85">
        <f t="shared" si="36"/>
        <v>0</v>
      </c>
      <c r="J1042" s="114" t="str">
        <f t="shared" si="35"/>
        <v>否</v>
      </c>
      <c r="K1042" s="178"/>
    </row>
    <row r="1043" ht="19.5" hidden="1" customHeight="1" spans="1:11">
      <c r="A1043" s="172" t="s">
        <v>913</v>
      </c>
      <c r="B1043" s="151"/>
      <c r="C1043" s="176"/>
      <c r="D1043" s="176"/>
      <c r="E1043" s="151"/>
      <c r="F1043" s="177"/>
      <c r="G1043" s="151"/>
      <c r="H1043" s="85">
        <f t="shared" si="36"/>
        <v>0</v>
      </c>
      <c r="J1043" s="114" t="str">
        <f t="shared" si="35"/>
        <v>否</v>
      </c>
      <c r="K1043" s="178"/>
    </row>
    <row r="1044" ht="19.5" hidden="1" customHeight="1" spans="1:11">
      <c r="A1044" s="172" t="s">
        <v>914</v>
      </c>
      <c r="B1044" s="151"/>
      <c r="C1044" s="176"/>
      <c r="D1044" s="176"/>
      <c r="E1044" s="151"/>
      <c r="F1044" s="177"/>
      <c r="G1044" s="151"/>
      <c r="H1044" s="85">
        <f t="shared" si="36"/>
        <v>0</v>
      </c>
      <c r="J1044" s="114" t="str">
        <f t="shared" si="35"/>
        <v>否</v>
      </c>
      <c r="K1044" s="178"/>
    </row>
    <row r="1045" ht="18.6" customHeight="1" spans="1:11">
      <c r="A1045" s="172" t="s">
        <v>915</v>
      </c>
      <c r="B1045" s="151">
        <v>1300</v>
      </c>
      <c r="C1045" s="176">
        <v>300</v>
      </c>
      <c r="D1045" s="176"/>
      <c r="E1045" s="151">
        <v>320</v>
      </c>
      <c r="F1045" s="177"/>
      <c r="G1045" s="151"/>
      <c r="H1045" s="85">
        <f t="shared" si="36"/>
        <v>0.246153846153846</v>
      </c>
      <c r="J1045" s="114" t="str">
        <f t="shared" si="35"/>
        <v>是</v>
      </c>
      <c r="K1045" s="178"/>
    </row>
    <row r="1046" ht="18.6" customHeight="1" spans="1:11">
      <c r="A1046" s="172" t="s">
        <v>916</v>
      </c>
      <c r="B1046" s="151">
        <v>300</v>
      </c>
      <c r="C1046" s="176">
        <v>300</v>
      </c>
      <c r="D1046" s="176"/>
      <c r="E1046" s="151">
        <v>320</v>
      </c>
      <c r="F1046" s="177"/>
      <c r="G1046" s="151"/>
      <c r="H1046" s="85">
        <f t="shared" si="36"/>
        <v>1.06666666666667</v>
      </c>
      <c r="J1046" s="114" t="str">
        <f t="shared" si="35"/>
        <v>是</v>
      </c>
      <c r="K1046" s="178"/>
    </row>
    <row r="1047" ht="19.5" hidden="1" customHeight="1" spans="1:11">
      <c r="A1047" s="172" t="s">
        <v>917</v>
      </c>
      <c r="B1047" s="151">
        <v>1000</v>
      </c>
      <c r="C1047" s="176">
        <v>0</v>
      </c>
      <c r="D1047" s="176"/>
      <c r="E1047" s="151"/>
      <c r="F1047" s="177"/>
      <c r="G1047" s="151"/>
      <c r="H1047" s="85">
        <f t="shared" si="36"/>
        <v>0</v>
      </c>
      <c r="J1047" s="114" t="str">
        <f t="shared" si="35"/>
        <v>否</v>
      </c>
      <c r="K1047" s="178"/>
    </row>
    <row r="1048" s="112" customFormat="1" ht="18.6" customHeight="1" spans="1:11">
      <c r="A1048" s="169" t="s">
        <v>41</v>
      </c>
      <c r="B1048" s="149">
        <v>6242</v>
      </c>
      <c r="C1048" s="180">
        <v>2652</v>
      </c>
      <c r="D1048" s="180">
        <v>1600</v>
      </c>
      <c r="E1048" s="149">
        <v>7406</v>
      </c>
      <c r="F1048" s="181">
        <v>3000</v>
      </c>
      <c r="G1048" s="149">
        <v>200</v>
      </c>
      <c r="H1048" s="83">
        <f t="shared" si="36"/>
        <v>1.18647869272669</v>
      </c>
      <c r="J1048" s="112" t="str">
        <f t="shared" si="35"/>
        <v>是</v>
      </c>
      <c r="K1048" s="182">
        <v>1</v>
      </c>
    </row>
    <row r="1049" ht="19.5" hidden="1" customHeight="1" spans="1:11">
      <c r="A1049" s="172" t="s">
        <v>918</v>
      </c>
      <c r="B1049" s="151"/>
      <c r="C1049" s="176"/>
      <c r="D1049" s="176"/>
      <c r="E1049" s="151"/>
      <c r="F1049" s="177"/>
      <c r="G1049" s="151"/>
      <c r="H1049" s="85">
        <f t="shared" si="36"/>
        <v>0</v>
      </c>
      <c r="J1049" s="114" t="str">
        <f t="shared" ref="J1049:J1112" si="37">IF((E1049+F1049+K1049)&lt;&gt;0,"是","否")</f>
        <v>否</v>
      </c>
      <c r="K1049" s="178"/>
    </row>
    <row r="1050" ht="19.5" hidden="1" customHeight="1" spans="1:11">
      <c r="A1050" s="172" t="s">
        <v>724</v>
      </c>
      <c r="B1050" s="151"/>
      <c r="C1050" s="176"/>
      <c r="D1050" s="176"/>
      <c r="E1050" s="151"/>
      <c r="F1050" s="177"/>
      <c r="G1050" s="151"/>
      <c r="H1050" s="85">
        <f t="shared" si="36"/>
        <v>0</v>
      </c>
      <c r="J1050" s="114" t="str">
        <f t="shared" si="37"/>
        <v>否</v>
      </c>
      <c r="K1050" s="178"/>
    </row>
    <row r="1051" ht="19.5" hidden="1" customHeight="1" spans="1:11">
      <c r="A1051" s="172" t="s">
        <v>725</v>
      </c>
      <c r="B1051" s="151"/>
      <c r="C1051" s="176"/>
      <c r="D1051" s="176"/>
      <c r="E1051" s="151"/>
      <c r="F1051" s="177"/>
      <c r="G1051" s="151"/>
      <c r="H1051" s="85">
        <f t="shared" si="36"/>
        <v>0</v>
      </c>
      <c r="J1051" s="114" t="str">
        <f t="shared" si="37"/>
        <v>否</v>
      </c>
      <c r="K1051" s="178"/>
    </row>
    <row r="1052" ht="19.5" hidden="1" customHeight="1" spans="1:11">
      <c r="A1052" s="172" t="s">
        <v>726</v>
      </c>
      <c r="B1052" s="151"/>
      <c r="C1052" s="176"/>
      <c r="D1052" s="176"/>
      <c r="E1052" s="151"/>
      <c r="F1052" s="177"/>
      <c r="G1052" s="151"/>
      <c r="H1052" s="85">
        <f t="shared" si="36"/>
        <v>0</v>
      </c>
      <c r="J1052" s="114" t="str">
        <f t="shared" si="37"/>
        <v>否</v>
      </c>
      <c r="K1052" s="178"/>
    </row>
    <row r="1053" ht="19.5" hidden="1" customHeight="1" spans="1:11">
      <c r="A1053" s="172" t="s">
        <v>919</v>
      </c>
      <c r="B1053" s="151"/>
      <c r="C1053" s="176"/>
      <c r="D1053" s="176"/>
      <c r="E1053" s="151"/>
      <c r="F1053" s="177"/>
      <c r="G1053" s="151"/>
      <c r="H1053" s="85">
        <f t="shared" si="36"/>
        <v>0</v>
      </c>
      <c r="J1053" s="114" t="str">
        <f t="shared" si="37"/>
        <v>否</v>
      </c>
      <c r="K1053" s="178"/>
    </row>
    <row r="1054" ht="19.5" hidden="1" customHeight="1" spans="1:11">
      <c r="A1054" s="172" t="s">
        <v>920</v>
      </c>
      <c r="B1054" s="151"/>
      <c r="C1054" s="176"/>
      <c r="D1054" s="176"/>
      <c r="E1054" s="151"/>
      <c r="F1054" s="177"/>
      <c r="G1054" s="151"/>
      <c r="H1054" s="85">
        <f t="shared" si="36"/>
        <v>0</v>
      </c>
      <c r="J1054" s="114" t="str">
        <f t="shared" si="37"/>
        <v>否</v>
      </c>
      <c r="K1054" s="178"/>
    </row>
    <row r="1055" ht="19.5" hidden="1" customHeight="1" spans="1:11">
      <c r="A1055" s="172" t="s">
        <v>921</v>
      </c>
      <c r="B1055" s="151"/>
      <c r="C1055" s="176"/>
      <c r="D1055" s="176"/>
      <c r="E1055" s="151"/>
      <c r="F1055" s="177"/>
      <c r="G1055" s="151"/>
      <c r="H1055" s="85">
        <f t="shared" si="36"/>
        <v>0</v>
      </c>
      <c r="J1055" s="114" t="str">
        <f t="shared" si="37"/>
        <v>否</v>
      </c>
      <c r="K1055" s="178"/>
    </row>
    <row r="1056" ht="19.5" hidden="1" customHeight="1" spans="1:11">
      <c r="A1056" s="172" t="s">
        <v>922</v>
      </c>
      <c r="B1056" s="151"/>
      <c r="C1056" s="176"/>
      <c r="D1056" s="176"/>
      <c r="E1056" s="151"/>
      <c r="F1056" s="177"/>
      <c r="G1056" s="151"/>
      <c r="H1056" s="85">
        <f t="shared" si="36"/>
        <v>0</v>
      </c>
      <c r="J1056" s="114" t="str">
        <f t="shared" si="37"/>
        <v>否</v>
      </c>
      <c r="K1056" s="178"/>
    </row>
    <row r="1057" ht="19.5" hidden="1" customHeight="1" spans="1:11">
      <c r="A1057" s="172" t="s">
        <v>923</v>
      </c>
      <c r="B1057" s="151"/>
      <c r="C1057" s="176"/>
      <c r="D1057" s="176"/>
      <c r="E1057" s="151"/>
      <c r="F1057" s="177"/>
      <c r="G1057" s="151"/>
      <c r="H1057" s="85">
        <f t="shared" si="36"/>
        <v>0</v>
      </c>
      <c r="J1057" s="114" t="str">
        <f t="shared" si="37"/>
        <v>否</v>
      </c>
      <c r="K1057" s="178"/>
    </row>
    <row r="1058" ht="19.5" hidden="1" customHeight="1" spans="1:11">
      <c r="A1058" s="172" t="s">
        <v>924</v>
      </c>
      <c r="B1058" s="151"/>
      <c r="C1058" s="176"/>
      <c r="D1058" s="176"/>
      <c r="E1058" s="151"/>
      <c r="F1058" s="177"/>
      <c r="G1058" s="151"/>
      <c r="H1058" s="85">
        <f t="shared" si="36"/>
        <v>0</v>
      </c>
      <c r="J1058" s="114" t="str">
        <f t="shared" si="37"/>
        <v>否</v>
      </c>
      <c r="K1058" s="178"/>
    </row>
    <row r="1059" ht="18.6" customHeight="1" spans="1:11">
      <c r="A1059" s="172" t="s">
        <v>925</v>
      </c>
      <c r="B1059" s="151">
        <v>50</v>
      </c>
      <c r="C1059" s="176">
        <v>50</v>
      </c>
      <c r="D1059" s="176"/>
      <c r="E1059" s="151">
        <v>50</v>
      </c>
      <c r="F1059" s="177"/>
      <c r="G1059" s="151"/>
      <c r="H1059" s="85">
        <f t="shared" si="36"/>
        <v>1</v>
      </c>
      <c r="J1059" s="114" t="str">
        <f t="shared" si="37"/>
        <v>是</v>
      </c>
      <c r="K1059" s="178"/>
    </row>
    <row r="1060" ht="19.5" hidden="1" customHeight="1" spans="1:11">
      <c r="A1060" s="172" t="s">
        <v>724</v>
      </c>
      <c r="B1060" s="151"/>
      <c r="C1060" s="176"/>
      <c r="D1060" s="176"/>
      <c r="E1060" s="151"/>
      <c r="F1060" s="177"/>
      <c r="G1060" s="151"/>
      <c r="H1060" s="85">
        <f t="shared" si="36"/>
        <v>0</v>
      </c>
      <c r="J1060" s="114" t="str">
        <f t="shared" si="37"/>
        <v>否</v>
      </c>
      <c r="K1060" s="178"/>
    </row>
    <row r="1061" ht="19.5" hidden="1" customHeight="1" spans="1:11">
      <c r="A1061" s="172" t="s">
        <v>725</v>
      </c>
      <c r="B1061" s="151"/>
      <c r="C1061" s="176"/>
      <c r="D1061" s="176"/>
      <c r="E1061" s="151"/>
      <c r="F1061" s="177"/>
      <c r="G1061" s="151"/>
      <c r="H1061" s="85">
        <f t="shared" si="36"/>
        <v>0</v>
      </c>
      <c r="J1061" s="114" t="str">
        <f t="shared" si="37"/>
        <v>否</v>
      </c>
      <c r="K1061" s="178"/>
    </row>
    <row r="1062" ht="19.5" hidden="1" customHeight="1" spans="1:11">
      <c r="A1062" s="172" t="s">
        <v>726</v>
      </c>
      <c r="B1062" s="151"/>
      <c r="C1062" s="176"/>
      <c r="D1062" s="176"/>
      <c r="E1062" s="151"/>
      <c r="F1062" s="177"/>
      <c r="G1062" s="151"/>
      <c r="H1062" s="85">
        <f t="shared" si="36"/>
        <v>0</v>
      </c>
      <c r="J1062" s="114" t="str">
        <f t="shared" si="37"/>
        <v>否</v>
      </c>
      <c r="K1062" s="178"/>
    </row>
    <row r="1063" ht="19.5" hidden="1" customHeight="1" spans="1:11">
      <c r="A1063" s="172" t="s">
        <v>926</v>
      </c>
      <c r="B1063" s="151"/>
      <c r="C1063" s="176"/>
      <c r="D1063" s="176"/>
      <c r="E1063" s="151"/>
      <c r="F1063" s="177"/>
      <c r="G1063" s="151"/>
      <c r="H1063" s="85">
        <f t="shared" si="36"/>
        <v>0</v>
      </c>
      <c r="J1063" s="114" t="str">
        <f t="shared" si="37"/>
        <v>否</v>
      </c>
      <c r="K1063" s="178"/>
    </row>
    <row r="1064" ht="19.5" hidden="1" customHeight="1" spans="1:11">
      <c r="A1064" s="172" t="s">
        <v>927</v>
      </c>
      <c r="B1064" s="151"/>
      <c r="C1064" s="176"/>
      <c r="D1064" s="176"/>
      <c r="E1064" s="151"/>
      <c r="F1064" s="177"/>
      <c r="G1064" s="151"/>
      <c r="H1064" s="85">
        <f t="shared" si="36"/>
        <v>0</v>
      </c>
      <c r="J1064" s="114" t="str">
        <f t="shared" si="37"/>
        <v>否</v>
      </c>
      <c r="K1064" s="178"/>
    </row>
    <row r="1065" ht="19.5" hidden="1" customHeight="1" spans="1:11">
      <c r="A1065" s="172" t="s">
        <v>928</v>
      </c>
      <c r="B1065" s="151"/>
      <c r="C1065" s="176"/>
      <c r="D1065" s="176"/>
      <c r="E1065" s="151"/>
      <c r="F1065" s="177"/>
      <c r="G1065" s="151"/>
      <c r="H1065" s="85">
        <f t="shared" si="36"/>
        <v>0</v>
      </c>
      <c r="J1065" s="114" t="str">
        <f t="shared" si="37"/>
        <v>否</v>
      </c>
      <c r="K1065" s="178"/>
    </row>
    <row r="1066" ht="19.5" hidden="1" customHeight="1" spans="1:11">
      <c r="A1066" s="172" t="s">
        <v>929</v>
      </c>
      <c r="B1066" s="151"/>
      <c r="C1066" s="176"/>
      <c r="D1066" s="176"/>
      <c r="E1066" s="151"/>
      <c r="F1066" s="177"/>
      <c r="G1066" s="151"/>
      <c r="H1066" s="85">
        <f t="shared" si="36"/>
        <v>0</v>
      </c>
      <c r="J1066" s="114" t="str">
        <f t="shared" si="37"/>
        <v>否</v>
      </c>
      <c r="K1066" s="178"/>
    </row>
    <row r="1067" ht="19.5" hidden="1" customHeight="1" spans="1:11">
      <c r="A1067" s="172" t="s">
        <v>930</v>
      </c>
      <c r="B1067" s="151"/>
      <c r="C1067" s="176"/>
      <c r="D1067" s="176"/>
      <c r="E1067" s="151"/>
      <c r="F1067" s="177"/>
      <c r="G1067" s="151"/>
      <c r="H1067" s="85">
        <f t="shared" si="36"/>
        <v>0</v>
      </c>
      <c r="J1067" s="114" t="str">
        <f t="shared" si="37"/>
        <v>否</v>
      </c>
      <c r="K1067" s="178"/>
    </row>
    <row r="1068" ht="19.5" hidden="1" customHeight="1" spans="1:11">
      <c r="A1068" s="172" t="s">
        <v>931</v>
      </c>
      <c r="B1068" s="151"/>
      <c r="C1068" s="176"/>
      <c r="D1068" s="176"/>
      <c r="E1068" s="151"/>
      <c r="F1068" s="177"/>
      <c r="G1068" s="151"/>
      <c r="H1068" s="85">
        <f t="shared" si="36"/>
        <v>0</v>
      </c>
      <c r="J1068" s="114" t="str">
        <f t="shared" si="37"/>
        <v>否</v>
      </c>
      <c r="K1068" s="178"/>
    </row>
    <row r="1069" ht="19.5" hidden="1" customHeight="1" spans="1:11">
      <c r="A1069" s="172" t="s">
        <v>932</v>
      </c>
      <c r="B1069" s="151"/>
      <c r="C1069" s="176"/>
      <c r="D1069" s="176"/>
      <c r="E1069" s="151"/>
      <c r="F1069" s="177"/>
      <c r="G1069" s="151"/>
      <c r="H1069" s="85">
        <f t="shared" si="36"/>
        <v>0</v>
      </c>
      <c r="J1069" s="114" t="str">
        <f t="shared" si="37"/>
        <v>否</v>
      </c>
      <c r="K1069" s="178"/>
    </row>
    <row r="1070" ht="19.5" hidden="1" customHeight="1" spans="1:11">
      <c r="A1070" s="172" t="s">
        <v>933</v>
      </c>
      <c r="B1070" s="151"/>
      <c r="C1070" s="176"/>
      <c r="D1070" s="176"/>
      <c r="E1070" s="151"/>
      <c r="F1070" s="177"/>
      <c r="G1070" s="151"/>
      <c r="H1070" s="85">
        <f t="shared" si="36"/>
        <v>0</v>
      </c>
      <c r="J1070" s="114" t="str">
        <f t="shared" si="37"/>
        <v>否</v>
      </c>
      <c r="K1070" s="178"/>
    </row>
    <row r="1071" ht="19.5" hidden="1" customHeight="1" spans="1:11">
      <c r="A1071" s="172" t="s">
        <v>934</v>
      </c>
      <c r="B1071" s="151"/>
      <c r="C1071" s="176"/>
      <c r="D1071" s="176"/>
      <c r="E1071" s="151"/>
      <c r="F1071" s="177"/>
      <c r="G1071" s="151"/>
      <c r="H1071" s="85">
        <f t="shared" si="36"/>
        <v>0</v>
      </c>
      <c r="J1071" s="114" t="str">
        <f t="shared" si="37"/>
        <v>否</v>
      </c>
      <c r="K1071" s="178"/>
    </row>
    <row r="1072" ht="19.5" hidden="1" customHeight="1" spans="1:11">
      <c r="A1072" s="172" t="s">
        <v>935</v>
      </c>
      <c r="B1072" s="151"/>
      <c r="C1072" s="176"/>
      <c r="D1072" s="176"/>
      <c r="E1072" s="151"/>
      <c r="F1072" s="177"/>
      <c r="G1072" s="151"/>
      <c r="H1072" s="85">
        <f t="shared" si="36"/>
        <v>0</v>
      </c>
      <c r="J1072" s="114" t="str">
        <f t="shared" si="37"/>
        <v>否</v>
      </c>
      <c r="K1072" s="178"/>
    </row>
    <row r="1073" ht="19.5" hidden="1" customHeight="1" spans="1:11">
      <c r="A1073" s="172" t="s">
        <v>936</v>
      </c>
      <c r="B1073" s="151"/>
      <c r="C1073" s="176"/>
      <c r="D1073" s="176"/>
      <c r="E1073" s="151"/>
      <c r="F1073" s="177"/>
      <c r="G1073" s="151"/>
      <c r="H1073" s="85">
        <f t="shared" si="36"/>
        <v>0</v>
      </c>
      <c r="J1073" s="114" t="str">
        <f t="shared" si="37"/>
        <v>否</v>
      </c>
      <c r="K1073" s="178"/>
    </row>
    <row r="1074" ht="18.6" customHeight="1" spans="1:11">
      <c r="A1074" s="172" t="s">
        <v>937</v>
      </c>
      <c r="B1074" s="151">
        <v>50</v>
      </c>
      <c r="C1074" s="176">
        <v>50</v>
      </c>
      <c r="D1074" s="176"/>
      <c r="E1074" s="151">
        <v>50</v>
      </c>
      <c r="F1074" s="177"/>
      <c r="G1074" s="151"/>
      <c r="H1074" s="85">
        <f t="shared" si="36"/>
        <v>1</v>
      </c>
      <c r="J1074" s="114" t="str">
        <f t="shared" si="37"/>
        <v>是</v>
      </c>
      <c r="K1074" s="178"/>
    </row>
    <row r="1075" ht="19.5" hidden="1" customHeight="1" spans="1:11">
      <c r="A1075" s="172" t="s">
        <v>938</v>
      </c>
      <c r="B1075" s="151"/>
      <c r="C1075" s="176"/>
      <c r="D1075" s="176"/>
      <c r="E1075" s="151"/>
      <c r="F1075" s="177"/>
      <c r="G1075" s="151"/>
      <c r="H1075" s="85">
        <f t="shared" si="36"/>
        <v>0</v>
      </c>
      <c r="J1075" s="114" t="str">
        <f t="shared" si="37"/>
        <v>否</v>
      </c>
      <c r="K1075" s="178"/>
    </row>
    <row r="1076" ht="19.5" hidden="1" customHeight="1" spans="1:11">
      <c r="A1076" s="172" t="s">
        <v>724</v>
      </c>
      <c r="B1076" s="151"/>
      <c r="C1076" s="176"/>
      <c r="D1076" s="176"/>
      <c r="E1076" s="151"/>
      <c r="F1076" s="177"/>
      <c r="G1076" s="151"/>
      <c r="H1076" s="85">
        <f t="shared" si="36"/>
        <v>0</v>
      </c>
      <c r="J1076" s="114" t="str">
        <f t="shared" si="37"/>
        <v>否</v>
      </c>
      <c r="K1076" s="178"/>
    </row>
    <row r="1077" ht="19.5" hidden="1" customHeight="1" spans="1:11">
      <c r="A1077" s="172" t="s">
        <v>725</v>
      </c>
      <c r="B1077" s="151"/>
      <c r="C1077" s="176"/>
      <c r="D1077" s="176"/>
      <c r="E1077" s="151"/>
      <c r="F1077" s="177"/>
      <c r="G1077" s="151"/>
      <c r="H1077" s="85">
        <f t="shared" si="36"/>
        <v>0</v>
      </c>
      <c r="J1077" s="114" t="str">
        <f t="shared" si="37"/>
        <v>否</v>
      </c>
      <c r="K1077" s="178"/>
    </row>
    <row r="1078" ht="19.5" hidden="1" customHeight="1" spans="1:11">
      <c r="A1078" s="172" t="s">
        <v>726</v>
      </c>
      <c r="B1078" s="151"/>
      <c r="C1078" s="176"/>
      <c r="D1078" s="176"/>
      <c r="E1078" s="151"/>
      <c r="F1078" s="177"/>
      <c r="G1078" s="151"/>
      <c r="H1078" s="85">
        <f t="shared" si="36"/>
        <v>0</v>
      </c>
      <c r="J1078" s="114" t="str">
        <f t="shared" si="37"/>
        <v>否</v>
      </c>
      <c r="K1078" s="178"/>
    </row>
    <row r="1079" ht="19.5" hidden="1" customHeight="1" spans="1:11">
      <c r="A1079" s="172" t="s">
        <v>939</v>
      </c>
      <c r="B1079" s="151"/>
      <c r="C1079" s="176"/>
      <c r="D1079" s="176"/>
      <c r="E1079" s="151"/>
      <c r="F1079" s="177"/>
      <c r="G1079" s="151"/>
      <c r="H1079" s="85">
        <f t="shared" si="36"/>
        <v>0</v>
      </c>
      <c r="J1079" s="114" t="str">
        <f t="shared" si="37"/>
        <v>否</v>
      </c>
      <c r="K1079" s="178"/>
    </row>
    <row r="1080" ht="18.6" customHeight="1" spans="1:11">
      <c r="A1080" s="172" t="s">
        <v>940</v>
      </c>
      <c r="B1080" s="151">
        <v>1540</v>
      </c>
      <c r="C1080" s="176">
        <v>375</v>
      </c>
      <c r="D1080" s="176"/>
      <c r="E1080" s="151">
        <v>1950</v>
      </c>
      <c r="F1080" s="177">
        <v>500</v>
      </c>
      <c r="G1080" s="151"/>
      <c r="H1080" s="85">
        <f t="shared" si="36"/>
        <v>1.26623376623377</v>
      </c>
      <c r="J1080" s="114" t="str">
        <f t="shared" si="37"/>
        <v>是</v>
      </c>
      <c r="K1080" s="178"/>
    </row>
    <row r="1081" ht="19.5" hidden="1" customHeight="1" spans="1:11">
      <c r="A1081" s="172" t="s">
        <v>724</v>
      </c>
      <c r="B1081" s="151"/>
      <c r="C1081" s="176"/>
      <c r="D1081" s="176"/>
      <c r="E1081" s="151">
        <v>0</v>
      </c>
      <c r="F1081" s="177"/>
      <c r="G1081" s="151"/>
      <c r="H1081" s="85">
        <f t="shared" si="36"/>
        <v>0</v>
      </c>
      <c r="J1081" s="114" t="str">
        <f t="shared" si="37"/>
        <v>否</v>
      </c>
      <c r="K1081" s="178"/>
    </row>
    <row r="1082" ht="19.5" hidden="1" customHeight="1" spans="1:11">
      <c r="A1082" s="172" t="s">
        <v>725</v>
      </c>
      <c r="B1082" s="151"/>
      <c r="C1082" s="176"/>
      <c r="D1082" s="176"/>
      <c r="E1082" s="151">
        <v>0</v>
      </c>
      <c r="F1082" s="177"/>
      <c r="G1082" s="151"/>
      <c r="H1082" s="85">
        <f t="shared" si="36"/>
        <v>0</v>
      </c>
      <c r="J1082" s="114" t="str">
        <f t="shared" si="37"/>
        <v>否</v>
      </c>
      <c r="K1082" s="178"/>
    </row>
    <row r="1083" ht="19.5" hidden="1" customHeight="1" spans="1:11">
      <c r="A1083" s="172" t="s">
        <v>726</v>
      </c>
      <c r="B1083" s="151"/>
      <c r="C1083" s="176"/>
      <c r="D1083" s="176"/>
      <c r="E1083" s="151">
        <v>0</v>
      </c>
      <c r="F1083" s="177"/>
      <c r="G1083" s="151"/>
      <c r="H1083" s="85">
        <f t="shared" si="36"/>
        <v>0</v>
      </c>
      <c r="J1083" s="114" t="str">
        <f t="shared" si="37"/>
        <v>否</v>
      </c>
      <c r="K1083" s="178"/>
    </row>
    <row r="1084" ht="19.5" hidden="1" customHeight="1" spans="1:11">
      <c r="A1084" s="172" t="s">
        <v>941</v>
      </c>
      <c r="B1084" s="151"/>
      <c r="C1084" s="176"/>
      <c r="D1084" s="176"/>
      <c r="E1084" s="151">
        <v>0</v>
      </c>
      <c r="F1084" s="177"/>
      <c r="G1084" s="151"/>
      <c r="H1084" s="85">
        <f t="shared" si="36"/>
        <v>0</v>
      </c>
      <c r="J1084" s="114" t="str">
        <f t="shared" si="37"/>
        <v>否</v>
      </c>
      <c r="K1084" s="178"/>
    </row>
    <row r="1085" ht="19.5" hidden="1" customHeight="1" spans="1:11">
      <c r="A1085" s="172" t="s">
        <v>942</v>
      </c>
      <c r="B1085" s="151"/>
      <c r="C1085" s="176"/>
      <c r="D1085" s="176"/>
      <c r="E1085" s="151">
        <v>0</v>
      </c>
      <c r="F1085" s="177"/>
      <c r="G1085" s="151"/>
      <c r="H1085" s="85">
        <f t="shared" si="36"/>
        <v>0</v>
      </c>
      <c r="J1085" s="114" t="str">
        <f t="shared" si="37"/>
        <v>否</v>
      </c>
      <c r="K1085" s="178"/>
    </row>
    <row r="1086" ht="19.5" hidden="1" customHeight="1" spans="1:11">
      <c r="A1086" s="172" t="s">
        <v>943</v>
      </c>
      <c r="B1086" s="151"/>
      <c r="C1086" s="176"/>
      <c r="D1086" s="176"/>
      <c r="E1086" s="151">
        <v>0</v>
      </c>
      <c r="F1086" s="177"/>
      <c r="G1086" s="151"/>
      <c r="H1086" s="85">
        <f t="shared" si="36"/>
        <v>0</v>
      </c>
      <c r="J1086" s="114" t="str">
        <f t="shared" si="37"/>
        <v>否</v>
      </c>
      <c r="K1086" s="178"/>
    </row>
    <row r="1087" ht="18.6" customHeight="1" spans="1:11">
      <c r="A1087" s="172" t="s">
        <v>944</v>
      </c>
      <c r="B1087" s="151">
        <v>925</v>
      </c>
      <c r="C1087" s="176"/>
      <c r="D1087" s="176"/>
      <c r="E1087" s="151">
        <v>1200</v>
      </c>
      <c r="F1087" s="177"/>
      <c r="G1087" s="151"/>
      <c r="H1087" s="85">
        <f t="shared" si="36"/>
        <v>1.2972972972973</v>
      </c>
      <c r="J1087" s="114" t="str">
        <f t="shared" si="37"/>
        <v>是</v>
      </c>
      <c r="K1087" s="178"/>
    </row>
    <row r="1088" ht="19.5" hidden="1" customHeight="1" spans="1:11">
      <c r="A1088" s="172" t="s">
        <v>945</v>
      </c>
      <c r="B1088" s="151"/>
      <c r="C1088" s="176"/>
      <c r="D1088" s="176"/>
      <c r="E1088" s="151">
        <v>0</v>
      </c>
      <c r="F1088" s="177"/>
      <c r="G1088" s="151"/>
      <c r="H1088" s="85">
        <f t="shared" si="36"/>
        <v>0</v>
      </c>
      <c r="J1088" s="114" t="str">
        <f t="shared" si="37"/>
        <v>否</v>
      </c>
      <c r="K1088" s="178"/>
    </row>
    <row r="1089" ht="18.6" customHeight="1" spans="1:11">
      <c r="A1089" s="172" t="s">
        <v>946</v>
      </c>
      <c r="B1089" s="151">
        <v>495</v>
      </c>
      <c r="C1089" s="176">
        <v>375</v>
      </c>
      <c r="D1089" s="176"/>
      <c r="E1089" s="151">
        <v>600</v>
      </c>
      <c r="F1089" s="177">
        <v>500</v>
      </c>
      <c r="G1089" s="151"/>
      <c r="H1089" s="85">
        <f t="shared" si="36"/>
        <v>1.21212121212121</v>
      </c>
      <c r="J1089" s="114" t="str">
        <f t="shared" si="37"/>
        <v>是</v>
      </c>
      <c r="K1089" s="178"/>
    </row>
    <row r="1090" ht="19.5" hidden="1" customHeight="1" spans="1:11">
      <c r="A1090" s="172" t="s">
        <v>947</v>
      </c>
      <c r="B1090" s="151"/>
      <c r="C1090" s="176"/>
      <c r="D1090" s="176"/>
      <c r="E1090" s="151">
        <v>0</v>
      </c>
      <c r="F1090" s="177"/>
      <c r="G1090" s="151"/>
      <c r="H1090" s="85">
        <f t="shared" si="36"/>
        <v>0</v>
      </c>
      <c r="J1090" s="114" t="str">
        <f t="shared" si="37"/>
        <v>否</v>
      </c>
      <c r="K1090" s="178"/>
    </row>
    <row r="1091" ht="19.5" hidden="1" customHeight="1" spans="1:11">
      <c r="A1091" s="172" t="s">
        <v>893</v>
      </c>
      <c r="B1091" s="151"/>
      <c r="C1091" s="176"/>
      <c r="D1091" s="176"/>
      <c r="E1091" s="151">
        <v>0</v>
      </c>
      <c r="F1091" s="177"/>
      <c r="G1091" s="151"/>
      <c r="H1091" s="85">
        <f t="shared" si="36"/>
        <v>0</v>
      </c>
      <c r="J1091" s="114" t="str">
        <f t="shared" si="37"/>
        <v>否</v>
      </c>
      <c r="K1091" s="178"/>
    </row>
    <row r="1092" ht="19.5" hidden="1" customHeight="1" spans="1:11">
      <c r="A1092" s="172" t="s">
        <v>948</v>
      </c>
      <c r="B1092" s="151"/>
      <c r="C1092" s="176"/>
      <c r="D1092" s="176"/>
      <c r="E1092" s="151">
        <v>0</v>
      </c>
      <c r="F1092" s="177"/>
      <c r="G1092" s="151"/>
      <c r="H1092" s="85">
        <f t="shared" ref="H1092:H1155" si="38">IF(B1092&lt;&gt;0,E1092/B1092,0)</f>
        <v>0</v>
      </c>
      <c r="J1092" s="114" t="str">
        <f t="shared" si="37"/>
        <v>否</v>
      </c>
      <c r="K1092" s="178"/>
    </row>
    <row r="1093" ht="18.6" customHeight="1" spans="1:11">
      <c r="A1093" s="172" t="s">
        <v>949</v>
      </c>
      <c r="B1093" s="151">
        <v>120</v>
      </c>
      <c r="C1093" s="176"/>
      <c r="D1093" s="176"/>
      <c r="E1093" s="151">
        <v>150</v>
      </c>
      <c r="F1093" s="177"/>
      <c r="G1093" s="151"/>
      <c r="H1093" s="85">
        <f t="shared" si="38"/>
        <v>1.25</v>
      </c>
      <c r="J1093" s="114" t="str">
        <f t="shared" si="37"/>
        <v>是</v>
      </c>
      <c r="K1093" s="178"/>
    </row>
    <row r="1094" ht="18.6" customHeight="1" spans="1:11">
      <c r="A1094" s="172" t="s">
        <v>950</v>
      </c>
      <c r="B1094" s="151">
        <v>645</v>
      </c>
      <c r="C1094" s="176"/>
      <c r="D1094" s="176"/>
      <c r="E1094" s="151">
        <v>766</v>
      </c>
      <c r="F1094" s="177"/>
      <c r="G1094" s="151"/>
      <c r="H1094" s="85">
        <f t="shared" si="38"/>
        <v>1.18759689922481</v>
      </c>
      <c r="J1094" s="114" t="str">
        <f t="shared" si="37"/>
        <v>是</v>
      </c>
      <c r="K1094" s="178"/>
    </row>
    <row r="1095" ht="18.6" customHeight="1" spans="1:11">
      <c r="A1095" s="172" t="s">
        <v>724</v>
      </c>
      <c r="B1095" s="151">
        <v>328</v>
      </c>
      <c r="C1095" s="176"/>
      <c r="D1095" s="176"/>
      <c r="E1095" s="151">
        <v>394</v>
      </c>
      <c r="F1095" s="177"/>
      <c r="G1095" s="151"/>
      <c r="H1095" s="85">
        <f t="shared" si="38"/>
        <v>1.20121951219512</v>
      </c>
      <c r="J1095" s="114" t="str">
        <f t="shared" si="37"/>
        <v>是</v>
      </c>
      <c r="K1095" s="178"/>
    </row>
    <row r="1096" ht="18.6" customHeight="1" spans="1:11">
      <c r="A1096" s="172" t="s">
        <v>725</v>
      </c>
      <c r="B1096" s="151">
        <v>95</v>
      </c>
      <c r="C1096" s="176"/>
      <c r="D1096" s="176"/>
      <c r="E1096" s="151">
        <v>112</v>
      </c>
      <c r="F1096" s="177"/>
      <c r="G1096" s="151"/>
      <c r="H1096" s="85">
        <f t="shared" si="38"/>
        <v>1.17894736842105</v>
      </c>
      <c r="J1096" s="114" t="str">
        <f t="shared" si="37"/>
        <v>是</v>
      </c>
      <c r="K1096" s="178"/>
    </row>
    <row r="1097" s="112" customFormat="1" ht="19.5" hidden="1" customHeight="1" spans="1:11">
      <c r="A1097" s="172" t="s">
        <v>726</v>
      </c>
      <c r="B1097" s="151"/>
      <c r="C1097" s="176"/>
      <c r="D1097" s="176"/>
      <c r="E1097" s="151">
        <v>0</v>
      </c>
      <c r="F1097" s="177"/>
      <c r="G1097" s="151"/>
      <c r="H1097" s="83">
        <f t="shared" si="38"/>
        <v>0</v>
      </c>
      <c r="J1097" s="114" t="str">
        <f t="shared" si="37"/>
        <v>否</v>
      </c>
      <c r="K1097" s="178"/>
    </row>
    <row r="1098" ht="19.5" hidden="1" customHeight="1" spans="1:11">
      <c r="A1098" s="172" t="s">
        <v>951</v>
      </c>
      <c r="B1098" s="151"/>
      <c r="C1098" s="176"/>
      <c r="D1098" s="176"/>
      <c r="E1098" s="151"/>
      <c r="F1098" s="177"/>
      <c r="G1098" s="151"/>
      <c r="H1098" s="85">
        <f t="shared" si="38"/>
        <v>0</v>
      </c>
      <c r="J1098" s="114" t="str">
        <f t="shared" si="37"/>
        <v>否</v>
      </c>
      <c r="K1098" s="178"/>
    </row>
    <row r="1099" ht="18.6" customHeight="1" spans="1:11">
      <c r="A1099" s="172" t="s">
        <v>952</v>
      </c>
      <c r="B1099" s="151">
        <v>48</v>
      </c>
      <c r="C1099" s="176"/>
      <c r="D1099" s="176"/>
      <c r="E1099" s="151">
        <v>60</v>
      </c>
      <c r="F1099" s="177"/>
      <c r="G1099" s="151"/>
      <c r="H1099" s="85">
        <f t="shared" si="38"/>
        <v>1.25</v>
      </c>
      <c r="J1099" s="114" t="str">
        <f t="shared" si="37"/>
        <v>是</v>
      </c>
      <c r="K1099" s="178"/>
    </row>
    <row r="1100" ht="18.6" customHeight="1" spans="1:11">
      <c r="A1100" s="172" t="s">
        <v>953</v>
      </c>
      <c r="B1100" s="151">
        <v>174</v>
      </c>
      <c r="C1100" s="176"/>
      <c r="D1100" s="176"/>
      <c r="E1100" s="151">
        <v>200</v>
      </c>
      <c r="F1100" s="177"/>
      <c r="G1100" s="151"/>
      <c r="H1100" s="85">
        <f t="shared" si="38"/>
        <v>1.14942528735632</v>
      </c>
      <c r="J1100" s="114" t="str">
        <f t="shared" si="37"/>
        <v>是</v>
      </c>
      <c r="K1100" s="178"/>
    </row>
    <row r="1101" ht="19.5" hidden="1" customHeight="1" spans="1:11">
      <c r="A1101" s="172" t="s">
        <v>954</v>
      </c>
      <c r="B1101" s="151"/>
      <c r="C1101" s="176"/>
      <c r="D1101" s="176"/>
      <c r="E1101" s="151"/>
      <c r="F1101" s="177"/>
      <c r="G1101" s="151"/>
      <c r="H1101" s="85">
        <f t="shared" si="38"/>
        <v>0</v>
      </c>
      <c r="J1101" s="114" t="str">
        <f t="shared" si="37"/>
        <v>否</v>
      </c>
      <c r="K1101" s="178"/>
    </row>
    <row r="1102" ht="19.5" hidden="1" customHeight="1" spans="1:11">
      <c r="A1102" s="172" t="s">
        <v>955</v>
      </c>
      <c r="B1102" s="151"/>
      <c r="C1102" s="176"/>
      <c r="D1102" s="176"/>
      <c r="E1102" s="151"/>
      <c r="F1102" s="177"/>
      <c r="G1102" s="151"/>
      <c r="H1102" s="85">
        <f t="shared" si="38"/>
        <v>0</v>
      </c>
      <c r="J1102" s="114" t="str">
        <f t="shared" si="37"/>
        <v>否</v>
      </c>
      <c r="K1102" s="178"/>
    </row>
    <row r="1103" ht="18.6" customHeight="1" spans="1:11">
      <c r="A1103" s="172" t="s">
        <v>956</v>
      </c>
      <c r="B1103" s="151">
        <v>637</v>
      </c>
      <c r="C1103" s="176">
        <v>607</v>
      </c>
      <c r="D1103" s="176"/>
      <c r="E1103" s="151">
        <v>735</v>
      </c>
      <c r="F1103" s="177"/>
      <c r="G1103" s="151"/>
      <c r="H1103" s="85">
        <f t="shared" si="38"/>
        <v>1.15384615384615</v>
      </c>
      <c r="J1103" s="114" t="str">
        <f t="shared" si="37"/>
        <v>是</v>
      </c>
      <c r="K1103" s="178"/>
    </row>
    <row r="1104" ht="19.5" hidden="1" customHeight="1" spans="1:11">
      <c r="A1104" s="172" t="s">
        <v>724</v>
      </c>
      <c r="B1104" s="151"/>
      <c r="C1104" s="176"/>
      <c r="D1104" s="176"/>
      <c r="E1104" s="151">
        <v>0</v>
      </c>
      <c r="F1104" s="177"/>
      <c r="G1104" s="151"/>
      <c r="H1104" s="85">
        <f t="shared" si="38"/>
        <v>0</v>
      </c>
      <c r="J1104" s="114" t="str">
        <f t="shared" si="37"/>
        <v>否</v>
      </c>
      <c r="K1104" s="178"/>
    </row>
    <row r="1105" ht="18.6" customHeight="1" spans="1:11">
      <c r="A1105" s="172" t="s">
        <v>725</v>
      </c>
      <c r="B1105" s="151"/>
      <c r="C1105" s="176"/>
      <c r="D1105" s="176"/>
      <c r="E1105" s="151">
        <v>35</v>
      </c>
      <c r="F1105" s="177"/>
      <c r="G1105" s="151"/>
      <c r="H1105" s="85">
        <f t="shared" si="38"/>
        <v>0</v>
      </c>
      <c r="J1105" s="114" t="str">
        <f t="shared" si="37"/>
        <v>是</v>
      </c>
      <c r="K1105" s="178"/>
    </row>
    <row r="1106" ht="19.5" hidden="1" customHeight="1" spans="1:11">
      <c r="A1106" s="172" t="s">
        <v>726</v>
      </c>
      <c r="B1106" s="151"/>
      <c r="C1106" s="176"/>
      <c r="D1106" s="176"/>
      <c r="E1106" s="151">
        <v>0</v>
      </c>
      <c r="F1106" s="177"/>
      <c r="G1106" s="151"/>
      <c r="H1106" s="85">
        <f t="shared" si="38"/>
        <v>0</v>
      </c>
      <c r="J1106" s="114" t="str">
        <f t="shared" si="37"/>
        <v>否</v>
      </c>
      <c r="K1106" s="178"/>
    </row>
    <row r="1107" ht="19.5" hidden="1" customHeight="1" spans="1:11">
      <c r="A1107" s="172" t="s">
        <v>957</v>
      </c>
      <c r="B1107" s="151"/>
      <c r="C1107" s="176"/>
      <c r="D1107" s="176"/>
      <c r="E1107" s="151">
        <v>0</v>
      </c>
      <c r="F1107" s="177"/>
      <c r="G1107" s="151"/>
      <c r="H1107" s="85">
        <f t="shared" si="38"/>
        <v>0</v>
      </c>
      <c r="J1107" s="114" t="str">
        <f t="shared" si="37"/>
        <v>否</v>
      </c>
      <c r="K1107" s="178"/>
    </row>
    <row r="1108" ht="18.6" customHeight="1" spans="1:11">
      <c r="A1108" s="172" t="s">
        <v>959</v>
      </c>
      <c r="B1108" s="151">
        <v>637</v>
      </c>
      <c r="C1108" s="176">
        <v>607</v>
      </c>
      <c r="D1108" s="176"/>
      <c r="E1108" s="151">
        <v>700</v>
      </c>
      <c r="F1108" s="177"/>
      <c r="G1108" s="151"/>
      <c r="H1108" s="85">
        <f t="shared" si="38"/>
        <v>1.0989010989011</v>
      </c>
      <c r="J1108" s="114" t="str">
        <f t="shared" si="37"/>
        <v>是</v>
      </c>
      <c r="K1108" s="178"/>
    </row>
    <row r="1109" ht="18.6" customHeight="1" spans="1:11">
      <c r="A1109" s="172" t="s">
        <v>960</v>
      </c>
      <c r="B1109" s="151">
        <v>3365</v>
      </c>
      <c r="C1109" s="176">
        <v>1615</v>
      </c>
      <c r="D1109" s="176">
        <v>1600</v>
      </c>
      <c r="E1109" s="151">
        <v>3900</v>
      </c>
      <c r="F1109" s="177">
        <v>2500</v>
      </c>
      <c r="G1109" s="151">
        <v>200</v>
      </c>
      <c r="H1109" s="85">
        <f t="shared" si="38"/>
        <v>1.15898959881129</v>
      </c>
      <c r="J1109" s="114" t="str">
        <f t="shared" si="37"/>
        <v>是</v>
      </c>
      <c r="K1109" s="178"/>
    </row>
    <row r="1110" ht="19.5" hidden="1" customHeight="1" spans="1:11">
      <c r="A1110" s="172" t="s">
        <v>724</v>
      </c>
      <c r="B1110" s="151"/>
      <c r="C1110" s="176"/>
      <c r="D1110" s="176"/>
      <c r="E1110" s="151">
        <v>0</v>
      </c>
      <c r="F1110" s="177"/>
      <c r="G1110" s="151"/>
      <c r="H1110" s="85">
        <f t="shared" si="38"/>
        <v>0</v>
      </c>
      <c r="J1110" s="114" t="str">
        <f t="shared" si="37"/>
        <v>否</v>
      </c>
      <c r="K1110" s="178"/>
    </row>
    <row r="1111" ht="19.5" hidden="1" customHeight="1" spans="1:11">
      <c r="A1111" s="172" t="s">
        <v>725</v>
      </c>
      <c r="B1111" s="151"/>
      <c r="C1111" s="176"/>
      <c r="D1111" s="176"/>
      <c r="E1111" s="151">
        <v>0</v>
      </c>
      <c r="F1111" s="177"/>
      <c r="G1111" s="151"/>
      <c r="H1111" s="85">
        <f t="shared" si="38"/>
        <v>0</v>
      </c>
      <c r="J1111" s="114" t="str">
        <f t="shared" si="37"/>
        <v>否</v>
      </c>
      <c r="K1111" s="178"/>
    </row>
    <row r="1112" ht="19.5" hidden="1" customHeight="1" spans="1:11">
      <c r="A1112" s="172" t="s">
        <v>726</v>
      </c>
      <c r="B1112" s="151"/>
      <c r="C1112" s="176"/>
      <c r="D1112" s="176"/>
      <c r="E1112" s="151">
        <v>0</v>
      </c>
      <c r="F1112" s="177"/>
      <c r="G1112" s="151"/>
      <c r="H1112" s="85">
        <f t="shared" si="38"/>
        <v>0</v>
      </c>
      <c r="J1112" s="114" t="str">
        <f t="shared" si="37"/>
        <v>否</v>
      </c>
      <c r="K1112" s="178"/>
    </row>
    <row r="1113" ht="19.5" hidden="1" customHeight="1" spans="1:11">
      <c r="A1113" s="172" t="s">
        <v>961</v>
      </c>
      <c r="B1113" s="151"/>
      <c r="C1113" s="176"/>
      <c r="D1113" s="176"/>
      <c r="E1113" s="149">
        <v>0</v>
      </c>
      <c r="F1113" s="177"/>
      <c r="G1113" s="149"/>
      <c r="H1113" s="83">
        <f t="shared" si="38"/>
        <v>0</v>
      </c>
      <c r="J1113" s="114" t="str">
        <f t="shared" ref="J1113:J1176" si="39">IF((E1113+F1113+K1113)&lt;&gt;0,"是","否")</f>
        <v>否</v>
      </c>
      <c r="K1113" s="182"/>
    </row>
    <row r="1114" ht="18.6" customHeight="1" spans="1:11">
      <c r="A1114" s="172" t="s">
        <v>962</v>
      </c>
      <c r="B1114" s="151">
        <v>2058</v>
      </c>
      <c r="C1114" s="176">
        <v>308</v>
      </c>
      <c r="D1114" s="176">
        <v>1600</v>
      </c>
      <c r="E1114" s="151">
        <v>2400</v>
      </c>
      <c r="F1114" s="177">
        <v>500</v>
      </c>
      <c r="G1114" s="151">
        <v>200</v>
      </c>
      <c r="H1114" s="85">
        <f t="shared" si="38"/>
        <v>1.16618075801749</v>
      </c>
      <c r="J1114" s="114" t="str">
        <f t="shared" si="39"/>
        <v>是</v>
      </c>
      <c r="K1114" s="178"/>
    </row>
    <row r="1115" ht="18.6" customHeight="1" spans="1:11">
      <c r="A1115" s="172" t="s">
        <v>963</v>
      </c>
      <c r="B1115" s="151">
        <v>1307</v>
      </c>
      <c r="C1115" s="176">
        <v>1307</v>
      </c>
      <c r="D1115" s="176"/>
      <c r="E1115" s="151">
        <v>1500</v>
      </c>
      <c r="F1115" s="177">
        <v>2000</v>
      </c>
      <c r="G1115" s="151"/>
      <c r="H1115" s="85">
        <f t="shared" si="38"/>
        <v>1.14766641162969</v>
      </c>
      <c r="J1115" s="114" t="str">
        <f t="shared" si="39"/>
        <v>是</v>
      </c>
      <c r="K1115" s="178"/>
    </row>
    <row r="1116" ht="18.6" customHeight="1" spans="1:11">
      <c r="A1116" s="172" t="s">
        <v>964</v>
      </c>
      <c r="B1116" s="151">
        <v>5</v>
      </c>
      <c r="C1116" s="176">
        <v>5</v>
      </c>
      <c r="D1116" s="176"/>
      <c r="E1116" s="151">
        <v>5</v>
      </c>
      <c r="F1116" s="177"/>
      <c r="G1116" s="151"/>
      <c r="H1116" s="85">
        <f t="shared" si="38"/>
        <v>1</v>
      </c>
      <c r="J1116" s="114" t="str">
        <f t="shared" si="39"/>
        <v>是</v>
      </c>
      <c r="K1116" s="178"/>
    </row>
    <row r="1117" ht="19.5" hidden="1" customHeight="1" spans="1:11">
      <c r="A1117" s="172" t="s">
        <v>965</v>
      </c>
      <c r="B1117" s="151"/>
      <c r="C1117" s="176"/>
      <c r="D1117" s="176"/>
      <c r="E1117" s="151"/>
      <c r="F1117" s="177"/>
      <c r="G1117" s="151"/>
      <c r="H1117" s="85">
        <f t="shared" si="38"/>
        <v>0</v>
      </c>
      <c r="J1117" s="114" t="str">
        <f t="shared" si="39"/>
        <v>否</v>
      </c>
      <c r="K1117" s="178"/>
    </row>
    <row r="1118" ht="19.5" hidden="1" customHeight="1" spans="1:11">
      <c r="A1118" s="172" t="s">
        <v>966</v>
      </c>
      <c r="B1118" s="151"/>
      <c r="C1118" s="176"/>
      <c r="D1118" s="176"/>
      <c r="E1118" s="151"/>
      <c r="F1118" s="177"/>
      <c r="G1118" s="151"/>
      <c r="H1118" s="85">
        <f t="shared" si="38"/>
        <v>0</v>
      </c>
      <c r="J1118" s="114" t="str">
        <f t="shared" si="39"/>
        <v>否</v>
      </c>
      <c r="K1118" s="178"/>
    </row>
    <row r="1119" ht="19.5" hidden="1" customHeight="1" spans="1:11">
      <c r="A1119" s="172" t="s">
        <v>967</v>
      </c>
      <c r="B1119" s="151"/>
      <c r="C1119" s="176"/>
      <c r="D1119" s="176"/>
      <c r="E1119" s="151"/>
      <c r="F1119" s="177"/>
      <c r="G1119" s="151"/>
      <c r="H1119" s="85">
        <f t="shared" si="38"/>
        <v>0</v>
      </c>
      <c r="J1119" s="114" t="str">
        <f t="shared" si="39"/>
        <v>否</v>
      </c>
      <c r="K1119" s="178"/>
    </row>
    <row r="1120" ht="19.5" hidden="1" customHeight="1" spans="1:11">
      <c r="A1120" s="172" t="s">
        <v>968</v>
      </c>
      <c r="B1120" s="151"/>
      <c r="C1120" s="176"/>
      <c r="D1120" s="176"/>
      <c r="E1120" s="151"/>
      <c r="F1120" s="177"/>
      <c r="G1120" s="151"/>
      <c r="H1120" s="85">
        <f t="shared" si="38"/>
        <v>0</v>
      </c>
      <c r="J1120" s="114" t="str">
        <f t="shared" si="39"/>
        <v>否</v>
      </c>
      <c r="K1120" s="178"/>
    </row>
    <row r="1121" ht="19.5" hidden="1" customHeight="1" spans="1:11">
      <c r="A1121" s="172" t="s">
        <v>969</v>
      </c>
      <c r="B1121" s="151"/>
      <c r="C1121" s="176"/>
      <c r="D1121" s="176"/>
      <c r="E1121" s="151"/>
      <c r="F1121" s="177"/>
      <c r="G1121" s="151"/>
      <c r="H1121" s="85">
        <f t="shared" si="38"/>
        <v>0</v>
      </c>
      <c r="J1121" s="114" t="str">
        <f t="shared" si="39"/>
        <v>否</v>
      </c>
      <c r="K1121" s="178"/>
    </row>
    <row r="1122" ht="18.6" customHeight="1" spans="1:11">
      <c r="A1122" s="172" t="s">
        <v>970</v>
      </c>
      <c r="B1122" s="151">
        <v>5</v>
      </c>
      <c r="C1122" s="176">
        <v>5</v>
      </c>
      <c r="D1122" s="176"/>
      <c r="E1122" s="151">
        <v>5</v>
      </c>
      <c r="F1122" s="177"/>
      <c r="G1122" s="151"/>
      <c r="H1122" s="85">
        <f t="shared" si="38"/>
        <v>1</v>
      </c>
      <c r="J1122" s="114" t="str">
        <f t="shared" si="39"/>
        <v>是</v>
      </c>
      <c r="K1122" s="178"/>
    </row>
    <row r="1123" s="112" customFormat="1" ht="18.6" customHeight="1" spans="1:11">
      <c r="A1123" s="169" t="s">
        <v>42</v>
      </c>
      <c r="B1123" s="149">
        <v>1918</v>
      </c>
      <c r="C1123" s="180">
        <v>411</v>
      </c>
      <c r="D1123" s="180">
        <v>20</v>
      </c>
      <c r="E1123" s="149">
        <v>2059</v>
      </c>
      <c r="F1123" s="181">
        <v>300</v>
      </c>
      <c r="G1123" s="149">
        <v>20</v>
      </c>
      <c r="H1123" s="83">
        <f t="shared" si="38"/>
        <v>1.07351407716371</v>
      </c>
      <c r="J1123" s="112" t="str">
        <f t="shared" si="39"/>
        <v>是</v>
      </c>
      <c r="K1123" s="182">
        <v>1</v>
      </c>
    </row>
    <row r="1124" s="112" customFormat="1" ht="18.6" customHeight="1" spans="1:11">
      <c r="A1124" s="172" t="s">
        <v>971</v>
      </c>
      <c r="B1124" s="151">
        <v>429</v>
      </c>
      <c r="C1124" s="176">
        <v>81</v>
      </c>
      <c r="D1124" s="176">
        <v>20</v>
      </c>
      <c r="E1124" s="151">
        <v>477</v>
      </c>
      <c r="F1124" s="177"/>
      <c r="G1124" s="151">
        <v>20</v>
      </c>
      <c r="H1124" s="85">
        <f t="shared" si="38"/>
        <v>1.11188811188811</v>
      </c>
      <c r="J1124" s="114" t="str">
        <f t="shared" si="39"/>
        <v>是</v>
      </c>
      <c r="K1124" s="178"/>
    </row>
    <row r="1125" ht="18.6" customHeight="1" spans="1:11">
      <c r="A1125" s="172" t="s">
        <v>724</v>
      </c>
      <c r="B1125" s="151">
        <v>222</v>
      </c>
      <c r="C1125" s="176"/>
      <c r="D1125" s="176"/>
      <c r="E1125" s="151">
        <v>266</v>
      </c>
      <c r="F1125" s="177"/>
      <c r="G1125" s="151"/>
      <c r="H1125" s="85">
        <f t="shared" si="38"/>
        <v>1.1981981981982</v>
      </c>
      <c r="J1125" s="114" t="str">
        <f t="shared" si="39"/>
        <v>是</v>
      </c>
      <c r="K1125" s="178"/>
    </row>
    <row r="1126" ht="18.6" customHeight="1" spans="1:11">
      <c r="A1126" s="172" t="s">
        <v>725</v>
      </c>
      <c r="B1126" s="151">
        <v>26</v>
      </c>
      <c r="C1126" s="176"/>
      <c r="D1126" s="176"/>
      <c r="E1126" s="151">
        <v>31</v>
      </c>
      <c r="F1126" s="177"/>
      <c r="G1126" s="151"/>
      <c r="H1126" s="85">
        <f t="shared" si="38"/>
        <v>1.19230769230769</v>
      </c>
      <c r="J1126" s="114" t="str">
        <f t="shared" si="39"/>
        <v>是</v>
      </c>
      <c r="K1126" s="178"/>
    </row>
    <row r="1127" ht="19.5" hidden="1" customHeight="1" spans="1:11">
      <c r="A1127" s="172" t="s">
        <v>726</v>
      </c>
      <c r="B1127" s="151"/>
      <c r="C1127" s="176"/>
      <c r="D1127" s="176"/>
      <c r="E1127" s="151">
        <v>0</v>
      </c>
      <c r="F1127" s="177"/>
      <c r="G1127" s="151"/>
      <c r="H1127" s="85">
        <f t="shared" si="38"/>
        <v>0</v>
      </c>
      <c r="J1127" s="114" t="str">
        <f t="shared" si="39"/>
        <v>否</v>
      </c>
      <c r="K1127" s="178"/>
    </row>
    <row r="1128" s="112" customFormat="1" ht="19.5" hidden="1" customHeight="1" spans="1:11">
      <c r="A1128" s="172" t="s">
        <v>972</v>
      </c>
      <c r="B1128" s="151"/>
      <c r="C1128" s="176"/>
      <c r="D1128" s="176"/>
      <c r="E1128" s="151">
        <v>0</v>
      </c>
      <c r="F1128" s="177"/>
      <c r="G1128" s="151"/>
      <c r="H1128" s="85">
        <f t="shared" si="38"/>
        <v>0</v>
      </c>
      <c r="J1128" s="114" t="str">
        <f t="shared" si="39"/>
        <v>否</v>
      </c>
      <c r="K1128" s="178"/>
    </row>
    <row r="1129" ht="19.5" hidden="1" customHeight="1" spans="1:11">
      <c r="A1129" s="172" t="s">
        <v>973</v>
      </c>
      <c r="B1129" s="151"/>
      <c r="C1129" s="176"/>
      <c r="D1129" s="176"/>
      <c r="E1129" s="151">
        <v>0</v>
      </c>
      <c r="F1129" s="177"/>
      <c r="G1129" s="151"/>
      <c r="H1129" s="85">
        <f t="shared" si="38"/>
        <v>0</v>
      </c>
      <c r="J1129" s="114" t="str">
        <f t="shared" si="39"/>
        <v>否</v>
      </c>
      <c r="K1129" s="178"/>
    </row>
    <row r="1130" ht="19.5" hidden="1" customHeight="1" spans="1:11">
      <c r="A1130" s="172" t="s">
        <v>974</v>
      </c>
      <c r="B1130" s="151"/>
      <c r="C1130" s="176"/>
      <c r="D1130" s="176"/>
      <c r="E1130" s="151">
        <v>0</v>
      </c>
      <c r="F1130" s="177"/>
      <c r="G1130" s="151"/>
      <c r="H1130" s="85">
        <f t="shared" si="38"/>
        <v>0</v>
      </c>
      <c r="J1130" s="114" t="str">
        <f t="shared" si="39"/>
        <v>否</v>
      </c>
      <c r="K1130" s="178"/>
    </row>
    <row r="1131" ht="19.5" hidden="1" customHeight="1" spans="1:11">
      <c r="A1131" s="172" t="s">
        <v>975</v>
      </c>
      <c r="B1131" s="151"/>
      <c r="C1131" s="176"/>
      <c r="D1131" s="176"/>
      <c r="E1131" s="151">
        <v>0</v>
      </c>
      <c r="F1131" s="177"/>
      <c r="G1131" s="151"/>
      <c r="H1131" s="85">
        <f t="shared" si="38"/>
        <v>0</v>
      </c>
      <c r="J1131" s="114" t="str">
        <f t="shared" si="39"/>
        <v>否</v>
      </c>
      <c r="K1131" s="178"/>
    </row>
    <row r="1132" ht="19.5" hidden="1" customHeight="1" spans="1:11">
      <c r="A1132" s="172" t="s">
        <v>743</v>
      </c>
      <c r="B1132" s="151"/>
      <c r="C1132" s="176"/>
      <c r="D1132" s="176"/>
      <c r="E1132" s="151">
        <v>0</v>
      </c>
      <c r="F1132" s="177"/>
      <c r="G1132" s="151"/>
      <c r="H1132" s="85">
        <f t="shared" si="38"/>
        <v>0</v>
      </c>
      <c r="J1132" s="114" t="str">
        <f t="shared" si="39"/>
        <v>否</v>
      </c>
      <c r="K1132" s="178"/>
    </row>
    <row r="1133" ht="18.6" customHeight="1" spans="1:11">
      <c r="A1133" s="172" t="s">
        <v>976</v>
      </c>
      <c r="B1133" s="151">
        <v>181</v>
      </c>
      <c r="C1133" s="176">
        <v>81</v>
      </c>
      <c r="D1133" s="176">
        <v>20</v>
      </c>
      <c r="E1133" s="151">
        <v>180</v>
      </c>
      <c r="F1133" s="177"/>
      <c r="G1133" s="151">
        <v>20</v>
      </c>
      <c r="H1133" s="85">
        <f t="shared" si="38"/>
        <v>0.994475138121547</v>
      </c>
      <c r="J1133" s="114" t="str">
        <f t="shared" si="39"/>
        <v>是</v>
      </c>
      <c r="K1133" s="178"/>
    </row>
    <row r="1134" ht="18.6" customHeight="1" spans="1:11">
      <c r="A1134" s="172" t="s">
        <v>977</v>
      </c>
      <c r="B1134" s="151">
        <v>1039</v>
      </c>
      <c r="C1134" s="176"/>
      <c r="D1134" s="176"/>
      <c r="E1134" s="151">
        <v>1112</v>
      </c>
      <c r="F1134" s="177"/>
      <c r="G1134" s="151"/>
      <c r="H1134" s="85">
        <f t="shared" si="38"/>
        <v>1.07025986525505</v>
      </c>
      <c r="J1134" s="114" t="str">
        <f t="shared" si="39"/>
        <v>是</v>
      </c>
      <c r="K1134" s="178"/>
    </row>
    <row r="1135" ht="18.6" customHeight="1" spans="1:11">
      <c r="A1135" s="172" t="s">
        <v>724</v>
      </c>
      <c r="B1135" s="151">
        <v>260</v>
      </c>
      <c r="C1135" s="176"/>
      <c r="D1135" s="176"/>
      <c r="E1135" s="151">
        <v>312</v>
      </c>
      <c r="F1135" s="177"/>
      <c r="G1135" s="151"/>
      <c r="H1135" s="85">
        <f t="shared" si="38"/>
        <v>1.2</v>
      </c>
      <c r="J1135" s="114" t="str">
        <f t="shared" si="39"/>
        <v>是</v>
      </c>
      <c r="K1135" s="178"/>
    </row>
    <row r="1136" ht="19.5" hidden="1" customHeight="1" spans="1:11">
      <c r="A1136" s="172" t="s">
        <v>725</v>
      </c>
      <c r="B1136" s="151">
        <v>0</v>
      </c>
      <c r="C1136" s="176"/>
      <c r="D1136" s="176"/>
      <c r="E1136" s="151">
        <v>0</v>
      </c>
      <c r="F1136" s="177"/>
      <c r="G1136" s="151"/>
      <c r="H1136" s="85">
        <f t="shared" si="38"/>
        <v>0</v>
      </c>
      <c r="J1136" s="114" t="str">
        <f t="shared" si="39"/>
        <v>否</v>
      </c>
      <c r="K1136" s="178"/>
    </row>
    <row r="1137" ht="19.5" hidden="1" customHeight="1" spans="1:11">
      <c r="A1137" s="172" t="s">
        <v>726</v>
      </c>
      <c r="B1137" s="151">
        <v>0</v>
      </c>
      <c r="C1137" s="176"/>
      <c r="D1137" s="176"/>
      <c r="E1137" s="151">
        <v>0</v>
      </c>
      <c r="F1137" s="177"/>
      <c r="G1137" s="151"/>
      <c r="H1137" s="85">
        <f t="shared" si="38"/>
        <v>0</v>
      </c>
      <c r="J1137" s="114" t="str">
        <f t="shared" si="39"/>
        <v>否</v>
      </c>
      <c r="K1137" s="178"/>
    </row>
    <row r="1138" s="112" customFormat="1" ht="19.5" hidden="1" customHeight="1" spans="1:11">
      <c r="A1138" s="172" t="s">
        <v>978</v>
      </c>
      <c r="B1138" s="151">
        <v>0</v>
      </c>
      <c r="C1138" s="176"/>
      <c r="D1138" s="176"/>
      <c r="E1138" s="151">
        <v>0</v>
      </c>
      <c r="F1138" s="177"/>
      <c r="G1138" s="151"/>
      <c r="H1138" s="85">
        <f t="shared" si="38"/>
        <v>0</v>
      </c>
      <c r="J1138" s="114" t="str">
        <f t="shared" si="39"/>
        <v>否</v>
      </c>
      <c r="K1138" s="178"/>
    </row>
    <row r="1139" ht="19.5" hidden="1" customHeight="1" spans="1:11">
      <c r="A1139" s="172" t="s">
        <v>979</v>
      </c>
      <c r="B1139" s="151">
        <v>0</v>
      </c>
      <c r="C1139" s="176"/>
      <c r="D1139" s="176"/>
      <c r="E1139" s="151">
        <v>0</v>
      </c>
      <c r="F1139" s="177"/>
      <c r="G1139" s="151"/>
      <c r="H1139" s="85">
        <f t="shared" si="38"/>
        <v>0</v>
      </c>
      <c r="J1139" s="114" t="str">
        <f t="shared" si="39"/>
        <v>否</v>
      </c>
      <c r="K1139" s="178"/>
    </row>
    <row r="1140" s="113" customFormat="1" ht="18.6" customHeight="1" spans="1:11">
      <c r="A1140" s="172" t="s">
        <v>980</v>
      </c>
      <c r="B1140" s="151">
        <v>779</v>
      </c>
      <c r="C1140" s="176"/>
      <c r="D1140" s="176"/>
      <c r="E1140" s="151">
        <v>800</v>
      </c>
      <c r="F1140" s="177"/>
      <c r="G1140" s="151"/>
      <c r="H1140" s="85">
        <f t="shared" si="38"/>
        <v>1.02695763799743</v>
      </c>
      <c r="J1140" s="113" t="str">
        <f t="shared" si="39"/>
        <v>是</v>
      </c>
      <c r="K1140" s="183"/>
    </row>
    <row r="1141" ht="18.6" customHeight="1" spans="1:11">
      <c r="A1141" s="172" t="s">
        <v>981</v>
      </c>
      <c r="B1141" s="151">
        <v>120</v>
      </c>
      <c r="C1141" s="176"/>
      <c r="D1141" s="176"/>
      <c r="E1141" s="151">
        <v>120</v>
      </c>
      <c r="F1141" s="177"/>
      <c r="G1141" s="151"/>
      <c r="H1141" s="85">
        <f t="shared" si="38"/>
        <v>1</v>
      </c>
      <c r="J1141" s="114" t="str">
        <f t="shared" si="39"/>
        <v>是</v>
      </c>
      <c r="K1141" s="178"/>
    </row>
    <row r="1142" ht="19.5" hidden="1" customHeight="1" spans="1:11">
      <c r="A1142" s="172" t="s">
        <v>724</v>
      </c>
      <c r="B1142" s="151"/>
      <c r="C1142" s="176"/>
      <c r="D1142" s="176"/>
      <c r="E1142" s="151">
        <v>0</v>
      </c>
      <c r="F1142" s="177"/>
      <c r="G1142" s="151"/>
      <c r="H1142" s="85">
        <f t="shared" si="38"/>
        <v>0</v>
      </c>
      <c r="J1142" s="114" t="str">
        <f t="shared" si="39"/>
        <v>否</v>
      </c>
      <c r="K1142" s="178"/>
    </row>
    <row r="1143" ht="19.5" hidden="1" customHeight="1" spans="1:11">
      <c r="A1143" s="172" t="s">
        <v>725</v>
      </c>
      <c r="B1143" s="151"/>
      <c r="C1143" s="176"/>
      <c r="D1143" s="176"/>
      <c r="E1143" s="151">
        <v>0</v>
      </c>
      <c r="F1143" s="177"/>
      <c r="G1143" s="151"/>
      <c r="H1143" s="85">
        <f t="shared" si="38"/>
        <v>0</v>
      </c>
      <c r="J1143" s="114" t="str">
        <f t="shared" si="39"/>
        <v>否</v>
      </c>
      <c r="K1143" s="178"/>
    </row>
    <row r="1144" ht="19.5" hidden="1" customHeight="1" spans="1:11">
      <c r="A1144" s="172" t="s">
        <v>726</v>
      </c>
      <c r="B1144" s="151"/>
      <c r="C1144" s="176"/>
      <c r="D1144" s="176"/>
      <c r="E1144" s="149">
        <v>0</v>
      </c>
      <c r="F1144" s="177"/>
      <c r="G1144" s="149"/>
      <c r="H1144" s="85">
        <f t="shared" si="38"/>
        <v>0</v>
      </c>
      <c r="J1144" s="114" t="str">
        <f t="shared" si="39"/>
        <v>否</v>
      </c>
      <c r="K1144" s="182"/>
    </row>
    <row r="1145" ht="19.5" hidden="1" customHeight="1" spans="1:11">
      <c r="A1145" s="172" t="s">
        <v>982</v>
      </c>
      <c r="B1145" s="151"/>
      <c r="C1145" s="176"/>
      <c r="D1145" s="176"/>
      <c r="E1145" s="151">
        <v>0</v>
      </c>
      <c r="F1145" s="177"/>
      <c r="G1145" s="151"/>
      <c r="H1145" s="85">
        <f t="shared" si="38"/>
        <v>0</v>
      </c>
      <c r="J1145" s="114" t="str">
        <f t="shared" si="39"/>
        <v>否</v>
      </c>
      <c r="K1145" s="178"/>
    </row>
    <row r="1146" ht="18.6" customHeight="1" spans="1:11">
      <c r="A1146" s="172" t="s">
        <v>983</v>
      </c>
      <c r="B1146" s="151">
        <v>120</v>
      </c>
      <c r="C1146" s="176"/>
      <c r="D1146" s="176"/>
      <c r="E1146" s="151">
        <v>120</v>
      </c>
      <c r="F1146" s="177"/>
      <c r="G1146" s="151"/>
      <c r="H1146" s="85">
        <f t="shared" si="38"/>
        <v>1</v>
      </c>
      <c r="J1146" s="114" t="str">
        <f t="shared" si="39"/>
        <v>是</v>
      </c>
      <c r="K1146" s="178"/>
    </row>
    <row r="1147" ht="18.6" customHeight="1" spans="1:11">
      <c r="A1147" s="172" t="s">
        <v>984</v>
      </c>
      <c r="B1147" s="151">
        <v>330</v>
      </c>
      <c r="C1147" s="176">
        <v>330</v>
      </c>
      <c r="D1147" s="176"/>
      <c r="E1147" s="151">
        <v>350</v>
      </c>
      <c r="F1147" s="177">
        <v>300</v>
      </c>
      <c r="G1147" s="151"/>
      <c r="H1147" s="85">
        <f t="shared" si="38"/>
        <v>1.06060606060606</v>
      </c>
      <c r="J1147" s="114" t="str">
        <f t="shared" si="39"/>
        <v>是</v>
      </c>
      <c r="K1147" s="178"/>
    </row>
    <row r="1148" ht="18.6" customHeight="1" spans="1:11">
      <c r="A1148" s="172" t="s">
        <v>985</v>
      </c>
      <c r="B1148" s="151">
        <v>330</v>
      </c>
      <c r="C1148" s="176">
        <v>330</v>
      </c>
      <c r="D1148" s="176"/>
      <c r="E1148" s="151">
        <v>350</v>
      </c>
      <c r="F1148" s="177">
        <v>300</v>
      </c>
      <c r="G1148" s="151"/>
      <c r="H1148" s="85">
        <f t="shared" si="38"/>
        <v>1.06060606060606</v>
      </c>
      <c r="J1148" s="114" t="str">
        <f t="shared" si="39"/>
        <v>是</v>
      </c>
      <c r="K1148" s="178"/>
    </row>
    <row r="1149" ht="19.5" hidden="1" customHeight="1" spans="1:11">
      <c r="A1149" s="172" t="s">
        <v>986</v>
      </c>
      <c r="B1149" s="151"/>
      <c r="C1149" s="176"/>
      <c r="D1149" s="176"/>
      <c r="E1149" s="151"/>
      <c r="F1149" s="177"/>
      <c r="G1149" s="151"/>
      <c r="H1149" s="85">
        <f t="shared" si="38"/>
        <v>0</v>
      </c>
      <c r="J1149" s="114" t="str">
        <f t="shared" si="39"/>
        <v>否</v>
      </c>
      <c r="K1149" s="178"/>
    </row>
    <row r="1150" s="112" customFormat="1" ht="18.6" customHeight="1" spans="1:11">
      <c r="A1150" s="169" t="s">
        <v>43</v>
      </c>
      <c r="B1150" s="149">
        <v>119</v>
      </c>
      <c r="C1150" s="180"/>
      <c r="D1150" s="180"/>
      <c r="E1150" s="149">
        <v>120</v>
      </c>
      <c r="F1150" s="177"/>
      <c r="G1150" s="149"/>
      <c r="H1150" s="83">
        <f t="shared" si="38"/>
        <v>1.00840336134454</v>
      </c>
      <c r="J1150" s="112" t="str">
        <f t="shared" si="39"/>
        <v>是</v>
      </c>
      <c r="K1150" s="182">
        <v>1</v>
      </c>
    </row>
    <row r="1151" ht="18.6" customHeight="1" spans="1:11">
      <c r="A1151" s="172" t="s">
        <v>987</v>
      </c>
      <c r="B1151" s="151">
        <v>50</v>
      </c>
      <c r="C1151" s="176"/>
      <c r="D1151" s="176"/>
      <c r="E1151" s="151">
        <v>50</v>
      </c>
      <c r="F1151" s="177"/>
      <c r="G1151" s="151"/>
      <c r="H1151" s="85">
        <f t="shared" si="38"/>
        <v>1</v>
      </c>
      <c r="J1151" s="114" t="str">
        <f t="shared" si="39"/>
        <v>是</v>
      </c>
      <c r="K1151" s="178"/>
    </row>
    <row r="1152" ht="19.5" hidden="1" customHeight="1" spans="1:11">
      <c r="A1152" s="172" t="s">
        <v>988</v>
      </c>
      <c r="B1152" s="151">
        <v>30</v>
      </c>
      <c r="C1152" s="176"/>
      <c r="D1152" s="176"/>
      <c r="E1152" s="151"/>
      <c r="F1152" s="177"/>
      <c r="G1152" s="151"/>
      <c r="H1152" s="85">
        <f t="shared" si="38"/>
        <v>0</v>
      </c>
      <c r="J1152" s="114" t="str">
        <f t="shared" si="39"/>
        <v>否</v>
      </c>
      <c r="K1152" s="178"/>
    </row>
    <row r="1153" ht="19.5" hidden="1" customHeight="1" spans="1:11">
      <c r="A1153" s="172" t="s">
        <v>989</v>
      </c>
      <c r="B1153" s="151"/>
      <c r="C1153" s="176"/>
      <c r="D1153" s="176"/>
      <c r="E1153" s="151"/>
      <c r="F1153" s="177"/>
      <c r="G1153" s="151"/>
      <c r="H1153" s="85">
        <f t="shared" si="38"/>
        <v>0</v>
      </c>
      <c r="J1153" s="114" t="str">
        <f t="shared" si="39"/>
        <v>否</v>
      </c>
      <c r="K1153" s="178"/>
    </row>
    <row r="1154" s="113" customFormat="1" ht="18.6" customHeight="1" spans="1:11">
      <c r="A1154" s="172" t="s">
        <v>991</v>
      </c>
      <c r="B1154" s="151"/>
      <c r="C1154" s="176"/>
      <c r="D1154" s="176"/>
      <c r="E1154" s="151">
        <v>70</v>
      </c>
      <c r="F1154" s="177"/>
      <c r="G1154" s="151"/>
      <c r="H1154" s="85">
        <f t="shared" si="38"/>
        <v>0</v>
      </c>
      <c r="J1154" s="113" t="str">
        <f t="shared" si="39"/>
        <v>是</v>
      </c>
      <c r="K1154" s="183"/>
    </row>
    <row r="1155" ht="18.6" customHeight="1" spans="1:11">
      <c r="A1155" s="169" t="s">
        <v>44</v>
      </c>
      <c r="B1155" s="149"/>
      <c r="C1155" s="180"/>
      <c r="D1155" s="180"/>
      <c r="E1155" s="151"/>
      <c r="F1155" s="177"/>
      <c r="G1155" s="151"/>
      <c r="H1155" s="85">
        <f t="shared" si="38"/>
        <v>0</v>
      </c>
      <c r="J1155" s="114" t="str">
        <f t="shared" si="39"/>
        <v>是</v>
      </c>
      <c r="K1155" s="178">
        <v>1</v>
      </c>
    </row>
    <row r="1156" ht="19.5" hidden="1" customHeight="1" spans="1:11">
      <c r="A1156" s="172" t="s">
        <v>992</v>
      </c>
      <c r="B1156" s="151"/>
      <c r="C1156" s="176"/>
      <c r="D1156" s="176"/>
      <c r="E1156" s="151"/>
      <c r="F1156" s="177"/>
      <c r="G1156" s="151"/>
      <c r="H1156" s="85">
        <f t="shared" ref="H1156:H1219" si="40">IF(B1156&lt;&gt;0,E1156/B1156,0)</f>
        <v>0</v>
      </c>
      <c r="J1156" s="114" t="str">
        <f t="shared" si="39"/>
        <v>否</v>
      </c>
      <c r="K1156" s="178"/>
    </row>
    <row r="1157" ht="19.5" hidden="1" customHeight="1" spans="1:11">
      <c r="A1157" s="172" t="s">
        <v>993</v>
      </c>
      <c r="B1157" s="151"/>
      <c r="C1157" s="176"/>
      <c r="D1157" s="176"/>
      <c r="E1157" s="151"/>
      <c r="F1157" s="177"/>
      <c r="G1157" s="151"/>
      <c r="H1157" s="85">
        <f t="shared" si="40"/>
        <v>0</v>
      </c>
      <c r="J1157" s="114" t="str">
        <f t="shared" si="39"/>
        <v>否</v>
      </c>
      <c r="K1157" s="178"/>
    </row>
    <row r="1158" ht="19.5" hidden="1" customHeight="1" spans="1:11">
      <c r="A1158" s="172" t="s">
        <v>994</v>
      </c>
      <c r="B1158" s="151"/>
      <c r="C1158" s="176"/>
      <c r="D1158" s="176"/>
      <c r="E1158" s="151"/>
      <c r="F1158" s="177"/>
      <c r="G1158" s="151"/>
      <c r="H1158" s="85">
        <f t="shared" si="40"/>
        <v>0</v>
      </c>
      <c r="J1158" s="114" t="str">
        <f t="shared" si="39"/>
        <v>否</v>
      </c>
      <c r="K1158" s="178"/>
    </row>
    <row r="1159" ht="19.5" hidden="1" customHeight="1" spans="1:11">
      <c r="A1159" s="172" t="s">
        <v>995</v>
      </c>
      <c r="B1159" s="151"/>
      <c r="C1159" s="176"/>
      <c r="D1159" s="176"/>
      <c r="E1159" s="151"/>
      <c r="F1159" s="177"/>
      <c r="G1159" s="151"/>
      <c r="H1159" s="85">
        <f t="shared" si="40"/>
        <v>0</v>
      </c>
      <c r="J1159" s="114" t="str">
        <f t="shared" si="39"/>
        <v>否</v>
      </c>
      <c r="K1159" s="178"/>
    </row>
    <row r="1160" ht="19.5" hidden="1" customHeight="1" spans="1:11">
      <c r="A1160" s="172" t="s">
        <v>996</v>
      </c>
      <c r="B1160" s="151"/>
      <c r="C1160" s="176"/>
      <c r="D1160" s="176"/>
      <c r="E1160" s="151"/>
      <c r="F1160" s="177"/>
      <c r="G1160" s="151"/>
      <c r="H1160" s="85">
        <f t="shared" si="40"/>
        <v>0</v>
      </c>
      <c r="J1160" s="114" t="str">
        <f t="shared" si="39"/>
        <v>否</v>
      </c>
      <c r="K1160" s="178"/>
    </row>
    <row r="1161" ht="19.5" hidden="1" customHeight="1" spans="1:11">
      <c r="A1161" s="172" t="s">
        <v>742</v>
      </c>
      <c r="B1161" s="151"/>
      <c r="C1161" s="176"/>
      <c r="D1161" s="176"/>
      <c r="E1161" s="151"/>
      <c r="F1161" s="177"/>
      <c r="G1161" s="151"/>
      <c r="H1161" s="85">
        <f t="shared" si="40"/>
        <v>0</v>
      </c>
      <c r="J1161" s="114" t="str">
        <f t="shared" si="39"/>
        <v>否</v>
      </c>
      <c r="K1161" s="178"/>
    </row>
    <row r="1162" ht="19.5" hidden="1" customHeight="1" spans="1:11">
      <c r="A1162" s="172" t="s">
        <v>997</v>
      </c>
      <c r="B1162" s="151"/>
      <c r="C1162" s="176"/>
      <c r="D1162" s="176"/>
      <c r="E1162" s="151"/>
      <c r="F1162" s="177"/>
      <c r="G1162" s="151"/>
      <c r="H1162" s="85">
        <f t="shared" si="40"/>
        <v>0</v>
      </c>
      <c r="J1162" s="114" t="str">
        <f t="shared" si="39"/>
        <v>否</v>
      </c>
      <c r="K1162" s="178"/>
    </row>
    <row r="1163" ht="19.5" hidden="1" customHeight="1" spans="1:11">
      <c r="A1163" s="172" t="s">
        <v>998</v>
      </c>
      <c r="B1163" s="151"/>
      <c r="C1163" s="176"/>
      <c r="D1163" s="176"/>
      <c r="E1163" s="151"/>
      <c r="F1163" s="177"/>
      <c r="G1163" s="151"/>
      <c r="H1163" s="85">
        <f t="shared" si="40"/>
        <v>0</v>
      </c>
      <c r="J1163" s="114" t="str">
        <f t="shared" si="39"/>
        <v>否</v>
      </c>
      <c r="K1163" s="178"/>
    </row>
    <row r="1164" ht="19.5" hidden="1" customHeight="1" spans="1:11">
      <c r="A1164" s="172" t="s">
        <v>999</v>
      </c>
      <c r="B1164" s="151"/>
      <c r="C1164" s="176"/>
      <c r="D1164" s="176"/>
      <c r="E1164" s="151"/>
      <c r="F1164" s="177"/>
      <c r="G1164" s="151"/>
      <c r="H1164" s="85">
        <f t="shared" si="40"/>
        <v>0</v>
      </c>
      <c r="J1164" s="114" t="str">
        <f t="shared" si="39"/>
        <v>否</v>
      </c>
      <c r="K1164" s="178"/>
    </row>
    <row r="1165" s="112" customFormat="1" ht="18.6" customHeight="1" spans="1:11">
      <c r="A1165" s="169" t="s">
        <v>45</v>
      </c>
      <c r="B1165" s="149">
        <v>3302</v>
      </c>
      <c r="C1165" s="180"/>
      <c r="D1165" s="180"/>
      <c r="E1165" s="149">
        <v>3621</v>
      </c>
      <c r="F1165" s="177"/>
      <c r="G1165" s="149"/>
      <c r="H1165" s="83">
        <f t="shared" si="40"/>
        <v>1.09660811629316</v>
      </c>
      <c r="J1165" s="112" t="str">
        <f t="shared" si="39"/>
        <v>是</v>
      </c>
      <c r="K1165" s="182">
        <v>1</v>
      </c>
    </row>
    <row r="1166" ht="18.6" customHeight="1" spans="1:11">
      <c r="A1166" s="172" t="s">
        <v>1000</v>
      </c>
      <c r="B1166" s="151">
        <v>2706</v>
      </c>
      <c r="C1166" s="176"/>
      <c r="D1166" s="176"/>
      <c r="E1166" s="151">
        <v>2948</v>
      </c>
      <c r="F1166" s="177"/>
      <c r="G1166" s="151"/>
      <c r="H1166" s="85">
        <f t="shared" si="40"/>
        <v>1.08943089430894</v>
      </c>
      <c r="J1166" s="114" t="str">
        <f t="shared" si="39"/>
        <v>是</v>
      </c>
      <c r="K1166" s="178"/>
    </row>
    <row r="1167" ht="18.6" customHeight="1" spans="1:11">
      <c r="A1167" s="172" t="s">
        <v>724</v>
      </c>
      <c r="B1167" s="151">
        <v>1854</v>
      </c>
      <c r="C1167" s="176"/>
      <c r="D1167" s="176"/>
      <c r="E1167" s="151">
        <v>2225</v>
      </c>
      <c r="F1167" s="177"/>
      <c r="G1167" s="151"/>
      <c r="H1167" s="85">
        <f t="shared" si="40"/>
        <v>1.20010787486516</v>
      </c>
      <c r="J1167" s="114" t="str">
        <f t="shared" si="39"/>
        <v>是</v>
      </c>
      <c r="K1167" s="178"/>
    </row>
    <row r="1168" ht="18.6" customHeight="1" spans="1:11">
      <c r="A1168" s="172" t="s">
        <v>725</v>
      </c>
      <c r="B1168" s="151">
        <v>210</v>
      </c>
      <c r="C1168" s="176"/>
      <c r="D1168" s="176"/>
      <c r="E1168" s="151">
        <v>248</v>
      </c>
      <c r="F1168" s="177"/>
      <c r="G1168" s="151"/>
      <c r="H1168" s="85">
        <f t="shared" si="40"/>
        <v>1.18095238095238</v>
      </c>
      <c r="J1168" s="114" t="str">
        <f t="shared" si="39"/>
        <v>是</v>
      </c>
      <c r="K1168" s="178"/>
    </row>
    <row r="1169" ht="19.5" hidden="1" customHeight="1" spans="1:11">
      <c r="A1169" s="172" t="s">
        <v>726</v>
      </c>
      <c r="B1169" s="151">
        <v>0</v>
      </c>
      <c r="C1169" s="176"/>
      <c r="D1169" s="176"/>
      <c r="E1169" s="151">
        <v>0</v>
      </c>
      <c r="F1169" s="177"/>
      <c r="G1169" s="151"/>
      <c r="H1169" s="85">
        <f t="shared" si="40"/>
        <v>0</v>
      </c>
      <c r="J1169" s="114" t="str">
        <f t="shared" si="39"/>
        <v>否</v>
      </c>
      <c r="K1169" s="178"/>
    </row>
    <row r="1170" ht="18.6" customHeight="1" spans="1:11">
      <c r="A1170" s="172" t="s">
        <v>1001</v>
      </c>
      <c r="B1170" s="151">
        <v>230</v>
      </c>
      <c r="C1170" s="176"/>
      <c r="D1170" s="176"/>
      <c r="E1170" s="151">
        <v>250</v>
      </c>
      <c r="F1170" s="177"/>
      <c r="G1170" s="151"/>
      <c r="H1170" s="85">
        <f t="shared" si="40"/>
        <v>1.08695652173913</v>
      </c>
      <c r="J1170" s="114" t="str">
        <f t="shared" si="39"/>
        <v>是</v>
      </c>
      <c r="K1170" s="178"/>
    </row>
    <row r="1171" ht="19.5" hidden="1" customHeight="1" spans="1:11">
      <c r="A1171" s="172" t="s">
        <v>1002</v>
      </c>
      <c r="B1171" s="151"/>
      <c r="C1171" s="176"/>
      <c r="D1171" s="176"/>
      <c r="E1171" s="151">
        <v>0</v>
      </c>
      <c r="F1171" s="177"/>
      <c r="G1171" s="151"/>
      <c r="H1171" s="85">
        <f t="shared" si="40"/>
        <v>0</v>
      </c>
      <c r="J1171" s="114" t="str">
        <f t="shared" si="39"/>
        <v>否</v>
      </c>
      <c r="K1171" s="178"/>
    </row>
    <row r="1172" ht="19.5" hidden="1" customHeight="1" spans="1:11">
      <c r="A1172" s="172" t="s">
        <v>1003</v>
      </c>
      <c r="B1172" s="151"/>
      <c r="C1172" s="176"/>
      <c r="D1172" s="176"/>
      <c r="E1172" s="151">
        <v>0</v>
      </c>
      <c r="F1172" s="177"/>
      <c r="G1172" s="151"/>
      <c r="H1172" s="85">
        <f t="shared" si="40"/>
        <v>0</v>
      </c>
      <c r="J1172" s="114" t="str">
        <f t="shared" si="39"/>
        <v>否</v>
      </c>
      <c r="K1172" s="178"/>
    </row>
    <row r="1173" ht="19.5" hidden="1" customHeight="1" spans="1:11">
      <c r="A1173" s="172" t="s">
        <v>1004</v>
      </c>
      <c r="B1173" s="151"/>
      <c r="C1173" s="176"/>
      <c r="D1173" s="176"/>
      <c r="E1173" s="151">
        <v>0</v>
      </c>
      <c r="F1173" s="177"/>
      <c r="G1173" s="151"/>
      <c r="H1173" s="85">
        <f t="shared" si="40"/>
        <v>0</v>
      </c>
      <c r="J1173" s="114" t="str">
        <f t="shared" si="39"/>
        <v>否</v>
      </c>
      <c r="K1173" s="178"/>
    </row>
    <row r="1174" ht="19.5" hidden="1" customHeight="1" spans="1:11">
      <c r="A1174" s="172" t="s">
        <v>1005</v>
      </c>
      <c r="B1174" s="151"/>
      <c r="C1174" s="176"/>
      <c r="D1174" s="176"/>
      <c r="E1174" s="151">
        <v>0</v>
      </c>
      <c r="F1174" s="177"/>
      <c r="G1174" s="151"/>
      <c r="H1174" s="85">
        <f t="shared" si="40"/>
        <v>0</v>
      </c>
      <c r="J1174" s="114" t="str">
        <f t="shared" si="39"/>
        <v>否</v>
      </c>
      <c r="K1174" s="178"/>
    </row>
    <row r="1175" ht="18.6" customHeight="1" spans="1:11">
      <c r="A1175" s="172" t="s">
        <v>1006</v>
      </c>
      <c r="B1175" s="151">
        <v>34</v>
      </c>
      <c r="C1175" s="176"/>
      <c r="D1175" s="176"/>
      <c r="E1175" s="151">
        <v>35</v>
      </c>
      <c r="F1175" s="177"/>
      <c r="G1175" s="151"/>
      <c r="H1175" s="85">
        <f t="shared" si="40"/>
        <v>1.02941176470588</v>
      </c>
      <c r="J1175" s="114" t="str">
        <f t="shared" si="39"/>
        <v>是</v>
      </c>
      <c r="K1175" s="178"/>
    </row>
    <row r="1176" ht="18.6" customHeight="1" spans="1:11">
      <c r="A1176" s="172" t="s">
        <v>1007</v>
      </c>
      <c r="B1176" s="151">
        <v>10</v>
      </c>
      <c r="C1176" s="176"/>
      <c r="D1176" s="176"/>
      <c r="E1176" s="151">
        <v>10</v>
      </c>
      <c r="F1176" s="177"/>
      <c r="G1176" s="151"/>
      <c r="H1176" s="85">
        <f t="shared" si="40"/>
        <v>1</v>
      </c>
      <c r="J1176" s="114" t="str">
        <f t="shared" si="39"/>
        <v>是</v>
      </c>
      <c r="K1176" s="178"/>
    </row>
    <row r="1177" ht="18.6" customHeight="1" spans="1:11">
      <c r="A1177" s="172" t="s">
        <v>1008</v>
      </c>
      <c r="B1177" s="151">
        <v>162</v>
      </c>
      <c r="C1177" s="176"/>
      <c r="D1177" s="176"/>
      <c r="E1177" s="151">
        <v>180</v>
      </c>
      <c r="F1177" s="177"/>
      <c r="G1177" s="151"/>
      <c r="H1177" s="85">
        <f t="shared" si="40"/>
        <v>1.11111111111111</v>
      </c>
      <c r="J1177" s="114" t="str">
        <f t="shared" ref="J1177:J1240" si="41">IF((E1177+F1177+K1177)&lt;&gt;0,"是","否")</f>
        <v>是</v>
      </c>
      <c r="K1177" s="178"/>
    </row>
    <row r="1178" ht="19.5" hidden="1" customHeight="1" spans="1:11">
      <c r="A1178" s="172" t="s">
        <v>1009</v>
      </c>
      <c r="B1178" s="151"/>
      <c r="C1178" s="176"/>
      <c r="D1178" s="176"/>
      <c r="E1178" s="151"/>
      <c r="F1178" s="177"/>
      <c r="G1178" s="151"/>
      <c r="H1178" s="85">
        <f t="shared" si="40"/>
        <v>0</v>
      </c>
      <c r="J1178" s="114" t="str">
        <f t="shared" si="41"/>
        <v>否</v>
      </c>
      <c r="K1178" s="178"/>
    </row>
    <row r="1179" ht="19.5" hidden="1" customHeight="1" spans="1:11">
      <c r="A1179" s="172" t="s">
        <v>1010</v>
      </c>
      <c r="B1179" s="151"/>
      <c r="C1179" s="176"/>
      <c r="D1179" s="176"/>
      <c r="E1179" s="151"/>
      <c r="F1179" s="177"/>
      <c r="G1179" s="151"/>
      <c r="H1179" s="85">
        <f t="shared" si="40"/>
        <v>0</v>
      </c>
      <c r="J1179" s="114" t="str">
        <f t="shared" si="41"/>
        <v>否</v>
      </c>
      <c r="K1179" s="178"/>
    </row>
    <row r="1180" ht="19.5" hidden="1" customHeight="1" spans="1:11">
      <c r="A1180" s="172" t="s">
        <v>1011</v>
      </c>
      <c r="B1180" s="151"/>
      <c r="C1180" s="176"/>
      <c r="D1180" s="176"/>
      <c r="E1180" s="151"/>
      <c r="F1180" s="177"/>
      <c r="G1180" s="151"/>
      <c r="H1180" s="85">
        <f t="shared" si="40"/>
        <v>0</v>
      </c>
      <c r="J1180" s="114" t="str">
        <f t="shared" si="41"/>
        <v>否</v>
      </c>
      <c r="K1180" s="178"/>
    </row>
    <row r="1181" ht="19.5" hidden="1" customHeight="1" spans="1:11">
      <c r="A1181" s="172" t="s">
        <v>1012</v>
      </c>
      <c r="B1181" s="151"/>
      <c r="C1181" s="176"/>
      <c r="D1181" s="176"/>
      <c r="E1181" s="151"/>
      <c r="F1181" s="177"/>
      <c r="G1181" s="151"/>
      <c r="H1181" s="85">
        <f t="shared" si="40"/>
        <v>0</v>
      </c>
      <c r="J1181" s="114" t="str">
        <f t="shared" si="41"/>
        <v>否</v>
      </c>
      <c r="K1181" s="178"/>
    </row>
    <row r="1182" ht="19.5" hidden="1" customHeight="1" spans="1:11">
      <c r="A1182" s="172" t="s">
        <v>1013</v>
      </c>
      <c r="B1182" s="151"/>
      <c r="C1182" s="176"/>
      <c r="D1182" s="176"/>
      <c r="E1182" s="151"/>
      <c r="F1182" s="177"/>
      <c r="G1182" s="151"/>
      <c r="H1182" s="85">
        <f t="shared" si="40"/>
        <v>0</v>
      </c>
      <c r="J1182" s="114" t="str">
        <f t="shared" si="41"/>
        <v>否</v>
      </c>
      <c r="K1182" s="178"/>
    </row>
    <row r="1183" ht="19.5" hidden="1" customHeight="1" spans="1:11">
      <c r="A1183" s="172" t="s">
        <v>1014</v>
      </c>
      <c r="B1183" s="151"/>
      <c r="C1183" s="176"/>
      <c r="D1183" s="176"/>
      <c r="E1183" s="151"/>
      <c r="F1183" s="177"/>
      <c r="G1183" s="151"/>
      <c r="H1183" s="85">
        <f t="shared" si="40"/>
        <v>0</v>
      </c>
      <c r="J1183" s="114" t="str">
        <f t="shared" si="41"/>
        <v>否</v>
      </c>
      <c r="K1183" s="178"/>
    </row>
    <row r="1184" ht="19.5" hidden="1" customHeight="1" spans="1:11">
      <c r="A1184" s="172" t="s">
        <v>1015</v>
      </c>
      <c r="B1184" s="151"/>
      <c r="C1184" s="176"/>
      <c r="D1184" s="176"/>
      <c r="E1184" s="151"/>
      <c r="F1184" s="177"/>
      <c r="G1184" s="151"/>
      <c r="H1184" s="85">
        <f t="shared" si="40"/>
        <v>0</v>
      </c>
      <c r="J1184" s="114" t="str">
        <f t="shared" si="41"/>
        <v>否</v>
      </c>
      <c r="K1184" s="178"/>
    </row>
    <row r="1185" ht="19.5" hidden="1" customHeight="1" spans="1:11">
      <c r="A1185" s="172" t="s">
        <v>743</v>
      </c>
      <c r="B1185" s="151"/>
      <c r="C1185" s="176"/>
      <c r="D1185" s="176"/>
      <c r="E1185" s="151"/>
      <c r="F1185" s="177"/>
      <c r="G1185" s="151"/>
      <c r="H1185" s="85">
        <f t="shared" si="40"/>
        <v>0</v>
      </c>
      <c r="J1185" s="114" t="str">
        <f t="shared" si="41"/>
        <v>否</v>
      </c>
      <c r="K1185" s="178"/>
    </row>
    <row r="1186" ht="19.5" hidden="1" customHeight="1" spans="1:11">
      <c r="A1186" s="172" t="s">
        <v>1016</v>
      </c>
      <c r="B1186" s="151">
        <v>206</v>
      </c>
      <c r="C1186" s="176"/>
      <c r="D1186" s="176"/>
      <c r="E1186" s="151"/>
      <c r="F1186" s="177"/>
      <c r="G1186" s="151"/>
      <c r="H1186" s="85">
        <f t="shared" si="40"/>
        <v>0</v>
      </c>
      <c r="J1186" s="114" t="str">
        <f t="shared" si="41"/>
        <v>否</v>
      </c>
      <c r="K1186" s="178"/>
    </row>
    <row r="1187" ht="19.5" hidden="1" customHeight="1" spans="1:11">
      <c r="A1187" s="172" t="s">
        <v>1017</v>
      </c>
      <c r="B1187" s="151"/>
      <c r="C1187" s="176"/>
      <c r="D1187" s="176"/>
      <c r="E1187" s="151"/>
      <c r="F1187" s="177"/>
      <c r="G1187" s="151"/>
      <c r="H1187" s="85">
        <f t="shared" si="40"/>
        <v>0</v>
      </c>
      <c r="J1187" s="114" t="str">
        <f t="shared" si="41"/>
        <v>否</v>
      </c>
      <c r="K1187" s="178"/>
    </row>
    <row r="1188" ht="19.5" hidden="1" customHeight="1" spans="1:11">
      <c r="A1188" s="172" t="s">
        <v>724</v>
      </c>
      <c r="B1188" s="151"/>
      <c r="C1188" s="176"/>
      <c r="D1188" s="176"/>
      <c r="E1188" s="151"/>
      <c r="F1188" s="177"/>
      <c r="G1188" s="151"/>
      <c r="H1188" s="85">
        <f t="shared" si="40"/>
        <v>0</v>
      </c>
      <c r="J1188" s="114" t="str">
        <f t="shared" si="41"/>
        <v>否</v>
      </c>
      <c r="K1188" s="178"/>
    </row>
    <row r="1189" ht="19.5" hidden="1" customHeight="1" spans="1:11">
      <c r="A1189" s="172" t="s">
        <v>725</v>
      </c>
      <c r="B1189" s="151"/>
      <c r="C1189" s="176"/>
      <c r="D1189" s="176"/>
      <c r="E1189" s="151"/>
      <c r="F1189" s="177"/>
      <c r="G1189" s="151"/>
      <c r="H1189" s="85">
        <f t="shared" si="40"/>
        <v>0</v>
      </c>
      <c r="J1189" s="114" t="str">
        <f t="shared" si="41"/>
        <v>否</v>
      </c>
      <c r="K1189" s="178"/>
    </row>
    <row r="1190" ht="19.5" hidden="1" customHeight="1" spans="1:11">
      <c r="A1190" s="172" t="s">
        <v>726</v>
      </c>
      <c r="B1190" s="151"/>
      <c r="C1190" s="176"/>
      <c r="D1190" s="176"/>
      <c r="E1190" s="151"/>
      <c r="F1190" s="177"/>
      <c r="G1190" s="151"/>
      <c r="H1190" s="85">
        <f t="shared" si="40"/>
        <v>0</v>
      </c>
      <c r="J1190" s="114" t="str">
        <f t="shared" si="41"/>
        <v>否</v>
      </c>
      <c r="K1190" s="178"/>
    </row>
    <row r="1191" ht="19.5" hidden="1" customHeight="1" spans="1:11">
      <c r="A1191" s="172" t="s">
        <v>1018</v>
      </c>
      <c r="B1191" s="151"/>
      <c r="C1191" s="176"/>
      <c r="D1191" s="176"/>
      <c r="E1191" s="151"/>
      <c r="F1191" s="177"/>
      <c r="G1191" s="151"/>
      <c r="H1191" s="85">
        <f t="shared" si="40"/>
        <v>0</v>
      </c>
      <c r="J1191" s="114" t="str">
        <f t="shared" si="41"/>
        <v>否</v>
      </c>
      <c r="K1191" s="178"/>
    </row>
    <row r="1192" ht="19.5" hidden="1" customHeight="1" spans="1:11">
      <c r="A1192" s="172" t="s">
        <v>1019</v>
      </c>
      <c r="B1192" s="151"/>
      <c r="C1192" s="176"/>
      <c r="D1192" s="176"/>
      <c r="E1192" s="151"/>
      <c r="F1192" s="177"/>
      <c r="G1192" s="151"/>
      <c r="H1192" s="85">
        <f t="shared" si="40"/>
        <v>0</v>
      </c>
      <c r="J1192" s="114" t="str">
        <f t="shared" si="41"/>
        <v>否</v>
      </c>
      <c r="K1192" s="178"/>
    </row>
    <row r="1193" ht="19.5" hidden="1" customHeight="1" spans="1:11">
      <c r="A1193" s="172" t="s">
        <v>1020</v>
      </c>
      <c r="B1193" s="151"/>
      <c r="C1193" s="176"/>
      <c r="D1193" s="176"/>
      <c r="E1193" s="151"/>
      <c r="F1193" s="177"/>
      <c r="G1193" s="151"/>
      <c r="H1193" s="85">
        <f t="shared" si="40"/>
        <v>0</v>
      </c>
      <c r="J1193" s="114" t="str">
        <f t="shared" si="41"/>
        <v>否</v>
      </c>
      <c r="K1193" s="178"/>
    </row>
    <row r="1194" ht="19.5" hidden="1" customHeight="1" spans="1:11">
      <c r="A1194" s="172" t="s">
        <v>1021</v>
      </c>
      <c r="B1194" s="151"/>
      <c r="C1194" s="176"/>
      <c r="D1194" s="176"/>
      <c r="E1194" s="151"/>
      <c r="F1194" s="177"/>
      <c r="G1194" s="151"/>
      <c r="H1194" s="85">
        <f t="shared" si="40"/>
        <v>0</v>
      </c>
      <c r="J1194" s="114" t="str">
        <f t="shared" si="41"/>
        <v>否</v>
      </c>
      <c r="K1194" s="178"/>
    </row>
    <row r="1195" ht="19.5" hidden="1" customHeight="1" spans="1:11">
      <c r="A1195" s="172" t="s">
        <v>1022</v>
      </c>
      <c r="B1195" s="151"/>
      <c r="C1195" s="176"/>
      <c r="D1195" s="176"/>
      <c r="E1195" s="151"/>
      <c r="F1195" s="177"/>
      <c r="G1195" s="151"/>
      <c r="H1195" s="85">
        <f t="shared" si="40"/>
        <v>0</v>
      </c>
      <c r="J1195" s="114" t="str">
        <f t="shared" si="41"/>
        <v>否</v>
      </c>
      <c r="K1195" s="178"/>
    </row>
    <row r="1196" ht="19.5" hidden="1" customHeight="1" spans="1:11">
      <c r="A1196" s="172" t="s">
        <v>1023</v>
      </c>
      <c r="B1196" s="151"/>
      <c r="C1196" s="176"/>
      <c r="D1196" s="176"/>
      <c r="E1196" s="151"/>
      <c r="F1196" s="177"/>
      <c r="G1196" s="151"/>
      <c r="H1196" s="85">
        <f t="shared" si="40"/>
        <v>0</v>
      </c>
      <c r="J1196" s="114" t="str">
        <f t="shared" si="41"/>
        <v>否</v>
      </c>
      <c r="K1196" s="178"/>
    </row>
    <row r="1197" ht="19.5" hidden="1" customHeight="1" spans="1:11">
      <c r="A1197" s="172" t="s">
        <v>1024</v>
      </c>
      <c r="B1197" s="151"/>
      <c r="C1197" s="176"/>
      <c r="D1197" s="176"/>
      <c r="E1197" s="151"/>
      <c r="F1197" s="177"/>
      <c r="G1197" s="151"/>
      <c r="H1197" s="85">
        <f t="shared" si="40"/>
        <v>0</v>
      </c>
      <c r="J1197" s="114" t="str">
        <f t="shared" si="41"/>
        <v>否</v>
      </c>
      <c r="K1197" s="178"/>
    </row>
    <row r="1198" ht="19.5" hidden="1" customHeight="1" spans="1:11">
      <c r="A1198" s="172" t="s">
        <v>1025</v>
      </c>
      <c r="B1198" s="151"/>
      <c r="C1198" s="176"/>
      <c r="D1198" s="176"/>
      <c r="E1198" s="151"/>
      <c r="F1198" s="177"/>
      <c r="G1198" s="151"/>
      <c r="H1198" s="85">
        <f t="shared" si="40"/>
        <v>0</v>
      </c>
      <c r="J1198" s="114" t="str">
        <f t="shared" si="41"/>
        <v>否</v>
      </c>
      <c r="K1198" s="178"/>
    </row>
    <row r="1199" ht="19.5" hidden="1" customHeight="1" spans="1:11">
      <c r="A1199" s="172" t="s">
        <v>1026</v>
      </c>
      <c r="B1199" s="151"/>
      <c r="C1199" s="176"/>
      <c r="D1199" s="176"/>
      <c r="E1199" s="151"/>
      <c r="F1199" s="177"/>
      <c r="G1199" s="151"/>
      <c r="H1199" s="85">
        <f t="shared" si="40"/>
        <v>0</v>
      </c>
      <c r="J1199" s="114" t="str">
        <f t="shared" si="41"/>
        <v>否</v>
      </c>
      <c r="K1199" s="178"/>
    </row>
    <row r="1200" ht="19.5" hidden="1" customHeight="1" spans="1:11">
      <c r="A1200" s="172" t="s">
        <v>1027</v>
      </c>
      <c r="B1200" s="151"/>
      <c r="C1200" s="176"/>
      <c r="D1200" s="176"/>
      <c r="E1200" s="151"/>
      <c r="F1200" s="177"/>
      <c r="G1200" s="151"/>
      <c r="H1200" s="85">
        <f t="shared" si="40"/>
        <v>0</v>
      </c>
      <c r="J1200" s="114" t="str">
        <f t="shared" si="41"/>
        <v>否</v>
      </c>
      <c r="K1200" s="178"/>
    </row>
    <row r="1201" ht="19.5" hidden="1" customHeight="1" spans="1:11">
      <c r="A1201" s="172" t="s">
        <v>1028</v>
      </c>
      <c r="B1201" s="151"/>
      <c r="C1201" s="176"/>
      <c r="D1201" s="176"/>
      <c r="E1201" s="151"/>
      <c r="F1201" s="177"/>
      <c r="G1201" s="151"/>
      <c r="H1201" s="85">
        <f t="shared" si="40"/>
        <v>0</v>
      </c>
      <c r="J1201" s="114" t="str">
        <f t="shared" si="41"/>
        <v>否</v>
      </c>
      <c r="K1201" s="178"/>
    </row>
    <row r="1202" ht="19.5" hidden="1" customHeight="1" spans="1:11">
      <c r="A1202" s="172" t="s">
        <v>1029</v>
      </c>
      <c r="B1202" s="151"/>
      <c r="C1202" s="176"/>
      <c r="D1202" s="176"/>
      <c r="E1202" s="151"/>
      <c r="F1202" s="177"/>
      <c r="G1202" s="151"/>
      <c r="H1202" s="85">
        <f t="shared" si="40"/>
        <v>0</v>
      </c>
      <c r="J1202" s="114" t="str">
        <f t="shared" si="41"/>
        <v>否</v>
      </c>
      <c r="K1202" s="178"/>
    </row>
    <row r="1203" ht="19.5" hidden="1" customHeight="1" spans="1:11">
      <c r="A1203" s="172" t="s">
        <v>1030</v>
      </c>
      <c r="B1203" s="151"/>
      <c r="C1203" s="176"/>
      <c r="D1203" s="176"/>
      <c r="E1203" s="151"/>
      <c r="F1203" s="177"/>
      <c r="G1203" s="151"/>
      <c r="H1203" s="85">
        <f t="shared" si="40"/>
        <v>0</v>
      </c>
      <c r="J1203" s="114" t="str">
        <f t="shared" si="41"/>
        <v>否</v>
      </c>
      <c r="K1203" s="178"/>
    </row>
    <row r="1204" ht="19.5" hidden="1" customHeight="1" spans="1:11">
      <c r="A1204" s="172" t="s">
        <v>1031</v>
      </c>
      <c r="B1204" s="151"/>
      <c r="C1204" s="176"/>
      <c r="D1204" s="176"/>
      <c r="E1204" s="151"/>
      <c r="F1204" s="177"/>
      <c r="G1204" s="151"/>
      <c r="H1204" s="85">
        <f t="shared" si="40"/>
        <v>0</v>
      </c>
      <c r="J1204" s="114" t="str">
        <f t="shared" si="41"/>
        <v>否</v>
      </c>
      <c r="K1204" s="178"/>
    </row>
    <row r="1205" ht="19.5" hidden="1" customHeight="1" spans="1:11">
      <c r="A1205" s="172" t="s">
        <v>743</v>
      </c>
      <c r="B1205" s="151"/>
      <c r="C1205" s="176"/>
      <c r="D1205" s="176"/>
      <c r="E1205" s="151"/>
      <c r="F1205" s="177"/>
      <c r="G1205" s="151"/>
      <c r="H1205" s="85">
        <f t="shared" si="40"/>
        <v>0</v>
      </c>
      <c r="J1205" s="114" t="str">
        <f t="shared" si="41"/>
        <v>否</v>
      </c>
      <c r="K1205" s="178"/>
    </row>
    <row r="1206" ht="19.5" hidden="1" customHeight="1" spans="1:11">
      <c r="A1206" s="172" t="s">
        <v>1032</v>
      </c>
      <c r="B1206" s="151"/>
      <c r="C1206" s="176"/>
      <c r="D1206" s="176"/>
      <c r="E1206" s="151"/>
      <c r="F1206" s="177"/>
      <c r="G1206" s="151"/>
      <c r="H1206" s="85">
        <f t="shared" si="40"/>
        <v>0</v>
      </c>
      <c r="J1206" s="114" t="str">
        <f t="shared" si="41"/>
        <v>否</v>
      </c>
      <c r="K1206" s="178"/>
    </row>
    <row r="1207" ht="19.5" hidden="1" customHeight="1" spans="1:11">
      <c r="A1207" s="172" t="s">
        <v>1033</v>
      </c>
      <c r="B1207" s="151"/>
      <c r="C1207" s="176"/>
      <c r="D1207" s="176"/>
      <c r="E1207" s="151"/>
      <c r="F1207" s="177"/>
      <c r="G1207" s="151"/>
      <c r="H1207" s="85">
        <f t="shared" si="40"/>
        <v>0</v>
      </c>
      <c r="J1207" s="114" t="str">
        <f t="shared" si="41"/>
        <v>否</v>
      </c>
      <c r="K1207" s="178"/>
    </row>
    <row r="1208" ht="19.5" hidden="1" customHeight="1" spans="1:11">
      <c r="A1208" s="172" t="s">
        <v>724</v>
      </c>
      <c r="B1208" s="151"/>
      <c r="C1208" s="176"/>
      <c r="D1208" s="176"/>
      <c r="E1208" s="151"/>
      <c r="F1208" s="177"/>
      <c r="G1208" s="151"/>
      <c r="H1208" s="85">
        <f t="shared" si="40"/>
        <v>0</v>
      </c>
      <c r="J1208" s="114" t="str">
        <f t="shared" si="41"/>
        <v>否</v>
      </c>
      <c r="K1208" s="178"/>
    </row>
    <row r="1209" ht="19.5" hidden="1" customHeight="1" spans="1:11">
      <c r="A1209" s="172" t="s">
        <v>725</v>
      </c>
      <c r="B1209" s="151"/>
      <c r="C1209" s="176"/>
      <c r="D1209" s="176"/>
      <c r="E1209" s="151"/>
      <c r="F1209" s="177"/>
      <c r="G1209" s="151"/>
      <c r="H1209" s="85">
        <f t="shared" si="40"/>
        <v>0</v>
      </c>
      <c r="J1209" s="114" t="str">
        <f t="shared" si="41"/>
        <v>否</v>
      </c>
      <c r="K1209" s="178"/>
    </row>
    <row r="1210" ht="19.5" hidden="1" customHeight="1" spans="1:11">
      <c r="A1210" s="172" t="s">
        <v>726</v>
      </c>
      <c r="B1210" s="151"/>
      <c r="C1210" s="176"/>
      <c r="D1210" s="176"/>
      <c r="E1210" s="151"/>
      <c r="F1210" s="177"/>
      <c r="G1210" s="151"/>
      <c r="H1210" s="85">
        <f t="shared" si="40"/>
        <v>0</v>
      </c>
      <c r="J1210" s="114" t="str">
        <f t="shared" si="41"/>
        <v>否</v>
      </c>
      <c r="K1210" s="178"/>
    </row>
    <row r="1211" ht="19.5" hidden="1" customHeight="1" spans="1:11">
      <c r="A1211" s="172" t="s">
        <v>1034</v>
      </c>
      <c r="B1211" s="151"/>
      <c r="C1211" s="176"/>
      <c r="D1211" s="176"/>
      <c r="E1211" s="151"/>
      <c r="F1211" s="177"/>
      <c r="G1211" s="151"/>
      <c r="H1211" s="85">
        <f t="shared" si="40"/>
        <v>0</v>
      </c>
      <c r="J1211" s="114" t="str">
        <f t="shared" si="41"/>
        <v>否</v>
      </c>
      <c r="K1211" s="178"/>
    </row>
    <row r="1212" ht="19.5" hidden="1" customHeight="1" spans="1:11">
      <c r="A1212" s="172" t="s">
        <v>1035</v>
      </c>
      <c r="B1212" s="151"/>
      <c r="C1212" s="176"/>
      <c r="D1212" s="176"/>
      <c r="E1212" s="151"/>
      <c r="F1212" s="177"/>
      <c r="G1212" s="151"/>
      <c r="H1212" s="85">
        <f t="shared" si="40"/>
        <v>0</v>
      </c>
      <c r="J1212" s="114" t="str">
        <f t="shared" si="41"/>
        <v>否</v>
      </c>
      <c r="K1212" s="178"/>
    </row>
    <row r="1213" ht="19.5" hidden="1" customHeight="1" spans="1:11">
      <c r="A1213" s="172" t="s">
        <v>1036</v>
      </c>
      <c r="B1213" s="151"/>
      <c r="C1213" s="176"/>
      <c r="D1213" s="176"/>
      <c r="E1213" s="151"/>
      <c r="F1213" s="177"/>
      <c r="G1213" s="151"/>
      <c r="H1213" s="85">
        <f t="shared" si="40"/>
        <v>0</v>
      </c>
      <c r="J1213" s="114" t="str">
        <f t="shared" si="41"/>
        <v>否</v>
      </c>
      <c r="K1213" s="178"/>
    </row>
    <row r="1214" ht="19.5" hidden="1" customHeight="1" spans="1:11">
      <c r="A1214" s="172" t="s">
        <v>743</v>
      </c>
      <c r="B1214" s="151"/>
      <c r="C1214" s="176"/>
      <c r="D1214" s="176"/>
      <c r="E1214" s="151"/>
      <c r="F1214" s="177"/>
      <c r="G1214" s="151"/>
      <c r="H1214" s="85">
        <f t="shared" si="40"/>
        <v>0</v>
      </c>
      <c r="J1214" s="114" t="str">
        <f t="shared" si="41"/>
        <v>否</v>
      </c>
      <c r="K1214" s="178"/>
    </row>
    <row r="1215" ht="19.5" hidden="1" customHeight="1" spans="1:11">
      <c r="A1215" s="172" t="s">
        <v>1037</v>
      </c>
      <c r="B1215" s="151"/>
      <c r="C1215" s="176"/>
      <c r="D1215" s="176"/>
      <c r="E1215" s="151"/>
      <c r="F1215" s="177"/>
      <c r="G1215" s="151"/>
      <c r="H1215" s="85">
        <f t="shared" si="40"/>
        <v>0</v>
      </c>
      <c r="J1215" s="114" t="str">
        <f t="shared" si="41"/>
        <v>否</v>
      </c>
      <c r="K1215" s="178"/>
    </row>
    <row r="1216" ht="18.6" customHeight="1" spans="1:11">
      <c r="A1216" s="172" t="s">
        <v>1038</v>
      </c>
      <c r="B1216" s="151">
        <v>254</v>
      </c>
      <c r="C1216" s="176"/>
      <c r="D1216" s="176"/>
      <c r="E1216" s="151">
        <v>296</v>
      </c>
      <c r="F1216" s="177"/>
      <c r="G1216" s="151"/>
      <c r="H1216" s="85">
        <f t="shared" si="40"/>
        <v>1.16535433070866</v>
      </c>
      <c r="J1216" s="114" t="str">
        <f t="shared" si="41"/>
        <v>是</v>
      </c>
      <c r="K1216" s="178"/>
    </row>
    <row r="1217" ht="18.6" customHeight="1" spans="1:11">
      <c r="A1217" s="172" t="s">
        <v>724</v>
      </c>
      <c r="B1217" s="151">
        <v>184</v>
      </c>
      <c r="C1217" s="176"/>
      <c r="D1217" s="176"/>
      <c r="E1217" s="151">
        <v>221</v>
      </c>
      <c r="F1217" s="177"/>
      <c r="G1217" s="151"/>
      <c r="H1217" s="85">
        <f t="shared" si="40"/>
        <v>1.20108695652174</v>
      </c>
      <c r="J1217" s="114" t="str">
        <f t="shared" si="41"/>
        <v>是</v>
      </c>
      <c r="K1217" s="178"/>
    </row>
    <row r="1218" ht="19.5" hidden="1" customHeight="1" spans="1:11">
      <c r="A1218" s="172" t="s">
        <v>725</v>
      </c>
      <c r="B1218" s="151"/>
      <c r="C1218" s="176"/>
      <c r="D1218" s="176"/>
      <c r="E1218" s="151">
        <v>0</v>
      </c>
      <c r="F1218" s="177"/>
      <c r="G1218" s="151"/>
      <c r="H1218" s="85">
        <f t="shared" si="40"/>
        <v>0</v>
      </c>
      <c r="J1218" s="114" t="str">
        <f t="shared" si="41"/>
        <v>否</v>
      </c>
      <c r="K1218" s="178"/>
    </row>
    <row r="1219" s="112" customFormat="1" ht="19.5" hidden="1" customHeight="1" spans="1:11">
      <c r="A1219" s="172" t="s">
        <v>726</v>
      </c>
      <c r="B1219" s="151"/>
      <c r="C1219" s="176"/>
      <c r="D1219" s="176"/>
      <c r="E1219" s="151">
        <v>0</v>
      </c>
      <c r="F1219" s="177"/>
      <c r="G1219" s="151"/>
      <c r="H1219" s="85">
        <f t="shared" si="40"/>
        <v>0</v>
      </c>
      <c r="J1219" s="114" t="str">
        <f t="shared" si="41"/>
        <v>否</v>
      </c>
      <c r="K1219" s="178"/>
    </row>
    <row r="1220" ht="18.6" customHeight="1" spans="1:11">
      <c r="A1220" s="172" t="s">
        <v>1039</v>
      </c>
      <c r="B1220" s="151">
        <v>28</v>
      </c>
      <c r="C1220" s="176"/>
      <c r="D1220" s="176"/>
      <c r="E1220" s="151">
        <v>30</v>
      </c>
      <c r="F1220" s="177"/>
      <c r="G1220" s="151"/>
      <c r="H1220" s="85">
        <f t="shared" ref="H1220:H1283" si="42">IF(B1220&lt;&gt;0,E1220/B1220,0)</f>
        <v>1.07142857142857</v>
      </c>
      <c r="J1220" s="114" t="str">
        <f t="shared" si="41"/>
        <v>是</v>
      </c>
      <c r="K1220" s="178"/>
    </row>
    <row r="1221" ht="18.6" customHeight="1" spans="1:11">
      <c r="A1221" s="172" t="s">
        <v>1040</v>
      </c>
      <c r="B1221" s="151">
        <v>19</v>
      </c>
      <c r="C1221" s="176"/>
      <c r="D1221" s="176"/>
      <c r="E1221" s="151">
        <v>20</v>
      </c>
      <c r="F1221" s="177"/>
      <c r="G1221" s="151"/>
      <c r="H1221" s="85">
        <f t="shared" si="42"/>
        <v>1.05263157894737</v>
      </c>
      <c r="J1221" s="114" t="str">
        <f t="shared" si="41"/>
        <v>是</v>
      </c>
      <c r="K1221" s="178"/>
    </row>
    <row r="1222" ht="19.5" hidden="1" customHeight="1" spans="1:11">
      <c r="A1222" s="172" t="s">
        <v>1041</v>
      </c>
      <c r="B1222" s="151"/>
      <c r="C1222" s="176"/>
      <c r="D1222" s="176"/>
      <c r="E1222" s="151">
        <v>0</v>
      </c>
      <c r="F1222" s="177"/>
      <c r="G1222" s="151"/>
      <c r="H1222" s="85">
        <f t="shared" si="42"/>
        <v>0</v>
      </c>
      <c r="J1222" s="114" t="str">
        <f t="shared" si="41"/>
        <v>否</v>
      </c>
      <c r="K1222" s="178"/>
    </row>
    <row r="1223" ht="19.5" hidden="1" customHeight="1" spans="1:11">
      <c r="A1223" s="172" t="s">
        <v>1042</v>
      </c>
      <c r="B1223" s="151"/>
      <c r="C1223" s="176"/>
      <c r="D1223" s="176"/>
      <c r="E1223" s="151">
        <v>0</v>
      </c>
      <c r="F1223" s="177"/>
      <c r="G1223" s="151"/>
      <c r="H1223" s="85">
        <f t="shared" si="42"/>
        <v>0</v>
      </c>
      <c r="J1223" s="114" t="str">
        <f t="shared" si="41"/>
        <v>否</v>
      </c>
      <c r="K1223" s="178"/>
    </row>
    <row r="1224" ht="19.5" hidden="1" customHeight="1" spans="1:11">
      <c r="A1224" s="172" t="s">
        <v>1043</v>
      </c>
      <c r="B1224" s="151"/>
      <c r="C1224" s="176"/>
      <c r="D1224" s="176"/>
      <c r="E1224" s="151">
        <v>0</v>
      </c>
      <c r="F1224" s="177"/>
      <c r="G1224" s="151"/>
      <c r="H1224" s="85">
        <f t="shared" si="42"/>
        <v>0</v>
      </c>
      <c r="J1224" s="114" t="str">
        <f t="shared" si="41"/>
        <v>否</v>
      </c>
      <c r="K1224" s="178"/>
    </row>
    <row r="1225" ht="18.6" customHeight="1" spans="1:11">
      <c r="A1225" s="172" t="s">
        <v>1044</v>
      </c>
      <c r="B1225" s="151">
        <v>18</v>
      </c>
      <c r="C1225" s="176"/>
      <c r="D1225" s="176"/>
      <c r="E1225" s="151">
        <v>20</v>
      </c>
      <c r="F1225" s="177"/>
      <c r="G1225" s="151"/>
      <c r="H1225" s="85">
        <f t="shared" si="42"/>
        <v>1.11111111111111</v>
      </c>
      <c r="J1225" s="114" t="str">
        <f t="shared" si="41"/>
        <v>是</v>
      </c>
      <c r="K1225" s="178"/>
    </row>
    <row r="1226" ht="18.6" customHeight="1" spans="1:11">
      <c r="A1226" s="172" t="s">
        <v>1045</v>
      </c>
      <c r="B1226" s="151">
        <v>5</v>
      </c>
      <c r="C1226" s="176"/>
      <c r="D1226" s="176"/>
      <c r="E1226" s="151">
        <v>5</v>
      </c>
      <c r="F1226" s="177"/>
      <c r="G1226" s="151"/>
      <c r="H1226" s="85">
        <f t="shared" si="42"/>
        <v>1</v>
      </c>
      <c r="J1226" s="114" t="str">
        <f t="shared" si="41"/>
        <v>是</v>
      </c>
      <c r="K1226" s="178"/>
    </row>
    <row r="1227" ht="19.5" hidden="1" customHeight="1" spans="1:11">
      <c r="A1227" s="172" t="s">
        <v>1046</v>
      </c>
      <c r="B1227" s="151"/>
      <c r="C1227" s="176"/>
      <c r="D1227" s="176"/>
      <c r="E1227" s="151">
        <v>0</v>
      </c>
      <c r="F1227" s="177"/>
      <c r="G1227" s="151"/>
      <c r="H1227" s="85">
        <f t="shared" si="42"/>
        <v>0</v>
      </c>
      <c r="J1227" s="114" t="str">
        <f t="shared" si="41"/>
        <v>否</v>
      </c>
      <c r="K1227" s="178"/>
    </row>
    <row r="1228" ht="19.5" hidden="1" customHeight="1" spans="1:11">
      <c r="A1228" s="172" t="s">
        <v>1047</v>
      </c>
      <c r="B1228" s="151"/>
      <c r="C1228" s="176"/>
      <c r="D1228" s="176"/>
      <c r="E1228" s="151">
        <v>0</v>
      </c>
      <c r="F1228" s="177"/>
      <c r="G1228" s="151"/>
      <c r="H1228" s="85">
        <f t="shared" si="42"/>
        <v>0</v>
      </c>
      <c r="J1228" s="114" t="str">
        <f t="shared" si="41"/>
        <v>否</v>
      </c>
      <c r="K1228" s="178"/>
    </row>
    <row r="1229" ht="18.6" customHeight="1" spans="1:11">
      <c r="A1229" s="172" t="s">
        <v>1048</v>
      </c>
      <c r="B1229" s="151">
        <v>285</v>
      </c>
      <c r="C1229" s="176"/>
      <c r="D1229" s="176"/>
      <c r="E1229" s="151">
        <v>327</v>
      </c>
      <c r="F1229" s="177"/>
      <c r="G1229" s="151"/>
      <c r="H1229" s="85">
        <f t="shared" si="42"/>
        <v>1.14736842105263</v>
      </c>
      <c r="J1229" s="114" t="str">
        <f t="shared" si="41"/>
        <v>是</v>
      </c>
      <c r="K1229" s="178"/>
    </row>
    <row r="1230" ht="18.6" customHeight="1" spans="1:11">
      <c r="A1230" s="172" t="s">
        <v>724</v>
      </c>
      <c r="B1230" s="151">
        <v>210</v>
      </c>
      <c r="C1230" s="176"/>
      <c r="D1230" s="176"/>
      <c r="E1230" s="151">
        <v>252</v>
      </c>
      <c r="F1230" s="177"/>
      <c r="G1230" s="151"/>
      <c r="H1230" s="85">
        <f t="shared" si="42"/>
        <v>1.2</v>
      </c>
      <c r="J1230" s="114" t="str">
        <f t="shared" si="41"/>
        <v>是</v>
      </c>
      <c r="K1230" s="178"/>
    </row>
    <row r="1231" ht="19.5" hidden="1" customHeight="1" spans="1:11">
      <c r="A1231" s="172" t="s">
        <v>725</v>
      </c>
      <c r="B1231" s="151"/>
      <c r="C1231" s="176"/>
      <c r="D1231" s="176"/>
      <c r="E1231" s="151">
        <v>0</v>
      </c>
      <c r="F1231" s="177"/>
      <c r="G1231" s="151"/>
      <c r="H1231" s="85">
        <f t="shared" si="42"/>
        <v>0</v>
      </c>
      <c r="J1231" s="114" t="str">
        <f t="shared" si="41"/>
        <v>否</v>
      </c>
      <c r="K1231" s="178"/>
    </row>
    <row r="1232" ht="19.5" hidden="1" customHeight="1" spans="1:11">
      <c r="A1232" s="172" t="s">
        <v>726</v>
      </c>
      <c r="B1232" s="151"/>
      <c r="C1232" s="176"/>
      <c r="D1232" s="176"/>
      <c r="E1232" s="151">
        <v>0</v>
      </c>
      <c r="F1232" s="177"/>
      <c r="G1232" s="151"/>
      <c r="H1232" s="85">
        <f t="shared" si="42"/>
        <v>0</v>
      </c>
      <c r="J1232" s="114" t="str">
        <f t="shared" si="41"/>
        <v>否</v>
      </c>
      <c r="K1232" s="178"/>
    </row>
    <row r="1233" ht="19.5" hidden="1" customHeight="1" spans="1:11">
      <c r="A1233" s="172" t="s">
        <v>1049</v>
      </c>
      <c r="B1233" s="151"/>
      <c r="C1233" s="176"/>
      <c r="D1233" s="176"/>
      <c r="E1233" s="151">
        <v>0</v>
      </c>
      <c r="F1233" s="177"/>
      <c r="G1233" s="151"/>
      <c r="H1233" s="85">
        <f t="shared" si="42"/>
        <v>0</v>
      </c>
      <c r="J1233" s="114" t="str">
        <f t="shared" si="41"/>
        <v>否</v>
      </c>
      <c r="K1233" s="178"/>
    </row>
    <row r="1234" ht="19.5" hidden="1" customHeight="1" spans="1:11">
      <c r="A1234" s="172" t="s">
        <v>1051</v>
      </c>
      <c r="B1234" s="151"/>
      <c r="C1234" s="176"/>
      <c r="D1234" s="176"/>
      <c r="E1234" s="151">
        <v>0</v>
      </c>
      <c r="F1234" s="177"/>
      <c r="G1234" s="151"/>
      <c r="H1234" s="85">
        <f t="shared" si="42"/>
        <v>0</v>
      </c>
      <c r="J1234" s="114" t="str">
        <f t="shared" si="41"/>
        <v>否</v>
      </c>
      <c r="K1234" s="178"/>
    </row>
    <row r="1235" s="112" customFormat="1" ht="19.5" hidden="1" customHeight="1" spans="1:11">
      <c r="A1235" s="172" t="s">
        <v>1050</v>
      </c>
      <c r="B1235" s="151"/>
      <c r="C1235" s="176"/>
      <c r="D1235" s="176"/>
      <c r="E1235" s="149">
        <v>0</v>
      </c>
      <c r="F1235" s="177"/>
      <c r="G1235" s="149"/>
      <c r="H1235" s="83">
        <f t="shared" si="42"/>
        <v>0</v>
      </c>
      <c r="J1235" s="114" t="str">
        <f t="shared" si="41"/>
        <v>否</v>
      </c>
      <c r="K1235" s="182"/>
    </row>
    <row r="1236" ht="19.5" hidden="1" customHeight="1" spans="1:11">
      <c r="A1236" s="172" t="s">
        <v>1052</v>
      </c>
      <c r="B1236" s="151"/>
      <c r="C1236" s="176"/>
      <c r="D1236" s="176"/>
      <c r="E1236" s="151">
        <v>0</v>
      </c>
      <c r="F1236" s="177"/>
      <c r="G1236" s="151"/>
      <c r="H1236" s="85">
        <f t="shared" si="42"/>
        <v>0</v>
      </c>
      <c r="J1236" s="114" t="str">
        <f t="shared" si="41"/>
        <v>否</v>
      </c>
      <c r="K1236" s="178"/>
    </row>
    <row r="1237" ht="19.5" hidden="1" customHeight="1" spans="1:11">
      <c r="A1237" s="172" t="s">
        <v>1053</v>
      </c>
      <c r="B1237" s="151"/>
      <c r="C1237" s="176"/>
      <c r="D1237" s="176"/>
      <c r="E1237" s="151"/>
      <c r="F1237" s="177"/>
      <c r="G1237" s="151"/>
      <c r="H1237" s="85">
        <f t="shared" si="42"/>
        <v>0</v>
      </c>
      <c r="J1237" s="114" t="str">
        <f t="shared" si="41"/>
        <v>否</v>
      </c>
      <c r="K1237" s="178"/>
    </row>
    <row r="1238" ht="18.6" customHeight="1" spans="1:11">
      <c r="A1238" s="172" t="s">
        <v>1054</v>
      </c>
      <c r="B1238" s="151">
        <v>40</v>
      </c>
      <c r="C1238" s="176"/>
      <c r="D1238" s="176"/>
      <c r="E1238" s="151">
        <v>40</v>
      </c>
      <c r="F1238" s="177"/>
      <c r="G1238" s="151"/>
      <c r="H1238" s="85">
        <f t="shared" si="42"/>
        <v>1</v>
      </c>
      <c r="J1238" s="114" t="str">
        <f t="shared" si="41"/>
        <v>是</v>
      </c>
      <c r="K1238" s="178"/>
    </row>
    <row r="1239" ht="19.5" hidden="1" customHeight="1" spans="1:11">
      <c r="A1239" s="172" t="s">
        <v>1055</v>
      </c>
      <c r="B1239" s="151"/>
      <c r="C1239" s="176"/>
      <c r="D1239" s="176"/>
      <c r="E1239" s="151">
        <v>0</v>
      </c>
      <c r="F1239" s="177"/>
      <c r="G1239" s="151"/>
      <c r="H1239" s="85">
        <f t="shared" si="42"/>
        <v>0</v>
      </c>
      <c r="J1239" s="114" t="str">
        <f t="shared" si="41"/>
        <v>否</v>
      </c>
      <c r="K1239" s="178"/>
    </row>
    <row r="1240" ht="19.5" hidden="1" customHeight="1" spans="1:11">
      <c r="A1240" s="172" t="s">
        <v>1056</v>
      </c>
      <c r="B1240" s="151"/>
      <c r="C1240" s="176"/>
      <c r="D1240" s="176"/>
      <c r="E1240" s="151">
        <v>0</v>
      </c>
      <c r="F1240" s="177"/>
      <c r="G1240" s="151"/>
      <c r="H1240" s="85">
        <f t="shared" si="42"/>
        <v>0</v>
      </c>
      <c r="J1240" s="114" t="str">
        <f t="shared" si="41"/>
        <v>否</v>
      </c>
      <c r="K1240" s="178"/>
    </row>
    <row r="1241" ht="19.5" hidden="1" customHeight="1" spans="1:11">
      <c r="A1241" s="172" t="s">
        <v>1057</v>
      </c>
      <c r="B1241" s="151"/>
      <c r="C1241" s="176"/>
      <c r="D1241" s="176"/>
      <c r="E1241" s="151">
        <v>0</v>
      </c>
      <c r="F1241" s="177"/>
      <c r="G1241" s="151"/>
      <c r="H1241" s="85">
        <f t="shared" si="42"/>
        <v>0</v>
      </c>
      <c r="J1241" s="114" t="str">
        <f t="shared" ref="J1241:J1305" si="43">IF((E1241+F1241+K1241)&lt;&gt;0,"是","否")</f>
        <v>否</v>
      </c>
      <c r="K1241" s="178"/>
    </row>
    <row r="1242" ht="19.5" hidden="1" customHeight="1" spans="1:11">
      <c r="A1242" s="172" t="s">
        <v>1058</v>
      </c>
      <c r="B1242" s="151"/>
      <c r="C1242" s="176"/>
      <c r="D1242" s="176"/>
      <c r="E1242" s="151">
        <v>0</v>
      </c>
      <c r="F1242" s="177"/>
      <c r="G1242" s="151"/>
      <c r="H1242" s="85">
        <f t="shared" si="42"/>
        <v>0</v>
      </c>
      <c r="J1242" s="114" t="str">
        <f t="shared" si="43"/>
        <v>否</v>
      </c>
      <c r="K1242" s="178"/>
    </row>
    <row r="1243" ht="19.5" hidden="1" customHeight="1" spans="1:11">
      <c r="A1243" s="172" t="s">
        <v>1059</v>
      </c>
      <c r="B1243" s="151"/>
      <c r="C1243" s="176"/>
      <c r="D1243" s="176"/>
      <c r="E1243" s="151"/>
      <c r="F1243" s="177"/>
      <c r="G1243" s="151"/>
      <c r="H1243" s="85">
        <f t="shared" si="42"/>
        <v>0</v>
      </c>
      <c r="J1243" s="114" t="str">
        <f t="shared" si="43"/>
        <v>否</v>
      </c>
      <c r="K1243" s="178"/>
    </row>
    <row r="1244" ht="18.6" customHeight="1" spans="1:11">
      <c r="A1244" s="172" t="s">
        <v>1060</v>
      </c>
      <c r="B1244" s="151">
        <v>35</v>
      </c>
      <c r="C1244" s="176"/>
      <c r="D1244" s="176"/>
      <c r="E1244" s="151">
        <v>35</v>
      </c>
      <c r="F1244" s="177"/>
      <c r="G1244" s="151"/>
      <c r="H1244" s="85">
        <f t="shared" si="42"/>
        <v>1</v>
      </c>
      <c r="J1244" s="114" t="str">
        <f t="shared" si="43"/>
        <v>是</v>
      </c>
      <c r="K1244" s="178"/>
    </row>
    <row r="1245" ht="18.6" customHeight="1" spans="1:11">
      <c r="A1245" s="172" t="s">
        <v>1061</v>
      </c>
      <c r="B1245" s="151"/>
      <c r="C1245" s="176"/>
      <c r="D1245" s="176"/>
      <c r="E1245" s="151">
        <v>50</v>
      </c>
      <c r="F1245" s="177"/>
      <c r="G1245" s="151"/>
      <c r="H1245" s="85">
        <f t="shared" si="42"/>
        <v>0</v>
      </c>
      <c r="J1245" s="114" t="str">
        <f t="shared" si="43"/>
        <v>是</v>
      </c>
      <c r="K1245" s="178"/>
    </row>
    <row r="1246" s="112" customFormat="1" ht="18.6" customHeight="1" spans="1:11">
      <c r="A1246" s="169" t="s">
        <v>46</v>
      </c>
      <c r="B1246" s="149">
        <v>7762</v>
      </c>
      <c r="C1246" s="180">
        <v>87</v>
      </c>
      <c r="D1246" s="180">
        <v>49</v>
      </c>
      <c r="E1246" s="149">
        <v>8700</v>
      </c>
      <c r="F1246" s="181">
        <f>SUM(F1247,F1256,F1260)</f>
        <v>95</v>
      </c>
      <c r="G1246" s="149">
        <v>49</v>
      </c>
      <c r="H1246" s="83">
        <f t="shared" si="42"/>
        <v>1.12084514300438</v>
      </c>
      <c r="J1246" s="112" t="str">
        <f t="shared" si="43"/>
        <v>是</v>
      </c>
      <c r="K1246" s="182">
        <v>1</v>
      </c>
    </row>
    <row r="1247" ht="18.6" customHeight="1" spans="1:11">
      <c r="A1247" s="172" t="s">
        <v>1062</v>
      </c>
      <c r="B1247" s="151">
        <v>847</v>
      </c>
      <c r="C1247" s="176">
        <v>47</v>
      </c>
      <c r="D1247" s="176"/>
      <c r="E1247" s="151">
        <v>1000</v>
      </c>
      <c r="F1247" s="177">
        <f>SUM(F1248:F1255)</f>
        <v>50</v>
      </c>
      <c r="G1247" s="151"/>
      <c r="H1247" s="85">
        <f t="shared" si="42"/>
        <v>1.18063754427391</v>
      </c>
      <c r="J1247" s="114" t="str">
        <f t="shared" si="43"/>
        <v>是</v>
      </c>
      <c r="K1247" s="178"/>
    </row>
    <row r="1248" ht="19.5" hidden="1" customHeight="1" spans="1:11">
      <c r="A1248" s="172" t="s">
        <v>1063</v>
      </c>
      <c r="B1248" s="151">
        <v>0</v>
      </c>
      <c r="C1248" s="176"/>
      <c r="D1248" s="176"/>
      <c r="E1248" s="151">
        <v>0</v>
      </c>
      <c r="F1248" s="177">
        <v>0</v>
      </c>
      <c r="G1248" s="151"/>
      <c r="H1248" s="85">
        <f t="shared" si="42"/>
        <v>0</v>
      </c>
      <c r="J1248" s="114" t="str">
        <f t="shared" si="43"/>
        <v>否</v>
      </c>
      <c r="K1248" s="178"/>
    </row>
    <row r="1249" ht="19.5" hidden="1" customHeight="1" spans="1:11">
      <c r="A1249" s="172" t="s">
        <v>1064</v>
      </c>
      <c r="B1249" s="151">
        <v>0</v>
      </c>
      <c r="C1249" s="176"/>
      <c r="D1249" s="176"/>
      <c r="E1249" s="151">
        <v>0</v>
      </c>
      <c r="F1249" s="177">
        <v>0</v>
      </c>
      <c r="G1249" s="151"/>
      <c r="H1249" s="85">
        <f t="shared" si="42"/>
        <v>0</v>
      </c>
      <c r="J1249" s="114" t="str">
        <f t="shared" si="43"/>
        <v>否</v>
      </c>
      <c r="K1249" s="178"/>
    </row>
    <row r="1250" ht="19.5" hidden="1" customHeight="1" spans="1:11">
      <c r="A1250" s="172" t="s">
        <v>1065</v>
      </c>
      <c r="B1250" s="151">
        <v>0</v>
      </c>
      <c r="C1250" s="176"/>
      <c r="D1250" s="176"/>
      <c r="E1250" s="151">
        <v>0</v>
      </c>
      <c r="F1250" s="177">
        <v>0</v>
      </c>
      <c r="G1250" s="151"/>
      <c r="H1250" s="85">
        <f t="shared" si="42"/>
        <v>0</v>
      </c>
      <c r="J1250" s="114" t="str">
        <f t="shared" si="43"/>
        <v>否</v>
      </c>
      <c r="K1250" s="178"/>
    </row>
    <row r="1251" ht="19.5" hidden="1" customHeight="1" spans="1:11">
      <c r="A1251" s="172" t="s">
        <v>1066</v>
      </c>
      <c r="B1251" s="151">
        <v>0</v>
      </c>
      <c r="C1251" s="176"/>
      <c r="D1251" s="176"/>
      <c r="E1251" s="151">
        <v>0</v>
      </c>
      <c r="F1251" s="177">
        <v>0</v>
      </c>
      <c r="G1251" s="151"/>
      <c r="H1251" s="85">
        <f t="shared" si="42"/>
        <v>0</v>
      </c>
      <c r="J1251" s="114" t="str">
        <f t="shared" si="43"/>
        <v>否</v>
      </c>
      <c r="K1251" s="178"/>
    </row>
    <row r="1252" ht="19.5" hidden="1" customHeight="1" spans="1:11">
      <c r="A1252" s="172" t="s">
        <v>1067</v>
      </c>
      <c r="B1252" s="151">
        <v>0</v>
      </c>
      <c r="C1252" s="176"/>
      <c r="D1252" s="176"/>
      <c r="E1252" s="151">
        <v>0</v>
      </c>
      <c r="F1252" s="177">
        <v>0</v>
      </c>
      <c r="G1252" s="151"/>
      <c r="H1252" s="85">
        <f t="shared" si="42"/>
        <v>0</v>
      </c>
      <c r="J1252" s="114" t="str">
        <f t="shared" si="43"/>
        <v>否</v>
      </c>
      <c r="K1252" s="178"/>
    </row>
    <row r="1253" s="113" customFormat="1" ht="18.6" customHeight="1" spans="1:11">
      <c r="A1253" s="172" t="s">
        <v>1068</v>
      </c>
      <c r="B1253" s="151">
        <v>847</v>
      </c>
      <c r="C1253" s="176">
        <v>47</v>
      </c>
      <c r="D1253" s="176"/>
      <c r="E1253" s="151">
        <v>1000</v>
      </c>
      <c r="F1253" s="177">
        <v>50</v>
      </c>
      <c r="G1253" s="151"/>
      <c r="H1253" s="85">
        <f t="shared" si="42"/>
        <v>1.18063754427391</v>
      </c>
      <c r="J1253" s="113" t="str">
        <f t="shared" si="43"/>
        <v>是</v>
      </c>
      <c r="K1253" s="183"/>
    </row>
    <row r="1254" ht="19.5" hidden="1" customHeight="1" spans="1:11">
      <c r="A1254" s="172" t="s">
        <v>1069</v>
      </c>
      <c r="B1254" s="151">
        <v>0</v>
      </c>
      <c r="C1254" s="176"/>
      <c r="D1254" s="176"/>
      <c r="E1254" s="151">
        <v>0</v>
      </c>
      <c r="F1254" s="177">
        <v>0</v>
      </c>
      <c r="G1254" s="151"/>
      <c r="H1254" s="85">
        <f t="shared" si="42"/>
        <v>0</v>
      </c>
      <c r="J1254" s="114" t="str">
        <f t="shared" si="43"/>
        <v>否</v>
      </c>
      <c r="K1254" s="178"/>
    </row>
    <row r="1255" ht="19.5" hidden="1" customHeight="1" spans="1:11">
      <c r="A1255" s="172" t="s">
        <v>1070</v>
      </c>
      <c r="B1255" s="151">
        <v>0</v>
      </c>
      <c r="C1255" s="176"/>
      <c r="D1255" s="176"/>
      <c r="E1255" s="151">
        <v>0</v>
      </c>
      <c r="F1255" s="177">
        <v>0</v>
      </c>
      <c r="G1255" s="151"/>
      <c r="H1255" s="85">
        <f t="shared" si="42"/>
        <v>0</v>
      </c>
      <c r="J1255" s="114" t="str">
        <f t="shared" si="43"/>
        <v>否</v>
      </c>
      <c r="K1255" s="178"/>
    </row>
    <row r="1256" ht="18.6" customHeight="1" spans="1:11">
      <c r="A1256" s="172" t="s">
        <v>1071</v>
      </c>
      <c r="B1256" s="151">
        <v>6326</v>
      </c>
      <c r="C1256" s="176">
        <v>40</v>
      </c>
      <c r="D1256" s="176">
        <v>49</v>
      </c>
      <c r="E1256" s="151">
        <v>7000</v>
      </c>
      <c r="F1256" s="177">
        <f>SUM(F1257:F1259)</f>
        <v>45</v>
      </c>
      <c r="G1256" s="151">
        <v>49</v>
      </c>
      <c r="H1256" s="85">
        <f t="shared" si="42"/>
        <v>1.10654441985457</v>
      </c>
      <c r="J1256" s="114" t="str">
        <f t="shared" si="43"/>
        <v>是</v>
      </c>
      <c r="K1256" s="178"/>
    </row>
    <row r="1257" ht="18.6" customHeight="1" spans="1:11">
      <c r="A1257" s="172" t="s">
        <v>1072</v>
      </c>
      <c r="B1257" s="151">
        <v>6326</v>
      </c>
      <c r="C1257" s="176">
        <v>40</v>
      </c>
      <c r="D1257" s="176">
        <v>49</v>
      </c>
      <c r="E1257" s="151">
        <v>7000</v>
      </c>
      <c r="F1257" s="177">
        <v>40</v>
      </c>
      <c r="G1257" s="151">
        <v>49</v>
      </c>
      <c r="H1257" s="85">
        <f t="shared" si="42"/>
        <v>1.10654441985457</v>
      </c>
      <c r="J1257" s="114" t="str">
        <f t="shared" si="43"/>
        <v>是</v>
      </c>
      <c r="K1257" s="178"/>
    </row>
    <row r="1258" ht="19.5" hidden="1" customHeight="1" spans="1:11">
      <c r="A1258" s="172" t="s">
        <v>1073</v>
      </c>
      <c r="B1258" s="151"/>
      <c r="C1258" s="176"/>
      <c r="D1258" s="176"/>
      <c r="E1258" s="151"/>
      <c r="F1258" s="177">
        <v>0</v>
      </c>
      <c r="G1258" s="151"/>
      <c r="H1258" s="85">
        <f t="shared" si="42"/>
        <v>0</v>
      </c>
      <c r="J1258" s="114" t="str">
        <f t="shared" si="43"/>
        <v>否</v>
      </c>
      <c r="K1258" s="178"/>
    </row>
    <row r="1259" ht="18.6" customHeight="1" spans="1:11">
      <c r="A1259" s="172" t="s">
        <v>1074</v>
      </c>
      <c r="B1259" s="151"/>
      <c r="C1259" s="176"/>
      <c r="D1259" s="176"/>
      <c r="E1259" s="151"/>
      <c r="F1259" s="177">
        <v>5</v>
      </c>
      <c r="G1259" s="151"/>
      <c r="H1259" s="85">
        <f t="shared" si="42"/>
        <v>0</v>
      </c>
      <c r="J1259" s="114" t="str">
        <f t="shared" si="43"/>
        <v>是</v>
      </c>
      <c r="K1259" s="178"/>
    </row>
    <row r="1260" ht="18.6" customHeight="1" spans="1:11">
      <c r="A1260" s="172" t="s">
        <v>1075</v>
      </c>
      <c r="B1260" s="151">
        <v>589</v>
      </c>
      <c r="C1260" s="176"/>
      <c r="D1260" s="176"/>
      <c r="E1260" s="151">
        <v>700</v>
      </c>
      <c r="F1260" s="177"/>
      <c r="G1260" s="151"/>
      <c r="H1260" s="85">
        <f t="shared" si="42"/>
        <v>1.18845500848896</v>
      </c>
      <c r="J1260" s="114" t="str">
        <f t="shared" si="43"/>
        <v>是</v>
      </c>
      <c r="K1260" s="178"/>
    </row>
    <row r="1261" ht="19.5" hidden="1" customHeight="1" spans="1:11">
      <c r="A1261" s="172" t="s">
        <v>1076</v>
      </c>
      <c r="B1261" s="151">
        <v>0</v>
      </c>
      <c r="C1261" s="176"/>
      <c r="D1261" s="176"/>
      <c r="E1261" s="151">
        <v>0</v>
      </c>
      <c r="F1261" s="177"/>
      <c r="G1261" s="151"/>
      <c r="H1261" s="85">
        <f t="shared" si="42"/>
        <v>0</v>
      </c>
      <c r="J1261" s="114" t="str">
        <f t="shared" si="43"/>
        <v>否</v>
      </c>
      <c r="K1261" s="178"/>
    </row>
    <row r="1262" ht="18.6" customHeight="1" spans="1:11">
      <c r="A1262" s="172" t="s">
        <v>1077</v>
      </c>
      <c r="B1262" s="151">
        <v>589</v>
      </c>
      <c r="C1262" s="176"/>
      <c r="D1262" s="176"/>
      <c r="E1262" s="151">
        <v>700</v>
      </c>
      <c r="F1262" s="177"/>
      <c r="G1262" s="151"/>
      <c r="H1262" s="85">
        <f t="shared" si="42"/>
        <v>1.18845500848896</v>
      </c>
      <c r="J1262" s="114" t="str">
        <f t="shared" si="43"/>
        <v>是</v>
      </c>
      <c r="K1262" s="178"/>
    </row>
    <row r="1263" ht="19.5" hidden="1" customHeight="1" spans="1:11">
      <c r="A1263" s="172" t="s">
        <v>1078</v>
      </c>
      <c r="B1263" s="151">
        <v>0</v>
      </c>
      <c r="C1263" s="176"/>
      <c r="D1263" s="176"/>
      <c r="E1263" s="151"/>
      <c r="F1263" s="177"/>
      <c r="G1263" s="151"/>
      <c r="H1263" s="85">
        <f t="shared" si="42"/>
        <v>0</v>
      </c>
      <c r="J1263" s="114" t="str">
        <f t="shared" si="43"/>
        <v>否</v>
      </c>
      <c r="K1263" s="178"/>
    </row>
    <row r="1264" s="112" customFormat="1" ht="18.6" customHeight="1" spans="1:11">
      <c r="A1264" s="169" t="s">
        <v>47</v>
      </c>
      <c r="B1264" s="149">
        <v>1617</v>
      </c>
      <c r="C1264" s="180"/>
      <c r="D1264" s="180"/>
      <c r="E1264" s="149">
        <v>1715</v>
      </c>
      <c r="F1264" s="177"/>
      <c r="G1264" s="149"/>
      <c r="H1264" s="83">
        <f t="shared" si="42"/>
        <v>1.06060606060606</v>
      </c>
      <c r="J1264" s="112" t="str">
        <f t="shared" si="43"/>
        <v>是</v>
      </c>
      <c r="K1264" s="182">
        <v>1</v>
      </c>
    </row>
    <row r="1265" ht="18.6" customHeight="1" spans="1:11">
      <c r="A1265" s="172" t="s">
        <v>1079</v>
      </c>
      <c r="B1265" s="151">
        <v>1424</v>
      </c>
      <c r="C1265" s="176"/>
      <c r="D1265" s="176"/>
      <c r="E1265" s="151">
        <v>1520</v>
      </c>
      <c r="F1265" s="177"/>
      <c r="G1265" s="151"/>
      <c r="H1265" s="85">
        <f t="shared" si="42"/>
        <v>1.06741573033708</v>
      </c>
      <c r="J1265" s="114" t="str">
        <f t="shared" si="43"/>
        <v>是</v>
      </c>
      <c r="K1265" s="178"/>
    </row>
    <row r="1266" ht="19.5" hidden="1" customHeight="1" spans="1:11">
      <c r="A1266" s="172" t="s">
        <v>724</v>
      </c>
      <c r="B1266" s="151"/>
      <c r="C1266" s="176"/>
      <c r="D1266" s="176"/>
      <c r="E1266" s="151">
        <v>0</v>
      </c>
      <c r="F1266" s="177"/>
      <c r="G1266" s="151"/>
      <c r="H1266" s="85">
        <f t="shared" si="42"/>
        <v>0</v>
      </c>
      <c r="J1266" s="114" t="str">
        <f t="shared" si="43"/>
        <v>否</v>
      </c>
      <c r="K1266" s="178"/>
    </row>
    <row r="1267" ht="19.5" hidden="1" customHeight="1" spans="1:11">
      <c r="A1267" s="172" t="s">
        <v>725</v>
      </c>
      <c r="B1267" s="151"/>
      <c r="C1267" s="176"/>
      <c r="D1267" s="176"/>
      <c r="E1267" s="151">
        <v>0</v>
      </c>
      <c r="F1267" s="177"/>
      <c r="G1267" s="151"/>
      <c r="H1267" s="85">
        <f t="shared" si="42"/>
        <v>0</v>
      </c>
      <c r="J1267" s="114" t="str">
        <f t="shared" si="43"/>
        <v>否</v>
      </c>
      <c r="K1267" s="178"/>
    </row>
    <row r="1268" ht="19.5" hidden="1" customHeight="1" spans="1:11">
      <c r="A1268" s="172" t="s">
        <v>726</v>
      </c>
      <c r="B1268" s="151"/>
      <c r="C1268" s="176"/>
      <c r="D1268" s="176"/>
      <c r="E1268" s="151">
        <v>0</v>
      </c>
      <c r="F1268" s="177"/>
      <c r="G1268" s="151"/>
      <c r="H1268" s="85">
        <f t="shared" si="42"/>
        <v>0</v>
      </c>
      <c r="J1268" s="114" t="str">
        <f t="shared" si="43"/>
        <v>否</v>
      </c>
      <c r="K1268" s="178"/>
    </row>
    <row r="1269" ht="19.5" hidden="1" customHeight="1" spans="1:11">
      <c r="A1269" s="172" t="s">
        <v>1080</v>
      </c>
      <c r="B1269" s="151"/>
      <c r="C1269" s="176"/>
      <c r="D1269" s="176"/>
      <c r="E1269" s="151">
        <v>0</v>
      </c>
      <c r="F1269" s="177"/>
      <c r="G1269" s="151"/>
      <c r="H1269" s="85">
        <f t="shared" si="42"/>
        <v>0</v>
      </c>
      <c r="J1269" s="114" t="str">
        <f t="shared" si="43"/>
        <v>否</v>
      </c>
      <c r="K1269" s="178"/>
    </row>
    <row r="1270" ht="19.5" hidden="1" customHeight="1" spans="1:11">
      <c r="A1270" s="172" t="s">
        <v>1081</v>
      </c>
      <c r="B1270" s="151"/>
      <c r="C1270" s="176"/>
      <c r="D1270" s="176"/>
      <c r="E1270" s="151">
        <v>0</v>
      </c>
      <c r="F1270" s="177"/>
      <c r="G1270" s="151"/>
      <c r="H1270" s="85">
        <f t="shared" si="42"/>
        <v>0</v>
      </c>
      <c r="J1270" s="114" t="str">
        <f t="shared" si="43"/>
        <v>否</v>
      </c>
      <c r="K1270" s="178"/>
    </row>
    <row r="1271" ht="18.6" customHeight="1" spans="1:11">
      <c r="A1271" s="172" t="s">
        <v>1082</v>
      </c>
      <c r="B1271" s="151">
        <v>20</v>
      </c>
      <c r="C1271" s="176"/>
      <c r="D1271" s="176"/>
      <c r="E1271" s="151">
        <v>20</v>
      </c>
      <c r="F1271" s="177"/>
      <c r="G1271" s="151"/>
      <c r="H1271" s="85">
        <f t="shared" si="42"/>
        <v>1</v>
      </c>
      <c r="J1271" s="114" t="str">
        <f t="shared" si="43"/>
        <v>是</v>
      </c>
      <c r="K1271" s="178"/>
    </row>
    <row r="1272" ht="19.5" hidden="1" customHeight="1" spans="1:11">
      <c r="A1272" s="172" t="s">
        <v>1083</v>
      </c>
      <c r="B1272" s="151"/>
      <c r="C1272" s="176"/>
      <c r="D1272" s="176"/>
      <c r="E1272" s="151">
        <v>0</v>
      </c>
      <c r="F1272" s="177"/>
      <c r="G1272" s="151"/>
      <c r="H1272" s="85">
        <f t="shared" si="42"/>
        <v>0</v>
      </c>
      <c r="J1272" s="114" t="str">
        <f t="shared" si="43"/>
        <v>否</v>
      </c>
      <c r="K1272" s="178"/>
    </row>
    <row r="1273" ht="19.5" hidden="1" customHeight="1" spans="1:11">
      <c r="A1273" s="172" t="s">
        <v>1084</v>
      </c>
      <c r="B1273" s="151"/>
      <c r="C1273" s="176"/>
      <c r="D1273" s="176"/>
      <c r="E1273" s="151">
        <v>0</v>
      </c>
      <c r="F1273" s="177"/>
      <c r="G1273" s="151"/>
      <c r="H1273" s="85">
        <f t="shared" si="42"/>
        <v>0</v>
      </c>
      <c r="J1273" s="114" t="str">
        <f t="shared" si="43"/>
        <v>否</v>
      </c>
      <c r="K1273" s="178"/>
    </row>
    <row r="1274" ht="19.5" hidden="1" customHeight="1" spans="1:11">
      <c r="A1274" s="172" t="s">
        <v>1085</v>
      </c>
      <c r="B1274" s="151"/>
      <c r="C1274" s="176"/>
      <c r="D1274" s="176"/>
      <c r="E1274" s="151">
        <v>0</v>
      </c>
      <c r="F1274" s="177"/>
      <c r="G1274" s="151"/>
      <c r="H1274" s="85">
        <f t="shared" si="42"/>
        <v>0</v>
      </c>
      <c r="J1274" s="114" t="str">
        <f t="shared" si="43"/>
        <v>否</v>
      </c>
      <c r="K1274" s="178"/>
    </row>
    <row r="1275" ht="19.5" hidden="1" customHeight="1" spans="1:11">
      <c r="A1275" s="172" t="s">
        <v>1086</v>
      </c>
      <c r="B1275" s="151"/>
      <c r="C1275" s="176"/>
      <c r="D1275" s="176"/>
      <c r="E1275" s="151">
        <v>0</v>
      </c>
      <c r="F1275" s="177"/>
      <c r="G1275" s="151"/>
      <c r="H1275" s="85">
        <f t="shared" si="42"/>
        <v>0</v>
      </c>
      <c r="J1275" s="114" t="str">
        <f t="shared" si="43"/>
        <v>否</v>
      </c>
      <c r="K1275" s="178"/>
    </row>
    <row r="1276" ht="18.6" customHeight="1" spans="1:11">
      <c r="A1276" s="172" t="s">
        <v>1087</v>
      </c>
      <c r="B1276" s="151">
        <v>1404</v>
      </c>
      <c r="C1276" s="176"/>
      <c r="D1276" s="176"/>
      <c r="E1276" s="151">
        <v>1500</v>
      </c>
      <c r="F1276" s="177"/>
      <c r="G1276" s="151"/>
      <c r="H1276" s="85">
        <f t="shared" si="42"/>
        <v>1.06837606837607</v>
      </c>
      <c r="J1276" s="114" t="str">
        <f t="shared" si="43"/>
        <v>是</v>
      </c>
      <c r="K1276" s="178"/>
    </row>
    <row r="1277" ht="19.5" hidden="1" customHeight="1" spans="1:11">
      <c r="A1277" s="172" t="s">
        <v>1088</v>
      </c>
      <c r="B1277" s="151"/>
      <c r="C1277" s="176"/>
      <c r="D1277" s="176"/>
      <c r="E1277" s="151"/>
      <c r="F1277" s="177"/>
      <c r="G1277" s="151"/>
      <c r="H1277" s="85">
        <f t="shared" si="42"/>
        <v>0</v>
      </c>
      <c r="J1277" s="114" t="str">
        <f t="shared" si="43"/>
        <v>否</v>
      </c>
      <c r="K1277" s="178"/>
    </row>
    <row r="1278" ht="19.5" hidden="1" customHeight="1" spans="1:11">
      <c r="A1278" s="172" t="s">
        <v>743</v>
      </c>
      <c r="B1278" s="151"/>
      <c r="C1278" s="176"/>
      <c r="D1278" s="176"/>
      <c r="E1278" s="151"/>
      <c r="F1278" s="177"/>
      <c r="G1278" s="151"/>
      <c r="H1278" s="85">
        <f t="shared" si="42"/>
        <v>0</v>
      </c>
      <c r="J1278" s="114" t="str">
        <f t="shared" si="43"/>
        <v>否</v>
      </c>
      <c r="K1278" s="178"/>
    </row>
    <row r="1279" ht="19.5" hidden="1" customHeight="1" spans="1:11">
      <c r="A1279" s="172" t="s">
        <v>1089</v>
      </c>
      <c r="B1279" s="151"/>
      <c r="C1279" s="176"/>
      <c r="D1279" s="176"/>
      <c r="E1279" s="151"/>
      <c r="F1279" s="177"/>
      <c r="G1279" s="151"/>
      <c r="H1279" s="85">
        <f t="shared" si="42"/>
        <v>0</v>
      </c>
      <c r="J1279" s="114" t="str">
        <f t="shared" si="43"/>
        <v>否</v>
      </c>
      <c r="K1279" s="178"/>
    </row>
    <row r="1280" ht="18.6" customHeight="1" spans="1:11">
      <c r="A1280" s="172" t="s">
        <v>1090</v>
      </c>
      <c r="B1280" s="151">
        <v>43</v>
      </c>
      <c r="C1280" s="176"/>
      <c r="D1280" s="176"/>
      <c r="E1280" s="151">
        <v>45</v>
      </c>
      <c r="F1280" s="177"/>
      <c r="G1280" s="151"/>
      <c r="H1280" s="85">
        <f t="shared" si="42"/>
        <v>1.04651162790698</v>
      </c>
      <c r="J1280" s="114" t="str">
        <f t="shared" si="43"/>
        <v>是</v>
      </c>
      <c r="K1280" s="178"/>
    </row>
    <row r="1281" ht="19.5" hidden="1" customHeight="1" spans="1:11">
      <c r="A1281" s="172" t="s">
        <v>724</v>
      </c>
      <c r="B1281" s="151"/>
      <c r="C1281" s="176"/>
      <c r="D1281" s="176"/>
      <c r="E1281" s="151">
        <v>0</v>
      </c>
      <c r="F1281" s="177"/>
      <c r="G1281" s="151"/>
      <c r="H1281" s="85">
        <f t="shared" si="42"/>
        <v>0</v>
      </c>
      <c r="J1281" s="114" t="str">
        <f t="shared" si="43"/>
        <v>否</v>
      </c>
      <c r="K1281" s="178"/>
    </row>
    <row r="1282" ht="19.5" hidden="1" customHeight="1" spans="1:11">
      <c r="A1282" s="172" t="s">
        <v>725</v>
      </c>
      <c r="B1282" s="151"/>
      <c r="C1282" s="176"/>
      <c r="D1282" s="176"/>
      <c r="E1282" s="151">
        <v>0</v>
      </c>
      <c r="F1282" s="177"/>
      <c r="G1282" s="151"/>
      <c r="H1282" s="85">
        <f t="shared" si="42"/>
        <v>0</v>
      </c>
      <c r="J1282" s="114" t="str">
        <f t="shared" si="43"/>
        <v>否</v>
      </c>
      <c r="K1282" s="178"/>
    </row>
    <row r="1283" ht="19.5" hidden="1" customHeight="1" spans="1:11">
      <c r="A1283" s="172" t="s">
        <v>726</v>
      </c>
      <c r="B1283" s="151"/>
      <c r="C1283" s="176"/>
      <c r="D1283" s="176"/>
      <c r="E1283" s="151">
        <v>0</v>
      </c>
      <c r="F1283" s="177"/>
      <c r="G1283" s="151"/>
      <c r="H1283" s="85">
        <f t="shared" si="42"/>
        <v>0</v>
      </c>
      <c r="J1283" s="114" t="str">
        <f t="shared" si="43"/>
        <v>否</v>
      </c>
      <c r="K1283" s="178"/>
    </row>
    <row r="1284" ht="19.5" hidden="1" customHeight="1" spans="1:11">
      <c r="A1284" s="172" t="s">
        <v>1091</v>
      </c>
      <c r="B1284" s="151"/>
      <c r="C1284" s="176"/>
      <c r="D1284" s="176"/>
      <c r="E1284" s="151">
        <v>0</v>
      </c>
      <c r="F1284" s="177"/>
      <c r="G1284" s="151"/>
      <c r="H1284" s="85">
        <f t="shared" ref="H1284:H1349" si="44">IF(B1284&lt;&gt;0,E1284/B1284,0)</f>
        <v>0</v>
      </c>
      <c r="J1284" s="114" t="str">
        <f t="shared" si="43"/>
        <v>否</v>
      </c>
      <c r="K1284" s="178"/>
    </row>
    <row r="1285" ht="19.5" hidden="1" customHeight="1" spans="1:11">
      <c r="A1285" s="172" t="s">
        <v>1092</v>
      </c>
      <c r="B1285" s="151"/>
      <c r="C1285" s="176"/>
      <c r="D1285" s="176"/>
      <c r="E1285" s="151">
        <v>0</v>
      </c>
      <c r="F1285" s="177"/>
      <c r="G1285" s="151"/>
      <c r="H1285" s="85">
        <f t="shared" si="44"/>
        <v>0</v>
      </c>
      <c r="J1285" s="114" t="str">
        <f t="shared" si="43"/>
        <v>否</v>
      </c>
      <c r="K1285" s="178"/>
    </row>
    <row r="1286" ht="19.5" hidden="1" customHeight="1" spans="1:11">
      <c r="A1286" s="172" t="s">
        <v>1093</v>
      </c>
      <c r="B1286" s="151"/>
      <c r="C1286" s="176"/>
      <c r="D1286" s="176"/>
      <c r="E1286" s="151">
        <v>0</v>
      </c>
      <c r="F1286" s="177"/>
      <c r="G1286" s="151"/>
      <c r="H1286" s="85">
        <f t="shared" si="44"/>
        <v>0</v>
      </c>
      <c r="J1286" s="114" t="str">
        <f t="shared" si="43"/>
        <v>否</v>
      </c>
      <c r="K1286" s="178"/>
    </row>
    <row r="1287" ht="19.5" hidden="1" customHeight="1" spans="1:11">
      <c r="A1287" s="172" t="s">
        <v>1094</v>
      </c>
      <c r="B1287" s="151"/>
      <c r="C1287" s="176"/>
      <c r="D1287" s="176"/>
      <c r="E1287" s="151">
        <v>0</v>
      </c>
      <c r="F1287" s="177"/>
      <c r="G1287" s="151"/>
      <c r="H1287" s="85">
        <f t="shared" si="44"/>
        <v>0</v>
      </c>
      <c r="J1287" s="114" t="str">
        <f t="shared" si="43"/>
        <v>否</v>
      </c>
      <c r="K1287" s="178"/>
    </row>
    <row r="1288" ht="19.5" hidden="1" customHeight="1" spans="1:11">
      <c r="A1288" s="172" t="s">
        <v>1095</v>
      </c>
      <c r="B1288" s="151"/>
      <c r="C1288" s="176"/>
      <c r="D1288" s="176"/>
      <c r="E1288" s="151">
        <v>0</v>
      </c>
      <c r="F1288" s="177"/>
      <c r="G1288" s="151"/>
      <c r="H1288" s="85">
        <f t="shared" si="44"/>
        <v>0</v>
      </c>
      <c r="J1288" s="114" t="str">
        <f t="shared" si="43"/>
        <v>否</v>
      </c>
      <c r="K1288" s="178"/>
    </row>
    <row r="1289" ht="19.5" hidden="1" customHeight="1" spans="1:11">
      <c r="A1289" s="172" t="s">
        <v>1096</v>
      </c>
      <c r="B1289" s="151"/>
      <c r="C1289" s="176"/>
      <c r="D1289" s="176"/>
      <c r="E1289" s="151">
        <v>0</v>
      </c>
      <c r="F1289" s="177"/>
      <c r="G1289" s="151"/>
      <c r="H1289" s="85">
        <f t="shared" si="44"/>
        <v>0</v>
      </c>
      <c r="J1289" s="114" t="str">
        <f t="shared" si="43"/>
        <v>否</v>
      </c>
      <c r="K1289" s="178"/>
    </row>
    <row r="1290" s="112" customFormat="1" ht="18.6" customHeight="1" spans="1:11">
      <c r="A1290" s="172" t="s">
        <v>1097</v>
      </c>
      <c r="B1290" s="151">
        <v>43</v>
      </c>
      <c r="C1290" s="176"/>
      <c r="D1290" s="176"/>
      <c r="E1290" s="151">
        <v>45</v>
      </c>
      <c r="F1290" s="177"/>
      <c r="G1290" s="151"/>
      <c r="H1290" s="83">
        <f t="shared" si="44"/>
        <v>1.04651162790698</v>
      </c>
      <c r="J1290" s="114" t="str">
        <f t="shared" si="43"/>
        <v>是</v>
      </c>
      <c r="K1290" s="178"/>
    </row>
    <row r="1291" s="112" customFormat="1" ht="19.5" hidden="1" customHeight="1" spans="1:11">
      <c r="A1291" s="172" t="s">
        <v>1098</v>
      </c>
      <c r="B1291" s="151"/>
      <c r="C1291" s="176"/>
      <c r="D1291" s="176"/>
      <c r="E1291" s="151"/>
      <c r="F1291" s="177"/>
      <c r="G1291" s="151"/>
      <c r="H1291" s="83">
        <f t="shared" si="44"/>
        <v>0</v>
      </c>
      <c r="J1291" s="114" t="str">
        <f t="shared" si="43"/>
        <v>否</v>
      </c>
      <c r="K1291" s="178"/>
    </row>
    <row r="1292" ht="19.5" hidden="1" customHeight="1" spans="1:11">
      <c r="A1292" s="172" t="s">
        <v>743</v>
      </c>
      <c r="B1292" s="151"/>
      <c r="C1292" s="176"/>
      <c r="D1292" s="176"/>
      <c r="E1292" s="151"/>
      <c r="F1292" s="177"/>
      <c r="G1292" s="151"/>
      <c r="H1292" s="85">
        <f t="shared" si="44"/>
        <v>0</v>
      </c>
      <c r="J1292" s="114" t="str">
        <f t="shared" si="43"/>
        <v>否</v>
      </c>
      <c r="K1292" s="178"/>
    </row>
    <row r="1293" ht="19.5" hidden="1" customHeight="1" spans="1:11">
      <c r="A1293" s="172" t="s">
        <v>1099</v>
      </c>
      <c r="B1293" s="151"/>
      <c r="C1293" s="176"/>
      <c r="D1293" s="176"/>
      <c r="E1293" s="151"/>
      <c r="F1293" s="177"/>
      <c r="G1293" s="151"/>
      <c r="H1293" s="85">
        <f t="shared" si="44"/>
        <v>0</v>
      </c>
      <c r="J1293" s="114" t="str">
        <f t="shared" si="43"/>
        <v>否</v>
      </c>
      <c r="K1293" s="178"/>
    </row>
    <row r="1294" ht="19.5" hidden="1" customHeight="1" spans="1:11">
      <c r="A1294" s="172" t="s">
        <v>1100</v>
      </c>
      <c r="B1294" s="151"/>
      <c r="C1294" s="176"/>
      <c r="D1294" s="176"/>
      <c r="E1294" s="151"/>
      <c r="F1294" s="177"/>
      <c r="G1294" s="151"/>
      <c r="H1294" s="85">
        <f t="shared" si="44"/>
        <v>0</v>
      </c>
      <c r="J1294" s="114" t="str">
        <f t="shared" si="43"/>
        <v>否</v>
      </c>
      <c r="K1294" s="178"/>
    </row>
    <row r="1295" ht="19.5" hidden="1" customHeight="1" spans="1:11">
      <c r="A1295" s="172" t="s">
        <v>1101</v>
      </c>
      <c r="B1295" s="151"/>
      <c r="C1295" s="176"/>
      <c r="D1295" s="176"/>
      <c r="E1295" s="151"/>
      <c r="F1295" s="177"/>
      <c r="G1295" s="151"/>
      <c r="H1295" s="85">
        <f t="shared" si="44"/>
        <v>0</v>
      </c>
      <c r="J1295" s="114" t="str">
        <f t="shared" si="43"/>
        <v>否</v>
      </c>
      <c r="K1295" s="178"/>
    </row>
    <row r="1296" ht="19.5" hidden="1" customHeight="1" spans="1:11">
      <c r="A1296" s="172" t="s">
        <v>1102</v>
      </c>
      <c r="B1296" s="151"/>
      <c r="C1296" s="176"/>
      <c r="D1296" s="176"/>
      <c r="E1296" s="151"/>
      <c r="F1296" s="177"/>
      <c r="G1296" s="151"/>
      <c r="H1296" s="85">
        <f t="shared" si="44"/>
        <v>0</v>
      </c>
      <c r="J1296" s="114" t="str">
        <f t="shared" si="43"/>
        <v>否</v>
      </c>
      <c r="K1296" s="178"/>
    </row>
    <row r="1297" ht="19.5" hidden="1" customHeight="1" spans="1:11">
      <c r="A1297" s="172" t="s">
        <v>1103</v>
      </c>
      <c r="B1297" s="151"/>
      <c r="C1297" s="176"/>
      <c r="D1297" s="176"/>
      <c r="E1297" s="151"/>
      <c r="F1297" s="177"/>
      <c r="G1297" s="151"/>
      <c r="H1297" s="85">
        <f t="shared" si="44"/>
        <v>0</v>
      </c>
      <c r="J1297" s="114" t="str">
        <f t="shared" si="43"/>
        <v>否</v>
      </c>
      <c r="K1297" s="178"/>
    </row>
    <row r="1298" s="112" customFormat="1" ht="19.5" hidden="1" customHeight="1" spans="1:11">
      <c r="A1298" s="172" t="s">
        <v>1104</v>
      </c>
      <c r="B1298" s="151"/>
      <c r="C1298" s="176"/>
      <c r="D1298" s="176"/>
      <c r="E1298" s="151"/>
      <c r="F1298" s="177"/>
      <c r="G1298" s="151"/>
      <c r="H1298" s="83">
        <f t="shared" si="44"/>
        <v>0</v>
      </c>
      <c r="J1298" s="114" t="str">
        <f t="shared" si="43"/>
        <v>否</v>
      </c>
      <c r="K1298" s="178"/>
    </row>
    <row r="1299" ht="19.5" hidden="1" customHeight="1" spans="1:11">
      <c r="A1299" s="172" t="s">
        <v>1105</v>
      </c>
      <c r="B1299" s="151"/>
      <c r="C1299" s="176"/>
      <c r="D1299" s="176"/>
      <c r="E1299" s="151"/>
      <c r="F1299" s="177"/>
      <c r="G1299" s="151"/>
      <c r="H1299" s="85">
        <f t="shared" si="44"/>
        <v>0</v>
      </c>
      <c r="J1299" s="114" t="str">
        <f t="shared" si="43"/>
        <v>否</v>
      </c>
      <c r="K1299" s="178"/>
    </row>
    <row r="1300" ht="18.6" customHeight="1" spans="1:11">
      <c r="A1300" s="172" t="s">
        <v>1106</v>
      </c>
      <c r="B1300" s="151">
        <v>150</v>
      </c>
      <c r="C1300" s="176"/>
      <c r="D1300" s="176"/>
      <c r="E1300" s="151">
        <v>150</v>
      </c>
      <c r="F1300" s="177"/>
      <c r="G1300" s="151"/>
      <c r="H1300" s="85">
        <f t="shared" si="44"/>
        <v>1</v>
      </c>
      <c r="J1300" s="114" t="str">
        <f t="shared" si="43"/>
        <v>是</v>
      </c>
      <c r="K1300" s="178"/>
    </row>
    <row r="1301" ht="19.5" hidden="1" customHeight="1" spans="1:11">
      <c r="A1301" s="172" t="s">
        <v>1107</v>
      </c>
      <c r="B1301" s="151"/>
      <c r="C1301" s="176"/>
      <c r="D1301" s="176"/>
      <c r="E1301" s="151">
        <v>0</v>
      </c>
      <c r="F1301" s="177"/>
      <c r="G1301" s="151"/>
      <c r="H1301" s="83">
        <f t="shared" si="44"/>
        <v>0</v>
      </c>
      <c r="J1301" s="114" t="str">
        <f t="shared" si="43"/>
        <v>否</v>
      </c>
      <c r="K1301" s="178"/>
    </row>
    <row r="1302" ht="19.5" hidden="1" customHeight="1" spans="1:11">
      <c r="A1302" s="172" t="s">
        <v>1108</v>
      </c>
      <c r="B1302" s="151"/>
      <c r="C1302" s="176"/>
      <c r="D1302" s="176"/>
      <c r="E1302" s="151">
        <v>0</v>
      </c>
      <c r="F1302" s="177"/>
      <c r="G1302" s="151"/>
      <c r="H1302" s="83">
        <f t="shared" si="44"/>
        <v>0</v>
      </c>
      <c r="J1302" s="114" t="str">
        <f t="shared" si="43"/>
        <v>否</v>
      </c>
      <c r="K1302" s="178"/>
    </row>
    <row r="1303" ht="18.6" customHeight="1" spans="1:11">
      <c r="A1303" s="172" t="s">
        <v>1109</v>
      </c>
      <c r="B1303" s="151">
        <v>150</v>
      </c>
      <c r="C1303" s="176"/>
      <c r="D1303" s="176"/>
      <c r="E1303" s="151">
        <v>150</v>
      </c>
      <c r="F1303" s="177"/>
      <c r="G1303" s="151"/>
      <c r="H1303" s="83">
        <f t="shared" si="44"/>
        <v>1</v>
      </c>
      <c r="J1303" s="114" t="str">
        <f t="shared" si="43"/>
        <v>是</v>
      </c>
      <c r="K1303" s="178"/>
    </row>
    <row r="1304" s="112" customFormat="1" ht="19.5" hidden="1" customHeight="1" spans="1:11">
      <c r="A1304" s="172" t="s">
        <v>1110</v>
      </c>
      <c r="B1304" s="151"/>
      <c r="C1304" s="176"/>
      <c r="D1304" s="176"/>
      <c r="E1304" s="151"/>
      <c r="F1304" s="177"/>
      <c r="G1304" s="151"/>
      <c r="H1304" s="83">
        <f t="shared" si="44"/>
        <v>0</v>
      </c>
      <c r="J1304" s="114" t="str">
        <f t="shared" si="43"/>
        <v>否</v>
      </c>
      <c r="K1304" s="178"/>
    </row>
    <row r="1305" ht="19.5" hidden="1" customHeight="1" spans="1:11">
      <c r="A1305" s="172" t="s">
        <v>1111</v>
      </c>
      <c r="B1305" s="151"/>
      <c r="C1305" s="176"/>
      <c r="D1305" s="176"/>
      <c r="E1305" s="151"/>
      <c r="F1305" s="177"/>
      <c r="G1305" s="151"/>
      <c r="H1305" s="85">
        <f t="shared" si="44"/>
        <v>0</v>
      </c>
      <c r="J1305" s="114" t="str">
        <f t="shared" si="43"/>
        <v>否</v>
      </c>
      <c r="K1305" s="178"/>
    </row>
    <row r="1306" ht="19.5" hidden="1" customHeight="1" spans="1:11">
      <c r="A1306" s="172" t="s">
        <v>1112</v>
      </c>
      <c r="B1306" s="151"/>
      <c r="C1306" s="176"/>
      <c r="D1306" s="176"/>
      <c r="E1306" s="151"/>
      <c r="F1306" s="177"/>
      <c r="G1306" s="151"/>
      <c r="H1306" s="85">
        <f t="shared" si="44"/>
        <v>0</v>
      </c>
      <c r="J1306" s="114" t="str">
        <f t="shared" ref="J1306:J1349" si="45">IF((E1306+F1306+K1306)&lt;&gt;0,"是","否")</f>
        <v>否</v>
      </c>
      <c r="K1306" s="178"/>
    </row>
    <row r="1307" ht="19.5" hidden="1" customHeight="1" spans="1:11">
      <c r="A1307" s="172" t="s">
        <v>1113</v>
      </c>
      <c r="B1307" s="151"/>
      <c r="C1307" s="176"/>
      <c r="D1307" s="176"/>
      <c r="E1307" s="149"/>
      <c r="F1307" s="177"/>
      <c r="G1307" s="149"/>
      <c r="H1307" s="85">
        <f t="shared" si="44"/>
        <v>0</v>
      </c>
      <c r="J1307" s="114" t="str">
        <f t="shared" si="45"/>
        <v>否</v>
      </c>
      <c r="K1307" s="182"/>
    </row>
    <row r="1308" s="112" customFormat="1" ht="19.5" hidden="1" customHeight="1" spans="1:11">
      <c r="A1308" s="172" t="s">
        <v>1114</v>
      </c>
      <c r="B1308" s="151"/>
      <c r="C1308" s="176"/>
      <c r="D1308" s="176"/>
      <c r="E1308" s="149"/>
      <c r="F1308" s="177"/>
      <c r="G1308" s="149"/>
      <c r="H1308" s="83">
        <f t="shared" si="44"/>
        <v>0</v>
      </c>
      <c r="J1308" s="114" t="str">
        <f t="shared" si="45"/>
        <v>否</v>
      </c>
      <c r="K1308" s="182"/>
    </row>
    <row r="1309" s="112" customFormat="1" ht="19.5" hidden="1" customHeight="1" spans="1:14">
      <c r="A1309" s="172" t="s">
        <v>1115</v>
      </c>
      <c r="B1309" s="151"/>
      <c r="C1309" s="176"/>
      <c r="D1309" s="176"/>
      <c r="E1309" s="151"/>
      <c r="F1309" s="177"/>
      <c r="G1309" s="151"/>
      <c r="H1309" s="83">
        <f t="shared" si="44"/>
        <v>0</v>
      </c>
      <c r="J1309" s="114" t="str">
        <f t="shared" si="45"/>
        <v>否</v>
      </c>
      <c r="K1309" s="178"/>
      <c r="N1309" s="112">
        <f>B1309*1.06</f>
        <v>0</v>
      </c>
    </row>
    <row r="1310" s="112" customFormat="1" ht="19.5" hidden="1" customHeight="1" spans="1:11">
      <c r="A1310" s="172" t="s">
        <v>1116</v>
      </c>
      <c r="B1310" s="151"/>
      <c r="C1310" s="176"/>
      <c r="D1310" s="176"/>
      <c r="E1310" s="151"/>
      <c r="F1310" s="177"/>
      <c r="G1310" s="151"/>
      <c r="H1310" s="83">
        <f t="shared" si="44"/>
        <v>0</v>
      </c>
      <c r="J1310" s="114" t="str">
        <f t="shared" si="45"/>
        <v>否</v>
      </c>
      <c r="K1310" s="178"/>
    </row>
    <row r="1311" ht="19.5" hidden="1" customHeight="1" spans="1:11">
      <c r="A1311" s="172" t="s">
        <v>1117</v>
      </c>
      <c r="B1311" s="151"/>
      <c r="C1311" s="176"/>
      <c r="D1311" s="176"/>
      <c r="E1311" s="149"/>
      <c r="F1311" s="177"/>
      <c r="G1311" s="149"/>
      <c r="H1311" s="83">
        <f t="shared" si="44"/>
        <v>0</v>
      </c>
      <c r="J1311" s="114" t="str">
        <f t="shared" si="45"/>
        <v>否</v>
      </c>
      <c r="K1311" s="182"/>
    </row>
    <row r="1312" ht="19.5" hidden="1" customHeight="1" spans="1:11">
      <c r="A1312" s="172" t="s">
        <v>1118</v>
      </c>
      <c r="B1312" s="151"/>
      <c r="C1312" s="176"/>
      <c r="D1312" s="176"/>
      <c r="E1312" s="151"/>
      <c r="F1312" s="177"/>
      <c r="G1312" s="151"/>
      <c r="H1312" s="83">
        <f t="shared" si="44"/>
        <v>0</v>
      </c>
      <c r="J1312" s="114" t="str">
        <f t="shared" si="45"/>
        <v>否</v>
      </c>
      <c r="K1312" s="178"/>
    </row>
    <row r="1313" ht="19.5" hidden="1" customHeight="1" spans="1:11">
      <c r="A1313" s="172" t="s">
        <v>1119</v>
      </c>
      <c r="B1313" s="151"/>
      <c r="C1313" s="176"/>
      <c r="D1313" s="176"/>
      <c r="E1313" s="151"/>
      <c r="F1313" s="177"/>
      <c r="G1313" s="151"/>
      <c r="H1313" s="83">
        <f t="shared" si="44"/>
        <v>0</v>
      </c>
      <c r="J1313" s="114" t="str">
        <f t="shared" si="45"/>
        <v>否</v>
      </c>
      <c r="K1313" s="178"/>
    </row>
    <row r="1314" ht="19.5" hidden="1" customHeight="1" spans="1:11">
      <c r="A1314" s="172" t="s">
        <v>1120</v>
      </c>
      <c r="B1314" s="151"/>
      <c r="C1314" s="176"/>
      <c r="D1314" s="176"/>
      <c r="E1314" s="151"/>
      <c r="F1314" s="177"/>
      <c r="G1314" s="151"/>
      <c r="H1314" s="83">
        <f t="shared" si="44"/>
        <v>0</v>
      </c>
      <c r="J1314" s="114" t="str">
        <f t="shared" si="45"/>
        <v>否</v>
      </c>
      <c r="K1314" s="178"/>
    </row>
    <row r="1315" ht="19.5" hidden="1" customHeight="1" spans="1:11">
      <c r="A1315" s="172" t="s">
        <v>1121</v>
      </c>
      <c r="B1315" s="151"/>
      <c r="C1315" s="176"/>
      <c r="D1315" s="176"/>
      <c r="E1315" s="151"/>
      <c r="F1315" s="177"/>
      <c r="G1315" s="151"/>
      <c r="H1315" s="83">
        <f t="shared" si="44"/>
        <v>0</v>
      </c>
      <c r="J1315" s="114" t="str">
        <f t="shared" si="45"/>
        <v>否</v>
      </c>
      <c r="K1315" s="178"/>
    </row>
    <row r="1316" ht="19.5" hidden="1" customHeight="1" spans="1:11">
      <c r="A1316" s="172" t="s">
        <v>1122</v>
      </c>
      <c r="B1316" s="151"/>
      <c r="C1316" s="176"/>
      <c r="D1316" s="176"/>
      <c r="E1316" s="151"/>
      <c r="F1316" s="177"/>
      <c r="G1316" s="151"/>
      <c r="H1316" s="83">
        <f t="shared" si="44"/>
        <v>0</v>
      </c>
      <c r="J1316" s="114" t="str">
        <f t="shared" si="45"/>
        <v>否</v>
      </c>
      <c r="K1316" s="178"/>
    </row>
    <row r="1317" ht="19.5" hidden="1" customHeight="1" spans="1:11">
      <c r="A1317" s="172" t="s">
        <v>1123</v>
      </c>
      <c r="B1317" s="151"/>
      <c r="C1317" s="176"/>
      <c r="D1317" s="176"/>
      <c r="E1317" s="149"/>
      <c r="F1317" s="177"/>
      <c r="G1317" s="149"/>
      <c r="H1317" s="83">
        <f t="shared" si="44"/>
        <v>0</v>
      </c>
      <c r="J1317" s="114" t="str">
        <f t="shared" si="45"/>
        <v>否</v>
      </c>
      <c r="K1317" s="182"/>
    </row>
    <row r="1318" s="112" customFormat="1" ht="18.6" customHeight="1" spans="1:11">
      <c r="A1318" s="169" t="s">
        <v>48</v>
      </c>
      <c r="B1318" s="149"/>
      <c r="C1318" s="180"/>
      <c r="D1318" s="180"/>
      <c r="E1318" s="149">
        <v>5007</v>
      </c>
      <c r="F1318" s="181">
        <v>507</v>
      </c>
      <c r="G1318" s="149"/>
      <c r="H1318" s="83">
        <f t="shared" si="44"/>
        <v>0</v>
      </c>
      <c r="J1318" s="112" t="str">
        <f t="shared" si="45"/>
        <v>是</v>
      </c>
      <c r="K1318" s="182">
        <v>1</v>
      </c>
    </row>
    <row r="1319" s="112" customFormat="1" ht="18.6" customHeight="1" spans="1:11">
      <c r="A1319" s="169" t="s">
        <v>49</v>
      </c>
      <c r="B1319" s="149">
        <v>636</v>
      </c>
      <c r="C1319" s="180"/>
      <c r="D1319" s="180">
        <v>511</v>
      </c>
      <c r="E1319" s="149">
        <v>528</v>
      </c>
      <c r="F1319" s="177"/>
      <c r="G1319" s="149">
        <v>528</v>
      </c>
      <c r="H1319" s="83">
        <f t="shared" si="44"/>
        <v>0.830188679245283</v>
      </c>
      <c r="J1319" s="112" t="str">
        <f t="shared" si="45"/>
        <v>是</v>
      </c>
      <c r="K1319" s="182">
        <v>1</v>
      </c>
    </row>
    <row r="1320" s="112" customFormat="1" ht="19.5" hidden="1" customHeight="1" spans="1:11">
      <c r="A1320" s="172" t="s">
        <v>1124</v>
      </c>
      <c r="B1320" s="151"/>
      <c r="C1320" s="176"/>
      <c r="D1320" s="176"/>
      <c r="E1320" s="151"/>
      <c r="F1320" s="177"/>
      <c r="G1320" s="151"/>
      <c r="H1320" s="83">
        <f t="shared" si="44"/>
        <v>0</v>
      </c>
      <c r="J1320" s="114" t="str">
        <f t="shared" si="45"/>
        <v>否</v>
      </c>
      <c r="K1320" s="178"/>
    </row>
    <row r="1321" s="112" customFormat="1" ht="18.6" customHeight="1" spans="1:11">
      <c r="A1321" s="172" t="s">
        <v>1125</v>
      </c>
      <c r="B1321" s="151">
        <v>636</v>
      </c>
      <c r="C1321" s="176"/>
      <c r="D1321" s="176">
        <v>511</v>
      </c>
      <c r="E1321" s="151">
        <v>528</v>
      </c>
      <c r="F1321" s="177"/>
      <c r="G1321" s="151">
        <v>528</v>
      </c>
      <c r="H1321" s="83">
        <f t="shared" si="44"/>
        <v>0.830188679245283</v>
      </c>
      <c r="J1321" s="114" t="str">
        <f t="shared" si="45"/>
        <v>是</v>
      </c>
      <c r="K1321" s="178"/>
    </row>
    <row r="1322" s="112" customFormat="1" ht="18.6" customHeight="1" spans="1:11">
      <c r="A1322" s="184" t="s">
        <v>50</v>
      </c>
      <c r="B1322" s="149">
        <v>3282</v>
      </c>
      <c r="C1322" s="180"/>
      <c r="D1322" s="180"/>
      <c r="E1322" s="149">
        <v>7580</v>
      </c>
      <c r="F1322" s="177"/>
      <c r="G1322" s="149"/>
      <c r="H1322" s="83">
        <f t="shared" si="44"/>
        <v>2.30956733698964</v>
      </c>
      <c r="J1322" s="112" t="str">
        <f t="shared" si="45"/>
        <v>是</v>
      </c>
      <c r="K1322" s="182">
        <v>1</v>
      </c>
    </row>
    <row r="1323" s="112" customFormat="1" ht="18.6" customHeight="1" spans="1:11">
      <c r="A1323" s="185" t="s">
        <v>1126</v>
      </c>
      <c r="B1323" s="151">
        <v>3282</v>
      </c>
      <c r="C1323" s="176"/>
      <c r="D1323" s="176"/>
      <c r="E1323" s="151">
        <v>7580</v>
      </c>
      <c r="F1323" s="177"/>
      <c r="G1323" s="151"/>
      <c r="H1323" s="83">
        <f t="shared" si="44"/>
        <v>2.30956733698964</v>
      </c>
      <c r="J1323" s="114" t="str">
        <f t="shared" si="45"/>
        <v>是</v>
      </c>
      <c r="K1323" s="178"/>
    </row>
    <row r="1324" s="112" customFormat="1" ht="18.6" customHeight="1" spans="1:11">
      <c r="A1324" s="185" t="s">
        <v>1127</v>
      </c>
      <c r="B1324" s="151">
        <v>3282</v>
      </c>
      <c r="C1324" s="176"/>
      <c r="D1324" s="176"/>
      <c r="E1324" s="151">
        <v>7580</v>
      </c>
      <c r="F1324" s="177"/>
      <c r="G1324" s="151"/>
      <c r="H1324" s="83">
        <f t="shared" si="44"/>
        <v>2.30956733698964</v>
      </c>
      <c r="J1324" s="114" t="str">
        <f t="shared" si="45"/>
        <v>是</v>
      </c>
      <c r="K1324" s="178"/>
    </row>
    <row r="1325" s="112" customFormat="1" ht="19.5" hidden="1" customHeight="1" spans="1:11">
      <c r="A1325" s="185" t="s">
        <v>1128</v>
      </c>
      <c r="B1325" s="151"/>
      <c r="C1325" s="176"/>
      <c r="D1325" s="176"/>
      <c r="E1325" s="151"/>
      <c r="F1325" s="177"/>
      <c r="G1325" s="151"/>
      <c r="H1325" s="83">
        <f t="shared" si="44"/>
        <v>0</v>
      </c>
      <c r="J1325" s="114" t="str">
        <f t="shared" si="45"/>
        <v>否</v>
      </c>
      <c r="K1325" s="178"/>
    </row>
    <row r="1326" s="112" customFormat="1" ht="19.5" hidden="1" customHeight="1" spans="1:11">
      <c r="A1326" s="185" t="s">
        <v>1129</v>
      </c>
      <c r="B1326" s="151"/>
      <c r="C1326" s="176"/>
      <c r="D1326" s="176"/>
      <c r="E1326" s="151"/>
      <c r="F1326" s="177"/>
      <c r="G1326" s="151"/>
      <c r="H1326" s="83">
        <f t="shared" si="44"/>
        <v>0</v>
      </c>
      <c r="J1326" s="114" t="str">
        <f t="shared" si="45"/>
        <v>否</v>
      </c>
      <c r="K1326" s="178"/>
    </row>
    <row r="1327" s="112" customFormat="1" ht="19.5" hidden="1" customHeight="1" spans="1:11">
      <c r="A1327" s="185" t="s">
        <v>1130</v>
      </c>
      <c r="B1327" s="151"/>
      <c r="C1327" s="176"/>
      <c r="D1327" s="176"/>
      <c r="E1327" s="151"/>
      <c r="F1327" s="177"/>
      <c r="G1327" s="151"/>
      <c r="H1327" s="83">
        <f t="shared" si="44"/>
        <v>0</v>
      </c>
      <c r="J1327" s="114" t="str">
        <f t="shared" si="45"/>
        <v>否</v>
      </c>
      <c r="K1327" s="178"/>
    </row>
    <row r="1328" s="112" customFormat="1" ht="18.6" customHeight="1" spans="1:11">
      <c r="A1328" s="184" t="s">
        <v>51</v>
      </c>
      <c r="B1328" s="149">
        <v>100</v>
      </c>
      <c r="C1328" s="180"/>
      <c r="D1328" s="180"/>
      <c r="E1328" s="149">
        <v>200</v>
      </c>
      <c r="F1328" s="177"/>
      <c r="G1328" s="149"/>
      <c r="H1328" s="83">
        <f t="shared" si="44"/>
        <v>2</v>
      </c>
      <c r="J1328" s="112" t="str">
        <f t="shared" si="45"/>
        <v>是</v>
      </c>
      <c r="K1328" s="182">
        <v>1</v>
      </c>
    </row>
    <row r="1329" s="112" customFormat="1" ht="19.5" hidden="1" customHeight="1" spans="1:11">
      <c r="A1329" s="185" t="s">
        <v>1131</v>
      </c>
      <c r="B1329" s="151"/>
      <c r="C1329" s="176"/>
      <c r="D1329" s="176"/>
      <c r="E1329" s="151"/>
      <c r="F1329" s="177">
        <v>0</v>
      </c>
      <c r="G1329" s="151"/>
      <c r="H1329" s="83">
        <f t="shared" si="44"/>
        <v>0</v>
      </c>
      <c r="J1329" s="114" t="str">
        <f t="shared" si="45"/>
        <v>否</v>
      </c>
      <c r="K1329" s="178"/>
    </row>
    <row r="1330" s="112" customFormat="1" ht="19.5" hidden="1" customHeight="1" spans="1:11">
      <c r="A1330" s="185" t="s">
        <v>1132</v>
      </c>
      <c r="B1330" s="151"/>
      <c r="C1330" s="176"/>
      <c r="D1330" s="176"/>
      <c r="E1330" s="151"/>
      <c r="F1330" s="177">
        <v>0</v>
      </c>
      <c r="G1330" s="151"/>
      <c r="H1330" s="83">
        <f t="shared" si="44"/>
        <v>0</v>
      </c>
      <c r="J1330" s="114" t="str">
        <f t="shared" si="45"/>
        <v>否</v>
      </c>
      <c r="K1330" s="178"/>
    </row>
    <row r="1331" s="112" customFormat="1" ht="19.5" hidden="1" customHeight="1" spans="1:11">
      <c r="A1331" s="185" t="s">
        <v>1133</v>
      </c>
      <c r="B1331" s="151">
        <v>100</v>
      </c>
      <c r="C1331" s="176"/>
      <c r="D1331" s="176"/>
      <c r="E1331" s="151"/>
      <c r="F1331" s="177">
        <v>0</v>
      </c>
      <c r="G1331" s="151"/>
      <c r="H1331" s="83">
        <f t="shared" si="44"/>
        <v>0</v>
      </c>
      <c r="J1331" s="114" t="str">
        <f t="shared" si="45"/>
        <v>否</v>
      </c>
      <c r="K1331" s="178"/>
    </row>
    <row r="1332" s="112" customFormat="1" ht="17.45" hidden="1" customHeight="1" spans="1:11">
      <c r="A1332" s="172"/>
      <c r="B1332" s="151"/>
      <c r="C1332" s="176"/>
      <c r="D1332" s="176"/>
      <c r="E1332" s="151"/>
      <c r="F1332" s="177">
        <v>0</v>
      </c>
      <c r="G1332" s="151"/>
      <c r="H1332" s="83">
        <f t="shared" si="44"/>
        <v>0</v>
      </c>
      <c r="J1332" s="114" t="str">
        <f t="shared" si="45"/>
        <v>否</v>
      </c>
      <c r="K1332" s="178"/>
    </row>
    <row r="1333" s="112" customFormat="1" ht="17.45" hidden="1" customHeight="1" spans="1:11">
      <c r="A1333" s="172"/>
      <c r="B1333" s="151">
        <v>0</v>
      </c>
      <c r="C1333" s="180"/>
      <c r="D1333" s="180"/>
      <c r="E1333" s="151"/>
      <c r="F1333" s="177">
        <v>0</v>
      </c>
      <c r="G1333" s="151"/>
      <c r="H1333" s="83">
        <f t="shared" si="44"/>
        <v>0</v>
      </c>
      <c r="J1333" s="114" t="str">
        <f t="shared" si="45"/>
        <v>否</v>
      </c>
      <c r="K1333" s="178"/>
    </row>
    <row r="1334" s="112" customFormat="1" ht="18.6" customHeight="1" spans="1:11">
      <c r="A1334" s="186" t="s">
        <v>53</v>
      </c>
      <c r="B1334" s="149">
        <f>SUMIF(K4:K1328,1,B4:B1328)</f>
        <v>437515</v>
      </c>
      <c r="C1334" s="149">
        <f>SUMIF(K4:K1328,1,C4:C1328)</f>
        <v>17840</v>
      </c>
      <c r="D1334" s="149">
        <f>SUMIF(K4:K1328,1,D4:D1328)</f>
        <v>13755</v>
      </c>
      <c r="E1334" s="149">
        <f>SUMIF(K4:K1328,1,E4:E1328)</f>
        <v>481000</v>
      </c>
      <c r="F1334" s="128">
        <f>SUM(F4,F257,F260,F273,F382,F436,F490,F539,F658,F820,F1048,F1123,F1246,F1318)</f>
        <v>20000</v>
      </c>
      <c r="G1334" s="149">
        <f>SUMIF(K4:K1328,1,G4:G1328)</f>
        <v>15500</v>
      </c>
      <c r="H1334" s="83">
        <f t="shared" si="44"/>
        <v>1.09939087802704</v>
      </c>
      <c r="J1334" s="114" t="str">
        <f t="shared" si="45"/>
        <v>是</v>
      </c>
      <c r="K1334" s="182">
        <v>1</v>
      </c>
    </row>
    <row r="1335" s="112" customFormat="1" ht="18.6" customHeight="1" spans="1:11">
      <c r="A1335" s="184" t="s">
        <v>55</v>
      </c>
      <c r="B1335" s="149">
        <f t="shared" ref="B1335:G1335" si="46">SUM(B1336,B1337,B1343)</f>
        <v>1840753</v>
      </c>
      <c r="C1335" s="149">
        <f t="shared" si="46"/>
        <v>272</v>
      </c>
      <c r="D1335" s="149">
        <f t="shared" si="46"/>
        <v>46</v>
      </c>
      <c r="E1335" s="149">
        <f t="shared" si="46"/>
        <v>2216142</v>
      </c>
      <c r="F1335" s="149">
        <f t="shared" si="46"/>
        <v>500</v>
      </c>
      <c r="G1335" s="149">
        <f t="shared" si="46"/>
        <v>0</v>
      </c>
      <c r="H1335" s="83">
        <f t="shared" si="44"/>
        <v>1.20393230379089</v>
      </c>
      <c r="J1335" s="114" t="str">
        <f t="shared" si="45"/>
        <v>是</v>
      </c>
      <c r="K1335" s="182">
        <v>1</v>
      </c>
    </row>
    <row r="1336" s="112" customFormat="1" ht="18.6" customHeight="1" spans="1:11">
      <c r="A1336" s="185" t="s">
        <v>57</v>
      </c>
      <c r="B1336" s="151">
        <v>37911</v>
      </c>
      <c r="C1336" s="187">
        <v>272</v>
      </c>
      <c r="D1336" s="187">
        <v>46</v>
      </c>
      <c r="E1336" s="151">
        <v>38800</v>
      </c>
      <c r="F1336" s="177">
        <v>500</v>
      </c>
      <c r="G1336" s="151"/>
      <c r="H1336" s="83">
        <f t="shared" si="44"/>
        <v>1.02344965841049</v>
      </c>
      <c r="J1336" s="114" t="str">
        <f t="shared" si="45"/>
        <v>是</v>
      </c>
      <c r="K1336" s="182">
        <v>1</v>
      </c>
    </row>
    <row r="1337" ht="18.6" customHeight="1" spans="1:11">
      <c r="A1337" s="185" t="s">
        <v>59</v>
      </c>
      <c r="B1337" s="151">
        <v>1767652</v>
      </c>
      <c r="C1337" s="151"/>
      <c r="D1337" s="151"/>
      <c r="E1337" s="151">
        <f>SUM(E1338:E1342)</f>
        <v>2071342</v>
      </c>
      <c r="F1337" s="177">
        <v>0</v>
      </c>
      <c r="G1337" s="151"/>
      <c r="H1337" s="83">
        <f t="shared" si="44"/>
        <v>1.17180417865055</v>
      </c>
      <c r="J1337" s="114" t="str">
        <f t="shared" si="45"/>
        <v>是</v>
      </c>
      <c r="K1337" s="182">
        <v>1</v>
      </c>
    </row>
    <row r="1338" ht="18.6" customHeight="1" spans="1:11">
      <c r="A1338" s="185" t="s">
        <v>61</v>
      </c>
      <c r="B1338" s="151">
        <v>24079</v>
      </c>
      <c r="C1338" s="187"/>
      <c r="D1338" s="187"/>
      <c r="E1338" s="151">
        <v>24079</v>
      </c>
      <c r="F1338" s="177">
        <v>0</v>
      </c>
      <c r="G1338" s="151"/>
      <c r="H1338" s="83">
        <f t="shared" si="44"/>
        <v>1</v>
      </c>
      <c r="J1338" s="114" t="str">
        <f t="shared" si="45"/>
        <v>是</v>
      </c>
      <c r="K1338" s="182">
        <v>1</v>
      </c>
    </row>
    <row r="1339" ht="18.6" customHeight="1" spans="1:15">
      <c r="A1339" s="185" t="s">
        <v>63</v>
      </c>
      <c r="B1339" s="151">
        <v>723330</v>
      </c>
      <c r="C1339" s="187"/>
      <c r="D1339" s="187"/>
      <c r="E1339" s="151">
        <f>889356+117</f>
        <v>889473</v>
      </c>
      <c r="F1339" s="177">
        <v>0</v>
      </c>
      <c r="G1339" s="151"/>
      <c r="H1339" s="83">
        <f t="shared" si="44"/>
        <v>1.22969184189789</v>
      </c>
      <c r="J1339" s="114" t="str">
        <f t="shared" si="45"/>
        <v>是</v>
      </c>
      <c r="K1339" s="182">
        <v>1</v>
      </c>
      <c r="O1339" s="115">
        <f>1810056-E1335</f>
        <v>-406086</v>
      </c>
    </row>
    <row r="1340" ht="18.6" customHeight="1" spans="1:11">
      <c r="A1340" s="185" t="s">
        <v>65</v>
      </c>
      <c r="B1340" s="151">
        <v>791943</v>
      </c>
      <c r="C1340" s="187"/>
      <c r="D1340" s="187"/>
      <c r="E1340" s="151">
        <v>937790</v>
      </c>
      <c r="F1340" s="177">
        <v>0</v>
      </c>
      <c r="G1340" s="151"/>
      <c r="H1340" s="83">
        <f t="shared" si="44"/>
        <v>1.18416350671702</v>
      </c>
      <c r="J1340" s="114" t="str">
        <f t="shared" si="45"/>
        <v>是</v>
      </c>
      <c r="K1340" s="182">
        <v>1</v>
      </c>
    </row>
    <row r="1341" ht="18.6" customHeight="1" spans="1:11">
      <c r="A1341" s="185" t="s">
        <v>1625</v>
      </c>
      <c r="B1341" s="151">
        <v>79490</v>
      </c>
      <c r="C1341" s="187"/>
      <c r="D1341" s="187"/>
      <c r="E1341" s="151"/>
      <c r="F1341" s="177">
        <v>0</v>
      </c>
      <c r="G1341" s="151"/>
      <c r="H1341" s="83">
        <f t="shared" si="44"/>
        <v>0</v>
      </c>
      <c r="J1341" s="114" t="str">
        <f t="shared" si="45"/>
        <v>是</v>
      </c>
      <c r="K1341" s="182">
        <v>1</v>
      </c>
    </row>
    <row r="1342" ht="18.6" customHeight="1" spans="1:11">
      <c r="A1342" s="185" t="s">
        <v>1626</v>
      </c>
      <c r="B1342" s="151">
        <v>148810</v>
      </c>
      <c r="C1342" s="187"/>
      <c r="D1342" s="187"/>
      <c r="E1342" s="151">
        <v>220000</v>
      </c>
      <c r="F1342" s="177">
        <v>0</v>
      </c>
      <c r="G1342" s="151"/>
      <c r="H1342" s="83">
        <f t="shared" si="44"/>
        <v>1.47839526913514</v>
      </c>
      <c r="J1342" s="114" t="str">
        <f t="shared" si="45"/>
        <v>是</v>
      </c>
      <c r="K1342" s="182">
        <v>1</v>
      </c>
    </row>
    <row r="1343" ht="18.6" customHeight="1" spans="1:11">
      <c r="A1343" s="185" t="s">
        <v>67</v>
      </c>
      <c r="B1343" s="151">
        <v>35190</v>
      </c>
      <c r="C1343" s="187"/>
      <c r="D1343" s="187"/>
      <c r="E1343" s="151">
        <v>106000</v>
      </c>
      <c r="F1343" s="177">
        <v>0</v>
      </c>
      <c r="G1343" s="151"/>
      <c r="H1343" s="83">
        <f t="shared" si="44"/>
        <v>3.01221938050583</v>
      </c>
      <c r="J1343" s="114" t="str">
        <f t="shared" si="45"/>
        <v>是</v>
      </c>
      <c r="K1343" s="182">
        <v>1</v>
      </c>
    </row>
    <row r="1344" ht="18.6" customHeight="1" spans="1:11">
      <c r="A1344" s="184" t="s">
        <v>70</v>
      </c>
      <c r="B1344" s="149"/>
      <c r="C1344" s="188"/>
      <c r="D1344" s="188"/>
      <c r="E1344" s="149"/>
      <c r="F1344" s="177"/>
      <c r="G1344" s="149"/>
      <c r="H1344" s="83">
        <f t="shared" si="44"/>
        <v>0</v>
      </c>
      <c r="J1344" s="114" t="str">
        <f t="shared" si="45"/>
        <v>是</v>
      </c>
      <c r="K1344" s="182">
        <v>1</v>
      </c>
    </row>
    <row r="1345" ht="18.6" customHeight="1" spans="1:11">
      <c r="A1345" s="184" t="s">
        <v>72</v>
      </c>
      <c r="B1345" s="149">
        <v>342</v>
      </c>
      <c r="C1345" s="188">
        <v>115</v>
      </c>
      <c r="D1345" s="188">
        <v>2</v>
      </c>
      <c r="E1345" s="149"/>
      <c r="F1345" s="177">
        <v>0</v>
      </c>
      <c r="G1345" s="149"/>
      <c r="H1345" s="83">
        <f t="shared" si="44"/>
        <v>0</v>
      </c>
      <c r="J1345" s="114" t="str">
        <f t="shared" si="45"/>
        <v>是</v>
      </c>
      <c r="K1345" s="182">
        <v>1</v>
      </c>
    </row>
    <row r="1346" ht="18.6" customHeight="1" spans="1:11">
      <c r="A1346" s="184" t="s">
        <v>74</v>
      </c>
      <c r="B1346" s="149"/>
      <c r="C1346" s="188"/>
      <c r="D1346" s="188"/>
      <c r="E1346" s="149"/>
      <c r="F1346" s="177">
        <v>0</v>
      </c>
      <c r="G1346" s="149"/>
      <c r="H1346" s="83">
        <f t="shared" si="44"/>
        <v>0</v>
      </c>
      <c r="J1346" s="114" t="str">
        <f t="shared" si="45"/>
        <v>是</v>
      </c>
      <c r="K1346" s="182">
        <v>1</v>
      </c>
    </row>
    <row r="1347" ht="18.6" customHeight="1" spans="1:11">
      <c r="A1347" s="184" t="s">
        <v>76</v>
      </c>
      <c r="B1347" s="149"/>
      <c r="C1347" s="188"/>
      <c r="D1347" s="188"/>
      <c r="E1347" s="149"/>
      <c r="F1347" s="177">
        <v>0</v>
      </c>
      <c r="G1347" s="149"/>
      <c r="H1347" s="83">
        <f t="shared" si="44"/>
        <v>0</v>
      </c>
      <c r="J1347" s="114" t="str">
        <f t="shared" si="45"/>
        <v>是</v>
      </c>
      <c r="K1347" s="182">
        <v>1</v>
      </c>
    </row>
    <row r="1348" ht="18.6" customHeight="1" spans="1:11">
      <c r="A1348" s="184" t="s">
        <v>77</v>
      </c>
      <c r="B1348" s="149">
        <v>6467</v>
      </c>
      <c r="C1348" s="188">
        <v>1083</v>
      </c>
      <c r="D1348" s="188">
        <v>891</v>
      </c>
      <c r="E1348" s="149"/>
      <c r="F1348" s="177">
        <v>0</v>
      </c>
      <c r="G1348" s="149"/>
      <c r="H1348" s="83">
        <f t="shared" si="44"/>
        <v>0</v>
      </c>
      <c r="J1348" s="114" t="str">
        <f t="shared" si="45"/>
        <v>是</v>
      </c>
      <c r="K1348" s="182">
        <v>1</v>
      </c>
    </row>
    <row r="1349" ht="18.6" customHeight="1" spans="1:11">
      <c r="A1349" s="186" t="s">
        <v>79</v>
      </c>
      <c r="B1349" s="149">
        <f t="shared" ref="B1349:G1349" si="47">SUM(B1334,B1335,B1344,B1345,B1346,B1347,B1348)</f>
        <v>2285077</v>
      </c>
      <c r="C1349" s="149">
        <f t="shared" si="47"/>
        <v>19310</v>
      </c>
      <c r="D1349" s="149">
        <f t="shared" si="47"/>
        <v>14694</v>
      </c>
      <c r="E1349" s="149">
        <f t="shared" si="47"/>
        <v>2697142</v>
      </c>
      <c r="F1349" s="149">
        <f t="shared" si="47"/>
        <v>20500</v>
      </c>
      <c r="G1349" s="149">
        <f t="shared" si="47"/>
        <v>15500</v>
      </c>
      <c r="H1349" s="83">
        <f t="shared" si="44"/>
        <v>1.18032871539996</v>
      </c>
      <c r="J1349" s="114" t="str">
        <f t="shared" si="45"/>
        <v>是</v>
      </c>
      <c r="K1349" s="182">
        <v>1</v>
      </c>
    </row>
  </sheetData>
  <autoFilter ref="A3:O1349">
    <filterColumn colId="9">
      <customFilters>
        <customFilter operator="equal" val="是"/>
      </customFilters>
    </filterColumn>
  </autoFilter>
  <mergeCells count="1">
    <mergeCell ref="A1:H1"/>
  </mergeCells>
  <conditionalFormatting sqref="A1342">
    <cfRule type="expression" dxfId="57" priority="14" stopIfTrue="1">
      <formula>"len($A:$A)=3"</formula>
    </cfRule>
  </conditionalFormatting>
  <conditionalFormatting sqref="H4:H1349">
    <cfRule type="cellIs" dxfId="58" priority="22" stopIfTrue="1" operator="lessThan">
      <formula>-0.9</formula>
    </cfRule>
  </conditionalFormatting>
  <conditionalFormatting sqref="H1:H2 H4:H65540">
    <cfRule type="cellIs" dxfId="59" priority="20" stopIfTrue="1" operator="lessThan">
      <formula>0</formula>
    </cfRule>
  </conditionalFormatting>
  <conditionalFormatting sqref="A218 H215 H209:H212 H25:H41 H179:H184 H54:H63 H65:H72 H76:H81 H83:H99 H102:H121 H126 H129:H142 H144:H150 H152:H165 A231 C26:C37 C4:D26 C194:D203 C205:D207 C34:D34 C37:D37 C41:D52 C54:D61 C63:D63 C65:D74 C76:D81 C83:D100 C102:D109 C111:D125 C127:D132 C134:D142 C144:D150 C152:D160 C179:D184 C186:D188 C162:D177">
    <cfRule type="cellIs" dxfId="60" priority="23" stopIfTrue="1" operator="lessThan">
      <formula>0</formula>
    </cfRule>
  </conditionalFormatting>
  <conditionalFormatting sqref="A1343 A1317 A231">
    <cfRule type="expression" dxfId="61" priority="5" stopIfTrue="1">
      <formula>"len($A:$A)=3"</formula>
    </cfRule>
  </conditionalFormatting>
  <dataValidations count="1">
    <dataValidation type="custom" allowBlank="1" showInputMessage="1" showErrorMessage="1" errorTitle="提示" error="对不起，此处只能输入数字。" sqref="B4:B1302 B1305:B1310 C1309:G1310">
      <formula1>OR(B4="",ISNUMBER(B4))</formula1>
    </dataValidation>
  </dataValidations>
  <printOptions horizontalCentered="1"/>
  <pageMargins left="0.588888888888889" right="0.588888888888889" top="0.788888888888889" bottom="0.588888888888889" header="0.388888888888889" footer="0.388888888888889"/>
  <pageSetup paperSize="9" scale="73" fitToHeight="0" orientation="portrait"/>
  <headerFooter alignWithMargins="0">
    <oddFooter>&amp;C第 &amp;P 页，共 &amp;N 页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37"/>
  <sheetViews>
    <sheetView showZeros="0" workbookViewId="0">
      <pane ySplit="3" topLeftCell="A4" activePane="bottomLeft" state="frozen"/>
      <selection/>
      <selection pane="bottomLeft" activeCell="H5" sqref="H5"/>
    </sheetView>
  </sheetViews>
  <sheetFormatPr defaultColWidth="9" defaultRowHeight="15.6"/>
  <cols>
    <col min="1" max="1" width="50.625" style="114" customWidth="1"/>
    <col min="2" max="3" width="14.625" style="114" customWidth="1"/>
    <col min="4" max="4" width="13.625" style="115" customWidth="1"/>
    <col min="5" max="16384" width="9" style="114"/>
  </cols>
  <sheetData>
    <row r="1" ht="42" customHeight="1" spans="1:4">
      <c r="A1" s="116" t="s">
        <v>1656</v>
      </c>
      <c r="B1" s="116"/>
      <c r="C1" s="116"/>
      <c r="D1" s="116"/>
    </row>
    <row r="2" ht="18.75" customHeight="1" spans="1:4">
      <c r="A2" s="113" t="s">
        <v>1657</v>
      </c>
      <c r="B2" s="154">
        <v>2008</v>
      </c>
      <c r="D2" s="155" t="s">
        <v>20</v>
      </c>
    </row>
    <row r="3" s="111" customFormat="1" ht="36.75" customHeight="1" spans="1:6">
      <c r="A3" s="164" t="s">
        <v>21</v>
      </c>
      <c r="B3" s="124" t="s">
        <v>1629</v>
      </c>
      <c r="C3" s="124" t="s">
        <v>1630</v>
      </c>
      <c r="D3" s="124" t="s">
        <v>1617</v>
      </c>
      <c r="F3" s="140" t="s">
        <v>83</v>
      </c>
    </row>
    <row r="4" s="111" customFormat="1" ht="24.95" customHeight="1" spans="1:6">
      <c r="A4" s="156" t="s">
        <v>1184</v>
      </c>
      <c r="B4" s="145"/>
      <c r="C4" s="149"/>
      <c r="D4" s="83">
        <f>IF(B4&lt;&gt;0,C4/B4,0)</f>
        <v>0</v>
      </c>
      <c r="F4" s="114" t="str">
        <f>IF((B4+C4)&lt;&gt;0,"是","否")</f>
        <v>否</v>
      </c>
    </row>
    <row r="5" ht="24.95" customHeight="1" spans="1:6">
      <c r="A5" s="156" t="s">
        <v>1185</v>
      </c>
      <c r="B5" s="145"/>
      <c r="C5" s="149"/>
      <c r="D5" s="83">
        <f t="shared" ref="D5:D30" si="0">IF(B5&lt;&gt;0,C5/B5,0)</f>
        <v>0</v>
      </c>
      <c r="F5" s="114" t="str">
        <f t="shared" ref="F5:F30" si="1">IF((B5+C5)&lt;&gt;0,"是","否")</f>
        <v>否</v>
      </c>
    </row>
    <row r="6" ht="24.95" customHeight="1" spans="1:6">
      <c r="A6" s="156" t="s">
        <v>1186</v>
      </c>
      <c r="B6" s="145"/>
      <c r="C6" s="149"/>
      <c r="D6" s="83">
        <f t="shared" si="0"/>
        <v>0</v>
      </c>
      <c r="F6" s="114" t="str">
        <f t="shared" si="1"/>
        <v>否</v>
      </c>
    </row>
    <row r="7" ht="24.95" customHeight="1" spans="1:6">
      <c r="A7" s="156" t="s">
        <v>1187</v>
      </c>
      <c r="B7" s="145"/>
      <c r="C7" s="149"/>
      <c r="D7" s="83">
        <f t="shared" si="0"/>
        <v>0</v>
      </c>
      <c r="F7" s="114" t="str">
        <f t="shared" si="1"/>
        <v>否</v>
      </c>
    </row>
    <row r="8" ht="24.95" customHeight="1" spans="1:6">
      <c r="A8" s="156" t="s">
        <v>1188</v>
      </c>
      <c r="B8" s="145"/>
      <c r="C8" s="149"/>
      <c r="D8" s="83">
        <f t="shared" si="0"/>
        <v>0</v>
      </c>
      <c r="F8" s="114" t="str">
        <f t="shared" si="1"/>
        <v>否</v>
      </c>
    </row>
    <row r="9" ht="24.95" customHeight="1" spans="1:6">
      <c r="A9" s="156" t="s">
        <v>1189</v>
      </c>
      <c r="B9" s="145"/>
      <c r="C9" s="149"/>
      <c r="D9" s="83">
        <f t="shared" si="0"/>
        <v>0</v>
      </c>
      <c r="F9" s="114" t="str">
        <f t="shared" si="1"/>
        <v>否</v>
      </c>
    </row>
    <row r="10" ht="24.95" customHeight="1" spans="1:6">
      <c r="A10" s="156" t="s">
        <v>1190</v>
      </c>
      <c r="B10" s="145"/>
      <c r="C10" s="149"/>
      <c r="D10" s="83">
        <f t="shared" si="0"/>
        <v>0</v>
      </c>
      <c r="F10" s="114" t="str">
        <f t="shared" si="1"/>
        <v>否</v>
      </c>
    </row>
    <row r="11" ht="24.95" customHeight="1" spans="1:6">
      <c r="A11" s="156" t="s">
        <v>1191</v>
      </c>
      <c r="B11" s="145"/>
      <c r="C11" s="149"/>
      <c r="D11" s="83">
        <f t="shared" si="0"/>
        <v>0</v>
      </c>
      <c r="E11" s="142"/>
      <c r="F11" s="114" t="str">
        <f t="shared" si="1"/>
        <v>否</v>
      </c>
    </row>
    <row r="12" ht="24.95" customHeight="1" spans="1:6">
      <c r="A12" s="156" t="s">
        <v>1192</v>
      </c>
      <c r="B12" s="145"/>
      <c r="C12" s="149"/>
      <c r="D12" s="83">
        <f t="shared" si="0"/>
        <v>0</v>
      </c>
      <c r="F12" s="114" t="str">
        <f t="shared" si="1"/>
        <v>否</v>
      </c>
    </row>
    <row r="13" ht="24.95" customHeight="1" spans="1:6">
      <c r="A13" s="156" t="s">
        <v>1193</v>
      </c>
      <c r="B13" s="145"/>
      <c r="C13" s="149"/>
      <c r="D13" s="83">
        <f t="shared" si="0"/>
        <v>0</v>
      </c>
      <c r="F13" s="114" t="str">
        <f t="shared" si="1"/>
        <v>否</v>
      </c>
    </row>
    <row r="14" ht="24.95" customHeight="1" spans="1:6">
      <c r="A14" s="156" t="s">
        <v>1194</v>
      </c>
      <c r="B14" s="145">
        <v>653</v>
      </c>
      <c r="C14" s="149">
        <v>220</v>
      </c>
      <c r="D14" s="83">
        <f t="shared" si="0"/>
        <v>0.336906584992343</v>
      </c>
      <c r="F14" s="114" t="str">
        <f t="shared" si="1"/>
        <v>是</v>
      </c>
    </row>
    <row r="15" ht="24.95" customHeight="1" spans="1:6">
      <c r="A15" s="156" t="s">
        <v>1195</v>
      </c>
      <c r="B15" s="145">
        <v>790</v>
      </c>
      <c r="C15" s="149">
        <v>316</v>
      </c>
      <c r="D15" s="83">
        <f t="shared" si="0"/>
        <v>0.4</v>
      </c>
      <c r="F15" s="114" t="str">
        <f t="shared" si="1"/>
        <v>是</v>
      </c>
    </row>
    <row r="16" ht="24.95" customHeight="1" spans="1:6">
      <c r="A16" s="156" t="s">
        <v>1196</v>
      </c>
      <c r="B16" s="145">
        <v>134992</v>
      </c>
      <c r="C16" s="149">
        <v>84763</v>
      </c>
      <c r="D16" s="83">
        <f t="shared" si="0"/>
        <v>0.627911283631623</v>
      </c>
      <c r="F16" s="114" t="str">
        <f t="shared" si="1"/>
        <v>是</v>
      </c>
    </row>
    <row r="17" ht="24.95" customHeight="1" spans="1:6">
      <c r="A17" s="156" t="s">
        <v>1197</v>
      </c>
      <c r="B17" s="145"/>
      <c r="C17" s="149"/>
      <c r="D17" s="83"/>
      <c r="F17" s="114" t="str">
        <f t="shared" si="1"/>
        <v>否</v>
      </c>
    </row>
    <row r="18" ht="24.95" customHeight="1" spans="1:6">
      <c r="A18" s="156" t="s">
        <v>1198</v>
      </c>
      <c r="B18" s="145">
        <v>2591</v>
      </c>
      <c r="C18" s="149">
        <v>2000</v>
      </c>
      <c r="D18" s="83">
        <f t="shared" si="0"/>
        <v>0.771902740254728</v>
      </c>
      <c r="F18" s="114" t="str">
        <f t="shared" si="1"/>
        <v>是</v>
      </c>
    </row>
    <row r="19" ht="24.95" customHeight="1" spans="1:6">
      <c r="A19" s="156" t="s">
        <v>1199</v>
      </c>
      <c r="B19" s="145">
        <v>480</v>
      </c>
      <c r="C19" s="149">
        <v>369</v>
      </c>
      <c r="D19" s="83">
        <f t="shared" si="0"/>
        <v>0.76875</v>
      </c>
      <c r="F19" s="114" t="str">
        <f t="shared" si="1"/>
        <v>是</v>
      </c>
    </row>
    <row r="20" ht="24.95" customHeight="1" spans="1:6">
      <c r="A20" s="156" t="s">
        <v>1200</v>
      </c>
      <c r="B20" s="145">
        <v>85</v>
      </c>
      <c r="C20" s="149">
        <v>80</v>
      </c>
      <c r="D20" s="83">
        <f t="shared" si="0"/>
        <v>0.941176470588235</v>
      </c>
      <c r="F20" s="114" t="str">
        <f t="shared" si="1"/>
        <v>是</v>
      </c>
    </row>
    <row r="21" ht="24.95" customHeight="1" spans="1:6">
      <c r="A21" s="156" t="s">
        <v>1201</v>
      </c>
      <c r="B21" s="145"/>
      <c r="C21" s="149"/>
      <c r="D21" s="83">
        <f t="shared" si="0"/>
        <v>0</v>
      </c>
      <c r="F21" s="114" t="str">
        <f t="shared" si="1"/>
        <v>否</v>
      </c>
    </row>
    <row r="22" ht="24.95" customHeight="1" spans="1:6">
      <c r="A22" s="156" t="s">
        <v>1202</v>
      </c>
      <c r="B22" s="145">
        <v>469</v>
      </c>
      <c r="C22" s="149">
        <v>999</v>
      </c>
      <c r="D22" s="83">
        <f t="shared" si="0"/>
        <v>2.13006396588486</v>
      </c>
      <c r="F22" s="114" t="str">
        <f t="shared" si="1"/>
        <v>是</v>
      </c>
    </row>
    <row r="23" ht="24.95" customHeight="1" spans="1:6">
      <c r="A23" s="156" t="s">
        <v>1203</v>
      </c>
      <c r="B23" s="145"/>
      <c r="C23" s="149"/>
      <c r="D23" s="83">
        <f t="shared" si="0"/>
        <v>0</v>
      </c>
      <c r="F23" s="114" t="str">
        <f t="shared" si="1"/>
        <v>否</v>
      </c>
    </row>
    <row r="24" s="112" customFormat="1" ht="24.95" customHeight="1" spans="1:6">
      <c r="A24" s="157" t="s">
        <v>52</v>
      </c>
      <c r="B24" s="145">
        <f>SUM(B4:B23)</f>
        <v>140060</v>
      </c>
      <c r="C24" s="145">
        <f>SUM(C4:C23)</f>
        <v>88747</v>
      </c>
      <c r="D24" s="83">
        <f t="shared" si="0"/>
        <v>0.633635584749393</v>
      </c>
      <c r="F24" s="112" t="str">
        <f t="shared" si="1"/>
        <v>是</v>
      </c>
    </row>
    <row r="25" s="112" customFormat="1" ht="24.95" customHeight="1" spans="1:6">
      <c r="A25" s="158" t="s">
        <v>54</v>
      </c>
      <c r="B25" s="145">
        <f>SUM(B26:B27)</f>
        <v>35046</v>
      </c>
      <c r="C25" s="145">
        <f>SUM(C26:C27)</f>
        <v>28000</v>
      </c>
      <c r="D25" s="83">
        <f t="shared" si="0"/>
        <v>0.798949951492324</v>
      </c>
      <c r="F25" s="112" t="str">
        <f t="shared" si="1"/>
        <v>是</v>
      </c>
    </row>
    <row r="26" s="112" customFormat="1" ht="24.95" customHeight="1" spans="1:9">
      <c r="A26" s="159" t="s">
        <v>1204</v>
      </c>
      <c r="B26" s="143">
        <v>22246</v>
      </c>
      <c r="C26" s="143">
        <v>28000</v>
      </c>
      <c r="D26" s="85">
        <f t="shared" si="0"/>
        <v>1.2586532410321</v>
      </c>
      <c r="F26" s="112" t="str">
        <f t="shared" si="1"/>
        <v>是</v>
      </c>
      <c r="I26" s="165"/>
    </row>
    <row r="27" s="112" customFormat="1" ht="24.95" customHeight="1" spans="1:6">
      <c r="A27" s="159" t="s">
        <v>1205</v>
      </c>
      <c r="B27" s="143">
        <v>12800</v>
      </c>
      <c r="C27" s="143"/>
      <c r="D27" s="83">
        <f t="shared" si="0"/>
        <v>0</v>
      </c>
      <c r="F27" s="112" t="str">
        <f t="shared" si="1"/>
        <v>是</v>
      </c>
    </row>
    <row r="28" ht="24.95" customHeight="1" spans="1:6">
      <c r="A28" s="156" t="s">
        <v>1206</v>
      </c>
      <c r="B28" s="145">
        <v>7950</v>
      </c>
      <c r="C28" s="145">
        <v>16144</v>
      </c>
      <c r="D28" s="83">
        <f t="shared" si="0"/>
        <v>2.03069182389937</v>
      </c>
      <c r="F28" s="114" t="str">
        <f t="shared" si="1"/>
        <v>是</v>
      </c>
    </row>
    <row r="29" ht="24.95" customHeight="1" spans="1:6">
      <c r="A29" s="156" t="s">
        <v>73</v>
      </c>
      <c r="B29" s="145"/>
      <c r="C29" s="145"/>
      <c r="D29" s="83">
        <f t="shared" si="0"/>
        <v>0</v>
      </c>
      <c r="F29" s="114" t="str">
        <f t="shared" si="1"/>
        <v>否</v>
      </c>
    </row>
    <row r="30" ht="24.95" customHeight="1" spans="1:6">
      <c r="A30" s="156" t="s">
        <v>78</v>
      </c>
      <c r="B30" s="145">
        <f>B24+B25+B28+B29</f>
        <v>183056</v>
      </c>
      <c r="C30" s="145">
        <f>C24+C25+C28+C29</f>
        <v>132891</v>
      </c>
      <c r="D30" s="83">
        <f t="shared" si="0"/>
        <v>0.725958176732803</v>
      </c>
      <c r="F30" s="114" t="str">
        <f t="shared" si="1"/>
        <v>是</v>
      </c>
    </row>
    <row r="37" spans="2:3">
      <c r="B37" s="115">
        <f>B30-'26'!B246</f>
        <v>0</v>
      </c>
      <c r="C37" s="115">
        <f>C30-'26'!C246</f>
        <v>0</v>
      </c>
    </row>
  </sheetData>
  <autoFilter ref="A3:D30"/>
  <mergeCells count="1">
    <mergeCell ref="A1:D1"/>
  </mergeCells>
  <conditionalFormatting sqref="A23">
    <cfRule type="expression" dxfId="62" priority="2" stopIfTrue="1">
      <formula>"len($A:$A)=3"</formula>
    </cfRule>
    <cfRule type="expression" dxfId="63" priority="3" stopIfTrue="1">
      <formula>"len($A:$A)=3"</formula>
    </cfRule>
  </conditionalFormatting>
  <conditionalFormatting sqref="D28">
    <cfRule type="cellIs" dxfId="64" priority="21" stopIfTrue="1" operator="lessThan">
      <formula>0</formula>
    </cfRule>
  </conditionalFormatting>
  <conditionalFormatting sqref="A4:A28">
    <cfRule type="expression" dxfId="65" priority="20" stopIfTrue="1">
      <formula>"len($A:$A)=3"</formula>
    </cfRule>
  </conditionalFormatting>
  <conditionalFormatting sqref="A4:A23">
    <cfRule type="expression" dxfId="66" priority="4" stopIfTrue="1">
      <formula>"len($A:$A)=3"</formula>
    </cfRule>
    <cfRule type="expression" dxfId="67" priority="1" stopIfTrue="1">
      <formula>"len($A:$A)=3"</formula>
    </cfRule>
  </conditionalFormatting>
  <conditionalFormatting sqref="A25:A30">
    <cfRule type="expression" dxfId="68" priority="9" stopIfTrue="1">
      <formula>"len($A:$A)=3"</formula>
    </cfRule>
  </conditionalFormatting>
  <conditionalFormatting sqref="A29:A30">
    <cfRule type="expression" dxfId="69" priority="7" stopIfTrue="1">
      <formula>"len($A:$A)=3"</formula>
    </cfRule>
  </conditionalFormatting>
  <conditionalFormatting sqref="D4:D30">
    <cfRule type="cellIs" dxfId="70" priority="6" stopIfTrue="1" operator="lessThan">
      <formula>0</formula>
    </cfRule>
  </conditionalFormatting>
  <conditionalFormatting sqref="D29:D30">
    <cfRule type="cellIs" dxfId="71" priority="8" stopIfTrue="1" operator="lessThan">
      <formula>0</formula>
    </cfRule>
  </conditionalFormatting>
  <printOptions horizontalCentered="1"/>
  <pageMargins left="0.588888888888889" right="0.588888888888889" top="0.788888888888889" bottom="0.588888888888889" header="0.55" footer="0.388888888888889"/>
  <pageSetup paperSize="9" scale="90" fitToHeight="0" orientation="portrait" verticalDpi="300"/>
  <headerFooter alignWithMargins="0">
    <oddFooter>&amp;C第 &amp;P 页，共 &amp;N 页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1">
    <pageSetUpPr fitToPage="1"/>
  </sheetPr>
  <dimension ref="A1:G255"/>
  <sheetViews>
    <sheetView showZeros="0" workbookViewId="0">
      <pane ySplit="3" topLeftCell="A212" activePane="bottomLeft" state="frozen"/>
      <selection/>
      <selection pane="bottomLeft" activeCell="K234" sqref="K234"/>
    </sheetView>
  </sheetViews>
  <sheetFormatPr defaultColWidth="9" defaultRowHeight="15.6" outlineLevelCol="6"/>
  <cols>
    <col min="1" max="1" width="50.625" style="114" customWidth="1"/>
    <col min="2" max="3" width="14.625" style="114" customWidth="1"/>
    <col min="4" max="4" width="13.625" style="115" customWidth="1"/>
    <col min="5" max="16384" width="9" style="114"/>
  </cols>
  <sheetData>
    <row r="1" ht="42" customHeight="1" spans="1:4">
      <c r="A1" s="116" t="s">
        <v>1658</v>
      </c>
      <c r="B1" s="116"/>
      <c r="C1" s="116"/>
      <c r="D1" s="116"/>
    </row>
    <row r="2" ht="18.75" customHeight="1" spans="1:4">
      <c r="A2" s="113" t="s">
        <v>1659</v>
      </c>
      <c r="D2" s="117" t="s">
        <v>20</v>
      </c>
    </row>
    <row r="3" s="111" customFormat="1" ht="36.75" customHeight="1" spans="1:6">
      <c r="A3" s="160" t="s">
        <v>21</v>
      </c>
      <c r="B3" s="124" t="s">
        <v>1629</v>
      </c>
      <c r="C3" s="124" t="s">
        <v>1630</v>
      </c>
      <c r="D3" s="124" t="s">
        <v>1617</v>
      </c>
      <c r="F3" s="140" t="s">
        <v>83</v>
      </c>
    </row>
    <row r="4" s="111" customFormat="1" ht="20.1" customHeight="1" spans="1:7">
      <c r="A4" s="161" t="s">
        <v>1209</v>
      </c>
      <c r="B4" s="149">
        <v>306</v>
      </c>
      <c r="C4" s="149">
        <v>142</v>
      </c>
      <c r="D4" s="83">
        <f>IF(B4&lt;&gt;0,C4/B4,0)</f>
        <v>0.464052287581699</v>
      </c>
      <c r="F4" s="114" t="str">
        <f t="shared" ref="F4:F60" si="0">IF((B4+C4+G4)&lt;&gt;0,"是","否")</f>
        <v>是</v>
      </c>
      <c r="G4" s="112">
        <v>1</v>
      </c>
    </row>
    <row r="5" ht="20.1" customHeight="1" spans="1:6">
      <c r="A5" s="135" t="s">
        <v>1210</v>
      </c>
      <c r="B5" s="151">
        <v>306</v>
      </c>
      <c r="C5" s="151">
        <v>142</v>
      </c>
      <c r="D5" s="85">
        <f t="shared" ref="D5:D61" si="1">IF(B5&lt;&gt;0,C5/B5,0)</f>
        <v>0.464052287581699</v>
      </c>
      <c r="F5" s="114" t="str">
        <f t="shared" si="0"/>
        <v>是</v>
      </c>
    </row>
    <row r="6" ht="20.1" customHeight="1" spans="1:6">
      <c r="A6" s="135" t="s">
        <v>1211</v>
      </c>
      <c r="B6" s="151">
        <v>3</v>
      </c>
      <c r="C6" s="151">
        <v>2</v>
      </c>
      <c r="D6" s="85">
        <f t="shared" si="1"/>
        <v>0.666666666666667</v>
      </c>
      <c r="F6" s="114" t="str">
        <f t="shared" si="0"/>
        <v>是</v>
      </c>
    </row>
    <row r="7" ht="20.1" customHeight="1" spans="1:6">
      <c r="A7" s="135" t="s">
        <v>1212</v>
      </c>
      <c r="B7" s="151">
        <v>196</v>
      </c>
      <c r="C7" s="151">
        <v>140</v>
      </c>
      <c r="D7" s="85">
        <f t="shared" si="1"/>
        <v>0.714285714285714</v>
      </c>
      <c r="F7" s="114" t="str">
        <f t="shared" si="0"/>
        <v>是</v>
      </c>
    </row>
    <row r="8" ht="20.1" customHeight="1" spans="1:6">
      <c r="A8" s="135" t="s">
        <v>1213</v>
      </c>
      <c r="B8" s="151">
        <v>107</v>
      </c>
      <c r="C8" s="151"/>
      <c r="D8" s="85">
        <f t="shared" si="1"/>
        <v>0</v>
      </c>
      <c r="F8" s="114" t="str">
        <f t="shared" si="0"/>
        <v>是</v>
      </c>
    </row>
    <row r="9" ht="20.1" hidden="1" customHeight="1" spans="1:6">
      <c r="A9" s="135" t="s">
        <v>1214</v>
      </c>
      <c r="B9" s="151">
        <v>0</v>
      </c>
      <c r="C9" s="151"/>
      <c r="D9" s="85">
        <f t="shared" si="1"/>
        <v>0</v>
      </c>
      <c r="F9" s="114" t="str">
        <f t="shared" si="0"/>
        <v>否</v>
      </c>
    </row>
    <row r="10" s="112" customFormat="1" ht="20.1" hidden="1" customHeight="1" spans="1:7">
      <c r="A10" s="135" t="s">
        <v>1215</v>
      </c>
      <c r="B10" s="151"/>
      <c r="C10" s="151"/>
      <c r="D10" s="85">
        <f t="shared" si="1"/>
        <v>0</v>
      </c>
      <c r="F10" s="114" t="str">
        <f t="shared" si="0"/>
        <v>否</v>
      </c>
      <c r="G10" s="114"/>
    </row>
    <row r="11" ht="20.1" customHeight="1" spans="1:7">
      <c r="A11" s="148" t="s">
        <v>1216</v>
      </c>
      <c r="B11" s="149">
        <v>3775</v>
      </c>
      <c r="C11" s="149">
        <f>3059+80</f>
        <v>3139</v>
      </c>
      <c r="D11" s="83">
        <f t="shared" si="1"/>
        <v>0.831523178807947</v>
      </c>
      <c r="E11" s="142"/>
      <c r="F11" s="114" t="str">
        <f t="shared" si="0"/>
        <v>是</v>
      </c>
      <c r="G11" s="112">
        <v>1</v>
      </c>
    </row>
    <row r="12" ht="20.1" customHeight="1" spans="1:6">
      <c r="A12" s="135" t="s">
        <v>1217</v>
      </c>
      <c r="B12" s="151">
        <v>3775</v>
      </c>
      <c r="C12" s="151">
        <v>3059</v>
      </c>
      <c r="D12" s="85">
        <f t="shared" si="1"/>
        <v>0.810331125827815</v>
      </c>
      <c r="F12" s="114" t="str">
        <f t="shared" si="0"/>
        <v>是</v>
      </c>
    </row>
    <row r="13" ht="20.1" customHeight="1" spans="1:6">
      <c r="A13" s="135" t="s">
        <v>1218</v>
      </c>
      <c r="B13" s="151">
        <v>116</v>
      </c>
      <c r="C13" s="151">
        <v>68</v>
      </c>
      <c r="D13" s="85">
        <f t="shared" si="1"/>
        <v>0.586206896551724</v>
      </c>
      <c r="F13" s="114" t="str">
        <f t="shared" si="0"/>
        <v>是</v>
      </c>
    </row>
    <row r="14" ht="20.1" customHeight="1" spans="1:6">
      <c r="A14" s="135" t="s">
        <v>1219</v>
      </c>
      <c r="B14" s="151">
        <v>3631</v>
      </c>
      <c r="C14" s="151">
        <v>2989</v>
      </c>
      <c r="D14" s="85">
        <f t="shared" si="1"/>
        <v>0.823189204076012</v>
      </c>
      <c r="F14" s="114" t="str">
        <f t="shared" si="0"/>
        <v>是</v>
      </c>
    </row>
    <row r="15" ht="20.1" customHeight="1" spans="1:6">
      <c r="A15" s="135" t="s">
        <v>1220</v>
      </c>
      <c r="B15" s="151">
        <v>28</v>
      </c>
      <c r="C15" s="151">
        <v>2</v>
      </c>
      <c r="D15" s="85">
        <f t="shared" si="1"/>
        <v>0.0714285714285714</v>
      </c>
      <c r="F15" s="114" t="str">
        <f t="shared" si="0"/>
        <v>是</v>
      </c>
    </row>
    <row r="16" ht="20.1" customHeight="1" spans="1:6">
      <c r="A16" s="135" t="s">
        <v>1221</v>
      </c>
      <c r="B16" s="151"/>
      <c r="C16" s="151">
        <v>80</v>
      </c>
      <c r="D16" s="85">
        <f t="shared" si="1"/>
        <v>0</v>
      </c>
      <c r="F16" s="114" t="str">
        <f t="shared" si="0"/>
        <v>是</v>
      </c>
    </row>
    <row r="17" ht="20.1" hidden="1" customHeight="1" spans="1:6">
      <c r="A17" s="135" t="s">
        <v>1218</v>
      </c>
      <c r="B17" s="151"/>
      <c r="C17" s="151"/>
      <c r="D17" s="85">
        <f t="shared" si="1"/>
        <v>0</v>
      </c>
      <c r="F17" s="114" t="str">
        <f t="shared" si="0"/>
        <v>否</v>
      </c>
    </row>
    <row r="18" ht="20.1" hidden="1" customHeight="1" spans="1:6">
      <c r="A18" s="135" t="s">
        <v>1219</v>
      </c>
      <c r="B18" s="151"/>
      <c r="C18" s="151"/>
      <c r="D18" s="85"/>
      <c r="F18" s="114" t="str">
        <f t="shared" si="0"/>
        <v>否</v>
      </c>
    </row>
    <row r="19" s="112" customFormat="1" ht="20.1" customHeight="1" spans="1:7">
      <c r="A19" s="135" t="s">
        <v>1222</v>
      </c>
      <c r="B19" s="151"/>
      <c r="C19" s="151">
        <v>80</v>
      </c>
      <c r="D19" s="85">
        <f t="shared" si="1"/>
        <v>0</v>
      </c>
      <c r="F19" s="114" t="str">
        <f t="shared" si="0"/>
        <v>是</v>
      </c>
      <c r="G19" s="114"/>
    </row>
    <row r="20" ht="20.1" hidden="1" customHeight="1" spans="1:6">
      <c r="A20" s="135" t="s">
        <v>1223</v>
      </c>
      <c r="B20" s="151"/>
      <c r="C20" s="151"/>
      <c r="D20" s="85">
        <f t="shared" si="1"/>
        <v>0</v>
      </c>
      <c r="F20" s="114" t="str">
        <f t="shared" si="0"/>
        <v>否</v>
      </c>
    </row>
    <row r="21" ht="20.1" hidden="1" customHeight="1" spans="1:6">
      <c r="A21" s="135" t="s">
        <v>1224</v>
      </c>
      <c r="B21" s="151"/>
      <c r="C21" s="151"/>
      <c r="D21" s="85">
        <f t="shared" si="1"/>
        <v>0</v>
      </c>
      <c r="F21" s="114" t="str">
        <f t="shared" si="0"/>
        <v>否</v>
      </c>
    </row>
    <row r="22" ht="20.1" hidden="1" customHeight="1" spans="1:6">
      <c r="A22" s="135" t="s">
        <v>1225</v>
      </c>
      <c r="B22" s="151"/>
      <c r="C22" s="151"/>
      <c r="D22" s="85">
        <f t="shared" si="1"/>
        <v>0</v>
      </c>
      <c r="F22" s="114" t="str">
        <f t="shared" si="0"/>
        <v>否</v>
      </c>
    </row>
    <row r="23" ht="20.1" hidden="1" customHeight="1" spans="1:6">
      <c r="A23" s="135" t="s">
        <v>1226</v>
      </c>
      <c r="B23" s="151"/>
      <c r="C23" s="151"/>
      <c r="D23" s="85">
        <f t="shared" si="1"/>
        <v>0</v>
      </c>
      <c r="F23" s="114" t="str">
        <f t="shared" si="0"/>
        <v>否</v>
      </c>
    </row>
    <row r="24" ht="20.1" hidden="1" customHeight="1" spans="1:6">
      <c r="A24" s="135" t="s">
        <v>1227</v>
      </c>
      <c r="B24" s="151"/>
      <c r="C24" s="151"/>
      <c r="D24" s="85">
        <f t="shared" si="1"/>
        <v>0</v>
      </c>
      <c r="F24" s="114" t="str">
        <f t="shared" si="0"/>
        <v>否</v>
      </c>
    </row>
    <row r="25" ht="20.1" hidden="1" customHeight="1" spans="1:6">
      <c r="A25" s="135" t="s">
        <v>1228</v>
      </c>
      <c r="B25" s="151"/>
      <c r="C25" s="151"/>
      <c r="D25" s="85">
        <f t="shared" si="1"/>
        <v>0</v>
      </c>
      <c r="F25" s="114" t="str">
        <f t="shared" si="0"/>
        <v>否</v>
      </c>
    </row>
    <row r="26" ht="20.1" customHeight="1" spans="1:7">
      <c r="A26" s="148" t="s">
        <v>1229</v>
      </c>
      <c r="B26" s="149"/>
      <c r="C26" s="149"/>
      <c r="D26" s="83">
        <f t="shared" si="1"/>
        <v>0</v>
      </c>
      <c r="F26" s="114" t="str">
        <f t="shared" si="0"/>
        <v>是</v>
      </c>
      <c r="G26" s="112">
        <v>1</v>
      </c>
    </row>
    <row r="27" s="112" customFormat="1" ht="20.1" hidden="1" customHeight="1" spans="1:7">
      <c r="A27" s="135" t="s">
        <v>1230</v>
      </c>
      <c r="B27" s="151"/>
      <c r="C27" s="151"/>
      <c r="D27" s="85">
        <f t="shared" si="1"/>
        <v>0</v>
      </c>
      <c r="F27" s="114" t="str">
        <f t="shared" si="0"/>
        <v>否</v>
      </c>
      <c r="G27" s="114"/>
    </row>
    <row r="28" ht="20.1" hidden="1" customHeight="1" spans="1:6">
      <c r="A28" s="135" t="s">
        <v>1231</v>
      </c>
      <c r="B28" s="151"/>
      <c r="C28" s="151"/>
      <c r="D28" s="85">
        <f t="shared" si="1"/>
        <v>0</v>
      </c>
      <c r="F28" s="114" t="str">
        <f t="shared" si="0"/>
        <v>否</v>
      </c>
    </row>
    <row r="29" ht="20.1" hidden="1" customHeight="1" spans="1:6">
      <c r="A29" s="135" t="s">
        <v>1232</v>
      </c>
      <c r="B29" s="151"/>
      <c r="C29" s="151"/>
      <c r="D29" s="85">
        <f t="shared" si="1"/>
        <v>0</v>
      </c>
      <c r="F29" s="114" t="str">
        <f t="shared" si="0"/>
        <v>否</v>
      </c>
    </row>
    <row r="30" ht="20.1" hidden="1" customHeight="1" spans="1:6">
      <c r="A30" s="162" t="s">
        <v>1233</v>
      </c>
      <c r="B30" s="151"/>
      <c r="C30" s="151"/>
      <c r="D30" s="85">
        <f t="shared" si="1"/>
        <v>0</v>
      </c>
      <c r="F30" s="114" t="str">
        <f t="shared" si="0"/>
        <v>否</v>
      </c>
    </row>
    <row r="31" ht="20.1" hidden="1" customHeight="1" spans="1:6">
      <c r="A31" s="135" t="s">
        <v>1234</v>
      </c>
      <c r="B31" s="151"/>
      <c r="C31" s="151"/>
      <c r="D31" s="85">
        <f t="shared" si="1"/>
        <v>0</v>
      </c>
      <c r="F31" s="114" t="str">
        <f t="shared" si="0"/>
        <v>否</v>
      </c>
    </row>
    <row r="32" ht="20.1" hidden="1" customHeight="1" spans="1:6">
      <c r="A32" s="135" t="s">
        <v>1235</v>
      </c>
      <c r="B32" s="151"/>
      <c r="C32" s="151"/>
      <c r="D32" s="85">
        <f t="shared" si="1"/>
        <v>0</v>
      </c>
      <c r="F32" s="114" t="str">
        <f t="shared" si="0"/>
        <v>否</v>
      </c>
    </row>
    <row r="33" ht="20.1" hidden="1" customHeight="1" spans="1:6">
      <c r="A33" s="135" t="s">
        <v>1236</v>
      </c>
      <c r="B33" s="151"/>
      <c r="C33" s="151"/>
      <c r="D33" s="85">
        <f t="shared" si="1"/>
        <v>0</v>
      </c>
      <c r="F33" s="114" t="str">
        <f t="shared" si="0"/>
        <v>否</v>
      </c>
    </row>
    <row r="34" ht="20.1" customHeight="1" spans="1:7">
      <c r="A34" s="148" t="s">
        <v>1237</v>
      </c>
      <c r="B34" s="149">
        <v>44646</v>
      </c>
      <c r="C34" s="149">
        <v>112063</v>
      </c>
      <c r="D34" s="83">
        <f t="shared" si="1"/>
        <v>2.51003449357165</v>
      </c>
      <c r="F34" s="114" t="str">
        <f t="shared" si="0"/>
        <v>是</v>
      </c>
      <c r="G34" s="112">
        <v>1</v>
      </c>
    </row>
    <row r="35" ht="20.1" hidden="1" customHeight="1" spans="1:6">
      <c r="A35" s="135" t="s">
        <v>1238</v>
      </c>
      <c r="B35" s="151"/>
      <c r="C35" s="151"/>
      <c r="D35" s="85">
        <f t="shared" si="1"/>
        <v>0</v>
      </c>
      <c r="F35" s="114" t="str">
        <f t="shared" si="0"/>
        <v>否</v>
      </c>
    </row>
    <row r="36" ht="20.1" hidden="1" customHeight="1" spans="1:6">
      <c r="A36" s="135" t="s">
        <v>1239</v>
      </c>
      <c r="B36" s="151"/>
      <c r="C36" s="151"/>
      <c r="D36" s="85">
        <f t="shared" si="1"/>
        <v>0</v>
      </c>
      <c r="F36" s="114" t="str">
        <f t="shared" si="0"/>
        <v>否</v>
      </c>
    </row>
    <row r="37" ht="20.1" hidden="1" customHeight="1" spans="1:6">
      <c r="A37" s="135" t="s">
        <v>1240</v>
      </c>
      <c r="B37" s="151"/>
      <c r="C37" s="151"/>
      <c r="D37" s="85">
        <f t="shared" si="1"/>
        <v>0</v>
      </c>
      <c r="F37" s="114" t="str">
        <f t="shared" si="0"/>
        <v>否</v>
      </c>
    </row>
    <row r="38" ht="20.1" hidden="1" customHeight="1" spans="1:6">
      <c r="A38" s="135" t="s">
        <v>1241</v>
      </c>
      <c r="B38" s="151"/>
      <c r="C38" s="151"/>
      <c r="D38" s="85">
        <f t="shared" si="1"/>
        <v>0</v>
      </c>
      <c r="F38" s="114" t="str">
        <f t="shared" si="0"/>
        <v>否</v>
      </c>
    </row>
    <row r="39" ht="20.1" hidden="1" customHeight="1" spans="1:6">
      <c r="A39" s="135" t="s">
        <v>1242</v>
      </c>
      <c r="B39" s="151"/>
      <c r="C39" s="151"/>
      <c r="D39" s="85">
        <f t="shared" si="1"/>
        <v>0</v>
      </c>
      <c r="F39" s="114" t="str">
        <f t="shared" si="0"/>
        <v>否</v>
      </c>
    </row>
    <row r="40" ht="20.1" hidden="1" customHeight="1" spans="1:6">
      <c r="A40" s="135" t="s">
        <v>1243</v>
      </c>
      <c r="B40" s="151"/>
      <c r="C40" s="151"/>
      <c r="D40" s="85">
        <f t="shared" si="1"/>
        <v>0</v>
      </c>
      <c r="F40" s="114" t="str">
        <f t="shared" si="0"/>
        <v>否</v>
      </c>
    </row>
    <row r="41" ht="20.1" hidden="1" customHeight="1" spans="1:6">
      <c r="A41" s="135" t="s">
        <v>1244</v>
      </c>
      <c r="B41" s="151"/>
      <c r="C41" s="151"/>
      <c r="D41" s="85">
        <f t="shared" si="1"/>
        <v>0</v>
      </c>
      <c r="F41" s="114" t="str">
        <f t="shared" si="0"/>
        <v>否</v>
      </c>
    </row>
    <row r="42" ht="20.1" customHeight="1" spans="1:6">
      <c r="A42" s="135" t="s">
        <v>1245</v>
      </c>
      <c r="B42" s="151">
        <v>42863</v>
      </c>
      <c r="C42" s="151">
        <v>111236</v>
      </c>
      <c r="D42" s="85">
        <f t="shared" si="1"/>
        <v>2.59515199589389</v>
      </c>
      <c r="F42" s="114" t="str">
        <f t="shared" si="0"/>
        <v>是</v>
      </c>
    </row>
    <row r="43" ht="20.1" customHeight="1" spans="1:6">
      <c r="A43" s="135" t="s">
        <v>1246</v>
      </c>
      <c r="B43" s="151">
        <v>1957</v>
      </c>
      <c r="C43" s="151">
        <v>7854</v>
      </c>
      <c r="D43" s="85">
        <f t="shared" si="1"/>
        <v>4.01328564128768</v>
      </c>
      <c r="F43" s="114" t="str">
        <f t="shared" si="0"/>
        <v>是</v>
      </c>
    </row>
    <row r="44" ht="20.1" customHeight="1" spans="1:6">
      <c r="A44" s="135" t="s">
        <v>1247</v>
      </c>
      <c r="B44" s="151">
        <v>1802</v>
      </c>
      <c r="C44" s="151">
        <v>6900</v>
      </c>
      <c r="D44" s="85">
        <f t="shared" si="1"/>
        <v>3.82907880133185</v>
      </c>
      <c r="F44" s="114" t="str">
        <f t="shared" si="0"/>
        <v>是</v>
      </c>
    </row>
    <row r="45" ht="20.1" customHeight="1" spans="1:6">
      <c r="A45" s="135" t="s">
        <v>1248</v>
      </c>
      <c r="B45" s="151">
        <v>9379</v>
      </c>
      <c r="C45" s="151">
        <v>7551</v>
      </c>
      <c r="D45" s="85">
        <f t="shared" si="1"/>
        <v>0.805096492163344</v>
      </c>
      <c r="F45" s="114" t="str">
        <f t="shared" si="0"/>
        <v>是</v>
      </c>
    </row>
    <row r="46" ht="20.1" customHeight="1" spans="1:6">
      <c r="A46" s="135" t="s">
        <v>1249</v>
      </c>
      <c r="B46" s="151">
        <v>1987</v>
      </c>
      <c r="C46" s="151">
        <v>1116</v>
      </c>
      <c r="D46" s="85">
        <f t="shared" si="1"/>
        <v>0.561650729743332</v>
      </c>
      <c r="F46" s="114" t="str">
        <f t="shared" si="0"/>
        <v>是</v>
      </c>
    </row>
    <row r="47" ht="20.1" customHeight="1" spans="1:6">
      <c r="A47" s="135" t="s">
        <v>1250</v>
      </c>
      <c r="B47" s="151">
        <v>1656</v>
      </c>
      <c r="C47" s="151">
        <v>6002</v>
      </c>
      <c r="D47" s="85">
        <f t="shared" si="1"/>
        <v>3.6243961352657</v>
      </c>
      <c r="F47" s="114" t="str">
        <f t="shared" si="0"/>
        <v>是</v>
      </c>
    </row>
    <row r="48" ht="20.1" customHeight="1" spans="1:6">
      <c r="A48" s="135" t="s">
        <v>1251</v>
      </c>
      <c r="B48" s="151">
        <v>27</v>
      </c>
      <c r="C48" s="151">
        <v>90</v>
      </c>
      <c r="D48" s="85">
        <f t="shared" si="1"/>
        <v>3.33333333333333</v>
      </c>
      <c r="F48" s="114" t="str">
        <f t="shared" si="0"/>
        <v>是</v>
      </c>
    </row>
    <row r="49" ht="20.1" customHeight="1" spans="1:6">
      <c r="A49" s="135" t="s">
        <v>1240</v>
      </c>
      <c r="B49" s="151">
        <v>686</v>
      </c>
      <c r="C49" s="151"/>
      <c r="D49" s="85">
        <f t="shared" si="1"/>
        <v>0</v>
      </c>
      <c r="F49" s="114" t="str">
        <f t="shared" si="0"/>
        <v>是</v>
      </c>
    </row>
    <row r="50" ht="20.1" hidden="1" customHeight="1" spans="1:6">
      <c r="A50" s="135" t="s">
        <v>1252</v>
      </c>
      <c r="B50" s="151"/>
      <c r="C50" s="151"/>
      <c r="D50" s="85">
        <f t="shared" si="1"/>
        <v>0</v>
      </c>
      <c r="F50" s="114" t="str">
        <f t="shared" si="0"/>
        <v>否</v>
      </c>
    </row>
    <row r="51" ht="20.1" hidden="1" customHeight="1" spans="1:6">
      <c r="A51" s="135" t="s">
        <v>1253</v>
      </c>
      <c r="B51" s="151"/>
      <c r="C51" s="151"/>
      <c r="D51" s="85">
        <f t="shared" si="1"/>
        <v>0</v>
      </c>
      <c r="F51" s="114" t="str">
        <f t="shared" si="0"/>
        <v>否</v>
      </c>
    </row>
    <row r="52" ht="20.1" hidden="1" customHeight="1" spans="1:6">
      <c r="A52" s="135" t="s">
        <v>1254</v>
      </c>
      <c r="B52" s="151"/>
      <c r="C52" s="151"/>
      <c r="D52" s="85">
        <f t="shared" si="1"/>
        <v>0</v>
      </c>
      <c r="F52" s="114" t="str">
        <f t="shared" si="0"/>
        <v>否</v>
      </c>
    </row>
    <row r="53" ht="20.1" hidden="1" customHeight="1" spans="1:6">
      <c r="A53" s="135" t="s">
        <v>1241</v>
      </c>
      <c r="B53" s="151"/>
      <c r="C53" s="151"/>
      <c r="D53" s="85">
        <f t="shared" si="1"/>
        <v>0</v>
      </c>
      <c r="F53" s="114" t="str">
        <f t="shared" si="0"/>
        <v>否</v>
      </c>
    </row>
    <row r="54" ht="20.1" hidden="1" customHeight="1" spans="1:6">
      <c r="A54" s="135" t="s">
        <v>1255</v>
      </c>
      <c r="B54" s="151"/>
      <c r="C54" s="151"/>
      <c r="D54" s="85">
        <f t="shared" si="1"/>
        <v>0</v>
      </c>
      <c r="F54" s="114" t="str">
        <f t="shared" si="0"/>
        <v>否</v>
      </c>
    </row>
    <row r="55" ht="20.1" customHeight="1" spans="1:6">
      <c r="A55" s="135" t="s">
        <v>1256</v>
      </c>
      <c r="B55" s="151">
        <v>25369</v>
      </c>
      <c r="C55" s="151">
        <v>81723</v>
      </c>
      <c r="D55" s="85">
        <f t="shared" si="1"/>
        <v>3.22137254129055</v>
      </c>
      <c r="F55" s="114" t="str">
        <f t="shared" si="0"/>
        <v>是</v>
      </c>
    </row>
    <row r="56" ht="20.1" hidden="1" customHeight="1" spans="1:6">
      <c r="A56" s="135" t="s">
        <v>1257</v>
      </c>
      <c r="B56" s="151"/>
      <c r="C56" s="151"/>
      <c r="D56" s="85">
        <f t="shared" si="1"/>
        <v>0</v>
      </c>
      <c r="F56" s="114" t="str">
        <f t="shared" si="0"/>
        <v>否</v>
      </c>
    </row>
    <row r="57" ht="20.1" hidden="1" customHeight="1" spans="1:6">
      <c r="A57" s="135" t="s">
        <v>1258</v>
      </c>
      <c r="B57" s="151"/>
      <c r="C57" s="151"/>
      <c r="D57" s="85">
        <f t="shared" si="1"/>
        <v>0</v>
      </c>
      <c r="F57" s="114" t="str">
        <f t="shared" si="0"/>
        <v>否</v>
      </c>
    </row>
    <row r="58" ht="20.1" hidden="1" customHeight="1" spans="1:6">
      <c r="A58" s="135" t="s">
        <v>1259</v>
      </c>
      <c r="B58" s="151"/>
      <c r="C58" s="151"/>
      <c r="D58" s="85">
        <f t="shared" si="1"/>
        <v>0</v>
      </c>
      <c r="F58" s="114" t="str">
        <f t="shared" si="0"/>
        <v>否</v>
      </c>
    </row>
    <row r="59" ht="20.1" hidden="1" customHeight="1" spans="1:6">
      <c r="A59" s="135" t="s">
        <v>1260</v>
      </c>
      <c r="B59" s="151"/>
      <c r="C59" s="151"/>
      <c r="D59" s="85">
        <f t="shared" si="1"/>
        <v>0</v>
      </c>
      <c r="F59" s="114" t="str">
        <f t="shared" si="0"/>
        <v>否</v>
      </c>
    </row>
    <row r="60" ht="20.1" hidden="1" customHeight="1" spans="1:6">
      <c r="A60" s="135" t="s">
        <v>1261</v>
      </c>
      <c r="B60" s="151"/>
      <c r="C60" s="151"/>
      <c r="D60" s="85">
        <f t="shared" si="1"/>
        <v>0</v>
      </c>
      <c r="F60" s="114" t="str">
        <f t="shared" si="0"/>
        <v>否</v>
      </c>
    </row>
    <row r="61" ht="20.1" hidden="1" customHeight="1" spans="1:6">
      <c r="A61" s="135" t="s">
        <v>1262</v>
      </c>
      <c r="B61" s="151"/>
      <c r="C61" s="151"/>
      <c r="D61" s="85">
        <f t="shared" si="1"/>
        <v>0</v>
      </c>
      <c r="F61" s="114" t="str">
        <f t="shared" ref="F61:F129" si="2">IF((B61+C61+G61)&lt;&gt;0,"是","否")</f>
        <v>否</v>
      </c>
    </row>
    <row r="62" ht="20.1" customHeight="1" spans="1:6">
      <c r="A62" s="135" t="s">
        <v>1263</v>
      </c>
      <c r="B62" s="151">
        <v>1131</v>
      </c>
      <c r="C62" s="151"/>
      <c r="D62" s="85">
        <f t="shared" ref="D62:D126" si="3">IF(B62&lt;&gt;0,C62/B62,0)</f>
        <v>0</v>
      </c>
      <c r="F62" s="114" t="str">
        <f t="shared" si="2"/>
        <v>是</v>
      </c>
    </row>
    <row r="63" ht="20.1" customHeight="1" spans="1:6">
      <c r="A63" s="135" t="s">
        <v>1264</v>
      </c>
      <c r="B63" s="151">
        <v>1131</v>
      </c>
      <c r="C63" s="151"/>
      <c r="D63" s="85"/>
      <c r="F63" s="114" t="str">
        <f t="shared" si="2"/>
        <v>是</v>
      </c>
    </row>
    <row r="64" s="112" customFormat="1" ht="20.1" hidden="1" customHeight="1" spans="1:7">
      <c r="A64" s="135" t="s">
        <v>1265</v>
      </c>
      <c r="B64" s="151"/>
      <c r="C64" s="151"/>
      <c r="D64" s="85">
        <f t="shared" si="3"/>
        <v>0</v>
      </c>
      <c r="F64" s="114" t="str">
        <f t="shared" si="2"/>
        <v>否</v>
      </c>
      <c r="G64" s="114"/>
    </row>
    <row r="65" ht="20.1" hidden="1" customHeight="1" spans="1:6">
      <c r="A65" s="135" t="s">
        <v>1266</v>
      </c>
      <c r="B65" s="151"/>
      <c r="C65" s="151"/>
      <c r="D65" s="85">
        <f t="shared" si="3"/>
        <v>0</v>
      </c>
      <c r="F65" s="114" t="str">
        <f t="shared" si="2"/>
        <v>否</v>
      </c>
    </row>
    <row r="66" ht="20.1" customHeight="1" spans="1:6">
      <c r="A66" s="135" t="s">
        <v>1267</v>
      </c>
      <c r="B66" s="151">
        <v>8</v>
      </c>
      <c r="C66" s="151">
        <v>211</v>
      </c>
      <c r="D66" s="85">
        <f t="shared" si="3"/>
        <v>26.375</v>
      </c>
      <c r="F66" s="114" t="str">
        <f t="shared" si="2"/>
        <v>是</v>
      </c>
    </row>
    <row r="67" ht="20.1" hidden="1" customHeight="1" spans="1:6">
      <c r="A67" s="135" t="s">
        <v>1268</v>
      </c>
      <c r="B67" s="151"/>
      <c r="C67" s="151"/>
      <c r="D67" s="85">
        <f t="shared" si="3"/>
        <v>0</v>
      </c>
      <c r="F67" s="114" t="str">
        <f t="shared" si="2"/>
        <v>否</v>
      </c>
    </row>
    <row r="68" ht="20.1" hidden="1" customHeight="1" spans="1:6">
      <c r="A68" s="135" t="s">
        <v>1269</v>
      </c>
      <c r="B68" s="151"/>
      <c r="C68" s="151"/>
      <c r="D68" s="85">
        <f t="shared" si="3"/>
        <v>0</v>
      </c>
      <c r="F68" s="114" t="str">
        <f t="shared" si="2"/>
        <v>否</v>
      </c>
    </row>
    <row r="69" ht="20.1" hidden="1" customHeight="1" spans="1:6">
      <c r="A69" s="135" t="s">
        <v>1270</v>
      </c>
      <c r="B69" s="151"/>
      <c r="C69" s="151"/>
      <c r="D69" s="85">
        <f t="shared" si="3"/>
        <v>0</v>
      </c>
      <c r="F69" s="114" t="str">
        <f t="shared" si="2"/>
        <v>否</v>
      </c>
    </row>
    <row r="70" ht="20.1" hidden="1" customHeight="1" spans="1:6">
      <c r="A70" s="135" t="s">
        <v>1271</v>
      </c>
      <c r="B70" s="151"/>
      <c r="C70" s="151"/>
      <c r="D70" s="85">
        <f t="shared" si="3"/>
        <v>0</v>
      </c>
      <c r="F70" s="114" t="str">
        <f t="shared" si="2"/>
        <v>否</v>
      </c>
    </row>
    <row r="71" ht="20.1" hidden="1" customHeight="1" spans="1:6">
      <c r="A71" s="135" t="s">
        <v>1272</v>
      </c>
      <c r="B71" s="151"/>
      <c r="C71" s="151"/>
      <c r="D71" s="85">
        <f t="shared" si="3"/>
        <v>0</v>
      </c>
      <c r="F71" s="114" t="str">
        <f t="shared" si="2"/>
        <v>否</v>
      </c>
    </row>
    <row r="72" ht="20.1" hidden="1" customHeight="1" spans="1:6">
      <c r="A72" s="135" t="s">
        <v>1273</v>
      </c>
      <c r="B72" s="151"/>
      <c r="C72" s="151"/>
      <c r="D72" s="85">
        <f t="shared" si="3"/>
        <v>0</v>
      </c>
      <c r="F72" s="114" t="str">
        <f t="shared" si="2"/>
        <v>否</v>
      </c>
    </row>
    <row r="73" ht="20.1" customHeight="1" spans="1:6">
      <c r="A73" s="135" t="s">
        <v>1274</v>
      </c>
      <c r="B73" s="151">
        <v>233</v>
      </c>
      <c r="C73" s="151">
        <v>199</v>
      </c>
      <c r="D73" s="85">
        <f t="shared" si="3"/>
        <v>0.854077253218884</v>
      </c>
      <c r="F73" s="114" t="str">
        <f t="shared" si="2"/>
        <v>是</v>
      </c>
    </row>
    <row r="74" ht="20.1" customHeight="1" spans="1:6">
      <c r="A74" s="135" t="s">
        <v>1258</v>
      </c>
      <c r="B74" s="151">
        <v>11</v>
      </c>
      <c r="C74" s="151">
        <v>10</v>
      </c>
      <c r="D74" s="85">
        <f t="shared" si="3"/>
        <v>0.909090909090909</v>
      </c>
      <c r="F74" s="114" t="str">
        <f t="shared" si="2"/>
        <v>是</v>
      </c>
    </row>
    <row r="75" ht="20.1" hidden="1" customHeight="1" spans="1:6">
      <c r="A75" s="135" t="s">
        <v>1259</v>
      </c>
      <c r="B75" s="151"/>
      <c r="C75" s="151"/>
      <c r="D75" s="85">
        <f t="shared" si="3"/>
        <v>0</v>
      </c>
      <c r="F75" s="114" t="str">
        <f t="shared" si="2"/>
        <v>否</v>
      </c>
    </row>
    <row r="76" ht="20.1" hidden="1" customHeight="1" spans="1:6">
      <c r="A76" s="135" t="s">
        <v>1260</v>
      </c>
      <c r="B76" s="151"/>
      <c r="C76" s="149"/>
      <c r="D76" s="83">
        <f t="shared" si="3"/>
        <v>0</v>
      </c>
      <c r="F76" s="114" t="str">
        <f t="shared" si="2"/>
        <v>否</v>
      </c>
    </row>
    <row r="77" ht="20.1" hidden="1" customHeight="1" spans="1:6">
      <c r="A77" s="135" t="s">
        <v>1261</v>
      </c>
      <c r="B77" s="151"/>
      <c r="C77" s="151"/>
      <c r="D77" s="85">
        <f t="shared" si="3"/>
        <v>0</v>
      </c>
      <c r="F77" s="114" t="str">
        <f t="shared" si="2"/>
        <v>否</v>
      </c>
    </row>
    <row r="78" ht="20.1" customHeight="1" spans="1:6">
      <c r="A78" s="135" t="s">
        <v>1275</v>
      </c>
      <c r="B78" s="151">
        <v>222</v>
      </c>
      <c r="C78" s="151">
        <v>189</v>
      </c>
      <c r="D78" s="85">
        <f t="shared" si="3"/>
        <v>0.851351351351351</v>
      </c>
      <c r="F78" s="114" t="str">
        <f t="shared" si="2"/>
        <v>是</v>
      </c>
    </row>
    <row r="79" ht="20.1" customHeight="1" spans="1:6">
      <c r="A79" s="135" t="s">
        <v>1276</v>
      </c>
      <c r="B79" s="151">
        <v>411</v>
      </c>
      <c r="C79" s="151">
        <v>417</v>
      </c>
      <c r="D79" s="85">
        <f t="shared" si="3"/>
        <v>1.01459854014599</v>
      </c>
      <c r="F79" s="114" t="str">
        <f t="shared" si="2"/>
        <v>是</v>
      </c>
    </row>
    <row r="80" ht="20.1" hidden="1" customHeight="1" spans="1:6">
      <c r="A80" s="135" t="s">
        <v>1277</v>
      </c>
      <c r="B80" s="151"/>
      <c r="C80" s="151"/>
      <c r="D80" s="85">
        <f t="shared" si="3"/>
        <v>0</v>
      </c>
      <c r="F80" s="114" t="str">
        <f t="shared" si="2"/>
        <v>否</v>
      </c>
    </row>
    <row r="81" ht="20.1" customHeight="1" spans="1:6">
      <c r="A81" s="135" t="s">
        <v>1278</v>
      </c>
      <c r="B81" s="151">
        <v>10</v>
      </c>
      <c r="C81" s="151"/>
      <c r="D81" s="85">
        <f t="shared" si="3"/>
        <v>0</v>
      </c>
      <c r="F81" s="114" t="str">
        <f t="shared" si="2"/>
        <v>是</v>
      </c>
    </row>
    <row r="82" ht="20.1" customHeight="1" spans="1:6">
      <c r="A82" s="135" t="s">
        <v>1279</v>
      </c>
      <c r="B82" s="151">
        <v>401</v>
      </c>
      <c r="C82" s="151">
        <v>417</v>
      </c>
      <c r="D82" s="85">
        <f t="shared" si="3"/>
        <v>1.03990024937656</v>
      </c>
      <c r="F82" s="114" t="str">
        <f t="shared" si="2"/>
        <v>是</v>
      </c>
    </row>
    <row r="83" ht="20.1" customHeight="1" spans="1:7">
      <c r="A83" s="148" t="s">
        <v>1280</v>
      </c>
      <c r="B83" s="149">
        <v>10716</v>
      </c>
      <c r="C83" s="149">
        <v>9668</v>
      </c>
      <c r="D83" s="83">
        <f t="shared" si="3"/>
        <v>0.902202314296379</v>
      </c>
      <c r="F83" s="114" t="str">
        <f t="shared" si="2"/>
        <v>是</v>
      </c>
      <c r="G83" s="112">
        <v>1</v>
      </c>
    </row>
    <row r="84" ht="20.1" hidden="1" customHeight="1" spans="1:6">
      <c r="A84" s="135" t="s">
        <v>1281</v>
      </c>
      <c r="B84" s="151"/>
      <c r="C84" s="151"/>
      <c r="D84" s="85">
        <f t="shared" si="3"/>
        <v>0</v>
      </c>
      <c r="F84" s="114" t="str">
        <f t="shared" si="2"/>
        <v>否</v>
      </c>
    </row>
    <row r="85" ht="20.1" hidden="1" customHeight="1" spans="1:6">
      <c r="A85" s="135" t="s">
        <v>1282</v>
      </c>
      <c r="B85" s="151"/>
      <c r="C85" s="151"/>
      <c r="D85" s="85">
        <f t="shared" si="3"/>
        <v>0</v>
      </c>
      <c r="F85" s="114" t="str">
        <f t="shared" si="2"/>
        <v>否</v>
      </c>
    </row>
    <row r="86" ht="20.1" hidden="1" customHeight="1" spans="1:6">
      <c r="A86" s="135" t="s">
        <v>1283</v>
      </c>
      <c r="B86" s="151"/>
      <c r="C86" s="151"/>
      <c r="D86" s="85">
        <f t="shared" si="3"/>
        <v>0</v>
      </c>
      <c r="F86" s="114" t="str">
        <f t="shared" si="2"/>
        <v>否</v>
      </c>
    </row>
    <row r="87" ht="20.1" hidden="1" customHeight="1" spans="1:6">
      <c r="A87" s="135" t="s">
        <v>1284</v>
      </c>
      <c r="B87" s="151"/>
      <c r="C87" s="151"/>
      <c r="D87" s="85">
        <f t="shared" si="3"/>
        <v>0</v>
      </c>
      <c r="F87" s="114" t="str">
        <f t="shared" si="2"/>
        <v>否</v>
      </c>
    </row>
    <row r="88" ht="20.1" hidden="1" customHeight="1" spans="1:6">
      <c r="A88" s="135" t="s">
        <v>1285</v>
      </c>
      <c r="B88" s="151"/>
      <c r="C88" s="151"/>
      <c r="D88" s="85">
        <f t="shared" si="3"/>
        <v>0</v>
      </c>
      <c r="F88" s="114" t="str">
        <f t="shared" si="2"/>
        <v>否</v>
      </c>
    </row>
    <row r="89" ht="20.1" hidden="1" customHeight="1" spans="1:6">
      <c r="A89" s="135" t="s">
        <v>1286</v>
      </c>
      <c r="B89" s="151"/>
      <c r="C89" s="151"/>
      <c r="D89" s="85">
        <f t="shared" si="3"/>
        <v>0</v>
      </c>
      <c r="F89" s="114" t="str">
        <f t="shared" si="2"/>
        <v>否</v>
      </c>
    </row>
    <row r="90" ht="20.1" hidden="1" customHeight="1" spans="1:6">
      <c r="A90" s="135" t="s">
        <v>1287</v>
      </c>
      <c r="B90" s="151"/>
      <c r="C90" s="151"/>
      <c r="D90" s="85">
        <f t="shared" si="3"/>
        <v>0</v>
      </c>
      <c r="F90" s="114" t="str">
        <f t="shared" si="2"/>
        <v>否</v>
      </c>
    </row>
    <row r="91" ht="20.1" hidden="1" customHeight="1" spans="1:6">
      <c r="A91" s="135" t="s">
        <v>1288</v>
      </c>
      <c r="B91" s="151"/>
      <c r="C91" s="151"/>
      <c r="D91" s="85">
        <f t="shared" si="3"/>
        <v>0</v>
      </c>
      <c r="F91" s="114" t="str">
        <f t="shared" si="2"/>
        <v>否</v>
      </c>
    </row>
    <row r="92" ht="20.1" hidden="1" customHeight="1" spans="1:6">
      <c r="A92" s="135" t="s">
        <v>1289</v>
      </c>
      <c r="B92" s="151"/>
      <c r="C92" s="151"/>
      <c r="D92" s="85">
        <f t="shared" si="3"/>
        <v>0</v>
      </c>
      <c r="F92" s="114" t="str">
        <f t="shared" si="2"/>
        <v>否</v>
      </c>
    </row>
    <row r="93" s="112" customFormat="1" ht="20.1" hidden="1" customHeight="1" spans="1:7">
      <c r="A93" s="135" t="s">
        <v>1290</v>
      </c>
      <c r="B93" s="151"/>
      <c r="C93" s="151"/>
      <c r="D93" s="85">
        <f t="shared" si="3"/>
        <v>0</v>
      </c>
      <c r="F93" s="114" t="str">
        <f t="shared" si="2"/>
        <v>否</v>
      </c>
      <c r="G93" s="114"/>
    </row>
    <row r="94" ht="20.1" hidden="1" customHeight="1" spans="1:6">
      <c r="A94" s="135" t="s">
        <v>1291</v>
      </c>
      <c r="B94" s="151"/>
      <c r="C94" s="151"/>
      <c r="D94" s="85">
        <f t="shared" si="3"/>
        <v>0</v>
      </c>
      <c r="F94" s="114" t="str">
        <f t="shared" si="2"/>
        <v>否</v>
      </c>
    </row>
    <row r="95" ht="20.1" hidden="1" customHeight="1" spans="1:6">
      <c r="A95" s="135" t="s">
        <v>1292</v>
      </c>
      <c r="B95" s="151"/>
      <c r="C95" s="151"/>
      <c r="D95" s="85">
        <f t="shared" si="3"/>
        <v>0</v>
      </c>
      <c r="F95" s="114" t="str">
        <f t="shared" si="2"/>
        <v>否</v>
      </c>
    </row>
    <row r="96" ht="20.1" hidden="1" customHeight="1" spans="1:6">
      <c r="A96" s="135" t="s">
        <v>1293</v>
      </c>
      <c r="B96" s="151"/>
      <c r="C96" s="151"/>
      <c r="D96" s="85">
        <f t="shared" si="3"/>
        <v>0</v>
      </c>
      <c r="F96" s="114" t="str">
        <f t="shared" si="2"/>
        <v>否</v>
      </c>
    </row>
    <row r="97" ht="20.1" hidden="1" customHeight="1" spans="1:6">
      <c r="A97" s="135" t="s">
        <v>1294</v>
      </c>
      <c r="B97" s="151"/>
      <c r="C97" s="151"/>
      <c r="D97" s="85">
        <f t="shared" si="3"/>
        <v>0</v>
      </c>
      <c r="F97" s="114" t="str">
        <f t="shared" si="2"/>
        <v>否</v>
      </c>
    </row>
    <row r="98" ht="20.1" hidden="1" customHeight="1" spans="1:6">
      <c r="A98" s="135" t="s">
        <v>1295</v>
      </c>
      <c r="B98" s="151"/>
      <c r="C98" s="151"/>
      <c r="D98" s="85">
        <f t="shared" si="3"/>
        <v>0</v>
      </c>
      <c r="F98" s="114" t="str">
        <f t="shared" si="2"/>
        <v>否</v>
      </c>
    </row>
    <row r="99" ht="20.1" hidden="1" customHeight="1" spans="1:6">
      <c r="A99" s="135" t="s">
        <v>1296</v>
      </c>
      <c r="B99" s="151"/>
      <c r="C99" s="151"/>
      <c r="D99" s="85">
        <f t="shared" si="3"/>
        <v>0</v>
      </c>
      <c r="F99" s="114" t="str">
        <f t="shared" si="2"/>
        <v>否</v>
      </c>
    </row>
    <row r="100" ht="20.1" hidden="1" customHeight="1" spans="1:6">
      <c r="A100" s="135" t="s">
        <v>1297</v>
      </c>
      <c r="B100" s="151"/>
      <c r="C100" s="151"/>
      <c r="D100" s="85">
        <f t="shared" si="3"/>
        <v>0</v>
      </c>
      <c r="F100" s="114" t="str">
        <f t="shared" si="2"/>
        <v>否</v>
      </c>
    </row>
    <row r="101" ht="20.1" hidden="1" customHeight="1" spans="1:6">
      <c r="A101" s="135" t="s">
        <v>1298</v>
      </c>
      <c r="B101" s="151"/>
      <c r="C101" s="151"/>
      <c r="D101" s="85">
        <f t="shared" si="3"/>
        <v>0</v>
      </c>
      <c r="F101" s="114" t="str">
        <f t="shared" si="2"/>
        <v>否</v>
      </c>
    </row>
    <row r="102" ht="20.1" hidden="1" customHeight="1" spans="1:6">
      <c r="A102" s="135" t="s">
        <v>1299</v>
      </c>
      <c r="B102" s="151"/>
      <c r="C102" s="151"/>
      <c r="D102" s="85">
        <f t="shared" si="3"/>
        <v>0</v>
      </c>
      <c r="F102" s="114" t="str">
        <f t="shared" si="2"/>
        <v>否</v>
      </c>
    </row>
    <row r="103" ht="20.1" hidden="1" customHeight="1" spans="1:6">
      <c r="A103" s="135" t="s">
        <v>1300</v>
      </c>
      <c r="B103" s="151"/>
      <c r="C103" s="151"/>
      <c r="D103" s="85">
        <f t="shared" si="3"/>
        <v>0</v>
      </c>
      <c r="F103" s="114" t="str">
        <f t="shared" si="2"/>
        <v>否</v>
      </c>
    </row>
    <row r="104" ht="20.1" hidden="1" customHeight="1" spans="1:6">
      <c r="A104" s="135" t="s">
        <v>1301</v>
      </c>
      <c r="B104" s="151"/>
      <c r="C104" s="151"/>
      <c r="D104" s="85">
        <f t="shared" si="3"/>
        <v>0</v>
      </c>
      <c r="F104" s="114" t="str">
        <f t="shared" si="2"/>
        <v>否</v>
      </c>
    </row>
    <row r="105" ht="20.1" hidden="1" customHeight="1" spans="1:6">
      <c r="A105" s="135" t="s">
        <v>1302</v>
      </c>
      <c r="B105" s="151"/>
      <c r="C105" s="151"/>
      <c r="D105" s="85">
        <f t="shared" si="3"/>
        <v>0</v>
      </c>
      <c r="F105" s="114" t="str">
        <f t="shared" si="2"/>
        <v>否</v>
      </c>
    </row>
    <row r="106" ht="20.1" hidden="1" customHeight="1" spans="1:6">
      <c r="A106" s="135" t="s">
        <v>1303</v>
      </c>
      <c r="B106" s="151"/>
      <c r="C106" s="151"/>
      <c r="D106" s="85">
        <f t="shared" si="3"/>
        <v>0</v>
      </c>
      <c r="F106" s="114" t="str">
        <f t="shared" si="2"/>
        <v>否</v>
      </c>
    </row>
    <row r="107" ht="20.1" hidden="1" customHeight="1" spans="1:6">
      <c r="A107" s="135" t="s">
        <v>1304</v>
      </c>
      <c r="B107" s="151"/>
      <c r="C107" s="151"/>
      <c r="D107" s="85">
        <f t="shared" si="3"/>
        <v>0</v>
      </c>
      <c r="F107" s="114" t="str">
        <f t="shared" si="2"/>
        <v>否</v>
      </c>
    </row>
    <row r="108" ht="20.1" hidden="1" customHeight="1" spans="1:6">
      <c r="A108" s="135" t="s">
        <v>1305</v>
      </c>
      <c r="B108" s="151"/>
      <c r="C108" s="151"/>
      <c r="D108" s="85">
        <f t="shared" si="3"/>
        <v>0</v>
      </c>
      <c r="F108" s="114" t="str">
        <f t="shared" si="2"/>
        <v>否</v>
      </c>
    </row>
    <row r="109" ht="20.1" hidden="1" customHeight="1" spans="1:6">
      <c r="A109" s="135" t="s">
        <v>1306</v>
      </c>
      <c r="B109" s="151"/>
      <c r="C109" s="151"/>
      <c r="D109" s="85">
        <f t="shared" si="3"/>
        <v>0</v>
      </c>
      <c r="F109" s="114" t="str">
        <f t="shared" si="2"/>
        <v>否</v>
      </c>
    </row>
    <row r="110" ht="20.1" hidden="1" customHeight="1" spans="1:6">
      <c r="A110" s="135" t="s">
        <v>1307</v>
      </c>
      <c r="B110" s="151"/>
      <c r="C110" s="151"/>
      <c r="D110" s="85">
        <f t="shared" si="3"/>
        <v>0</v>
      </c>
      <c r="F110" s="114" t="str">
        <f t="shared" si="2"/>
        <v>否</v>
      </c>
    </row>
    <row r="111" ht="20.1" hidden="1" customHeight="1" spans="1:6">
      <c r="A111" s="135" t="s">
        <v>1308</v>
      </c>
      <c r="B111" s="151"/>
      <c r="C111" s="151"/>
      <c r="D111" s="85">
        <f t="shared" si="3"/>
        <v>0</v>
      </c>
      <c r="F111" s="114" t="str">
        <f t="shared" si="2"/>
        <v>否</v>
      </c>
    </row>
    <row r="112" ht="20.1" hidden="1" customHeight="1" spans="1:6">
      <c r="A112" s="135" t="s">
        <v>1304</v>
      </c>
      <c r="B112" s="151"/>
      <c r="C112" s="151"/>
      <c r="D112" s="85">
        <f t="shared" si="3"/>
        <v>0</v>
      </c>
      <c r="F112" s="114" t="str">
        <f t="shared" si="2"/>
        <v>否</v>
      </c>
    </row>
    <row r="113" ht="20.1" hidden="1" customHeight="1" spans="1:6">
      <c r="A113" s="135" t="s">
        <v>1305</v>
      </c>
      <c r="B113" s="151"/>
      <c r="C113" s="151"/>
      <c r="D113" s="85">
        <f t="shared" si="3"/>
        <v>0</v>
      </c>
      <c r="F113" s="114" t="str">
        <f t="shared" si="2"/>
        <v>否</v>
      </c>
    </row>
    <row r="114" ht="20.1" hidden="1" customHeight="1" spans="1:6">
      <c r="A114" s="135" t="s">
        <v>1309</v>
      </c>
      <c r="B114" s="151"/>
      <c r="C114" s="151"/>
      <c r="D114" s="85">
        <f t="shared" si="3"/>
        <v>0</v>
      </c>
      <c r="F114" s="114" t="str">
        <f t="shared" si="2"/>
        <v>否</v>
      </c>
    </row>
    <row r="115" ht="20.1" hidden="1" customHeight="1" spans="1:6">
      <c r="A115" s="135" t="s">
        <v>1261</v>
      </c>
      <c r="B115" s="151"/>
      <c r="C115" s="151"/>
      <c r="D115" s="85">
        <f t="shared" si="3"/>
        <v>0</v>
      </c>
      <c r="F115" s="114" t="str">
        <f t="shared" si="2"/>
        <v>否</v>
      </c>
    </row>
    <row r="116" ht="20.1" hidden="1" customHeight="1" spans="1:6">
      <c r="A116" s="135" t="s">
        <v>1310</v>
      </c>
      <c r="B116" s="151"/>
      <c r="C116" s="151"/>
      <c r="D116" s="85">
        <f t="shared" si="3"/>
        <v>0</v>
      </c>
      <c r="F116" s="114" t="str">
        <f t="shared" si="2"/>
        <v>否</v>
      </c>
    </row>
    <row r="117" ht="20.1" customHeight="1" spans="1:6">
      <c r="A117" s="135" t="s">
        <v>1311</v>
      </c>
      <c r="B117" s="151">
        <v>9590</v>
      </c>
      <c r="C117" s="151">
        <v>9036</v>
      </c>
      <c r="D117" s="85">
        <f t="shared" si="3"/>
        <v>0.942231491136601</v>
      </c>
      <c r="F117" s="114" t="str">
        <f t="shared" si="2"/>
        <v>是</v>
      </c>
    </row>
    <row r="118" ht="20.1" customHeight="1" spans="1:6">
      <c r="A118" s="135" t="s">
        <v>1219</v>
      </c>
      <c r="B118" s="151">
        <v>8885</v>
      </c>
      <c r="C118" s="151">
        <v>8496</v>
      </c>
      <c r="D118" s="85">
        <f t="shared" si="3"/>
        <v>0.956218345526168</v>
      </c>
      <c r="F118" s="114" t="str">
        <f t="shared" si="2"/>
        <v>是</v>
      </c>
    </row>
    <row r="119" ht="20.1" hidden="1" customHeight="1" spans="1:6">
      <c r="A119" s="135" t="s">
        <v>1312</v>
      </c>
      <c r="B119" s="151"/>
      <c r="C119" s="151"/>
      <c r="D119" s="85">
        <f t="shared" si="3"/>
        <v>0</v>
      </c>
      <c r="F119" s="114" t="str">
        <f t="shared" si="2"/>
        <v>否</v>
      </c>
    </row>
    <row r="120" ht="20.1" hidden="1" customHeight="1" spans="1:6">
      <c r="A120" s="135" t="s">
        <v>1313</v>
      </c>
      <c r="B120" s="151"/>
      <c r="C120" s="151"/>
      <c r="D120" s="85">
        <f t="shared" si="3"/>
        <v>0</v>
      </c>
      <c r="F120" s="114" t="str">
        <f t="shared" si="2"/>
        <v>否</v>
      </c>
    </row>
    <row r="121" ht="20.1" customHeight="1" spans="1:6">
      <c r="A121" s="135" t="s">
        <v>1314</v>
      </c>
      <c r="B121" s="151">
        <v>705</v>
      </c>
      <c r="C121" s="151">
        <v>540</v>
      </c>
      <c r="D121" s="85">
        <f t="shared" si="3"/>
        <v>0.765957446808511</v>
      </c>
      <c r="F121" s="114" t="str">
        <f t="shared" si="2"/>
        <v>是</v>
      </c>
    </row>
    <row r="122" ht="20.1" hidden="1" customHeight="1" spans="1:6">
      <c r="A122" s="135" t="s">
        <v>1315</v>
      </c>
      <c r="B122" s="151"/>
      <c r="C122" s="151"/>
      <c r="D122" s="85">
        <f t="shared" si="3"/>
        <v>0</v>
      </c>
      <c r="F122" s="114" t="str">
        <f t="shared" si="2"/>
        <v>否</v>
      </c>
    </row>
    <row r="123" ht="20.1" hidden="1" customHeight="1" spans="1:6">
      <c r="A123" s="135" t="s">
        <v>1219</v>
      </c>
      <c r="B123" s="151"/>
      <c r="C123" s="151"/>
      <c r="D123" s="85">
        <f t="shared" si="3"/>
        <v>0</v>
      </c>
      <c r="F123" s="114" t="str">
        <f t="shared" si="2"/>
        <v>否</v>
      </c>
    </row>
    <row r="124" ht="20.1" hidden="1" customHeight="1" spans="1:6">
      <c r="A124" s="135" t="s">
        <v>1312</v>
      </c>
      <c r="B124" s="151"/>
      <c r="C124" s="151"/>
      <c r="D124" s="85">
        <f t="shared" si="3"/>
        <v>0</v>
      </c>
      <c r="F124" s="114" t="str">
        <f t="shared" si="2"/>
        <v>否</v>
      </c>
    </row>
    <row r="125" ht="20.1" hidden="1" customHeight="1" spans="1:6">
      <c r="A125" s="135" t="s">
        <v>1316</v>
      </c>
      <c r="B125" s="151"/>
      <c r="C125" s="151"/>
      <c r="D125" s="85">
        <f t="shared" si="3"/>
        <v>0</v>
      </c>
      <c r="F125" s="114" t="str">
        <f t="shared" si="2"/>
        <v>否</v>
      </c>
    </row>
    <row r="126" ht="20.1" hidden="1" customHeight="1" spans="1:6">
      <c r="A126" s="135" t="s">
        <v>1317</v>
      </c>
      <c r="B126" s="151"/>
      <c r="C126" s="151"/>
      <c r="D126" s="85">
        <f t="shared" si="3"/>
        <v>0</v>
      </c>
      <c r="F126" s="114" t="str">
        <f t="shared" si="2"/>
        <v>否</v>
      </c>
    </row>
    <row r="127" ht="20.1" hidden="1" customHeight="1" spans="1:6">
      <c r="A127" s="135" t="s">
        <v>1318</v>
      </c>
      <c r="B127" s="151"/>
      <c r="C127" s="151"/>
      <c r="D127" s="85">
        <f t="shared" ref="D127:D192" si="4">IF(B127&lt;&gt;0,C127/B127,0)</f>
        <v>0</v>
      </c>
      <c r="F127" s="114" t="str">
        <f t="shared" si="2"/>
        <v>否</v>
      </c>
    </row>
    <row r="128" ht="20.1" hidden="1" customHeight="1" spans="1:6">
      <c r="A128" s="135" t="s">
        <v>1319</v>
      </c>
      <c r="B128" s="151"/>
      <c r="C128" s="151"/>
      <c r="D128" s="85">
        <f t="shared" si="4"/>
        <v>0</v>
      </c>
      <c r="F128" s="114" t="str">
        <f t="shared" si="2"/>
        <v>否</v>
      </c>
    </row>
    <row r="129" ht="20.1" hidden="1" customHeight="1" spans="1:6">
      <c r="A129" s="135" t="s">
        <v>1320</v>
      </c>
      <c r="B129" s="151"/>
      <c r="C129" s="151"/>
      <c r="D129" s="85">
        <f t="shared" si="4"/>
        <v>0</v>
      </c>
      <c r="F129" s="114" t="str">
        <f t="shared" si="2"/>
        <v>否</v>
      </c>
    </row>
    <row r="130" ht="20.1" customHeight="1" spans="1:6">
      <c r="A130" s="135" t="s">
        <v>1321</v>
      </c>
      <c r="B130" s="151">
        <v>1126</v>
      </c>
      <c r="C130" s="151">
        <v>632</v>
      </c>
      <c r="D130" s="85">
        <f t="shared" si="4"/>
        <v>0.561278863232682</v>
      </c>
      <c r="F130" s="114" t="str">
        <f t="shared" ref="F130:F193" si="5">IF((B130+C130+G130)&lt;&gt;0,"是","否")</f>
        <v>是</v>
      </c>
    </row>
    <row r="131" ht="20.1" hidden="1" customHeight="1" spans="1:6">
      <c r="A131" s="135" t="s">
        <v>1319</v>
      </c>
      <c r="B131" s="151"/>
      <c r="C131" s="151"/>
      <c r="D131" s="85">
        <f t="shared" si="4"/>
        <v>0</v>
      </c>
      <c r="F131" s="114" t="str">
        <f t="shared" si="5"/>
        <v>否</v>
      </c>
    </row>
    <row r="132" ht="20.1" hidden="1" customHeight="1" spans="1:6">
      <c r="A132" s="135" t="s">
        <v>1322</v>
      </c>
      <c r="B132" s="151"/>
      <c r="C132" s="149"/>
      <c r="D132" s="83">
        <f t="shared" si="4"/>
        <v>0</v>
      </c>
      <c r="F132" s="114" t="str">
        <f t="shared" si="5"/>
        <v>否</v>
      </c>
    </row>
    <row r="133" ht="20.1" hidden="1" customHeight="1" spans="1:6">
      <c r="A133" s="135" t="s">
        <v>1323</v>
      </c>
      <c r="B133" s="151"/>
      <c r="C133" s="151"/>
      <c r="D133" s="85">
        <f t="shared" si="4"/>
        <v>0</v>
      </c>
      <c r="F133" s="114" t="str">
        <f t="shared" si="5"/>
        <v>否</v>
      </c>
    </row>
    <row r="134" ht="20.1" customHeight="1" spans="1:6">
      <c r="A134" s="135" t="s">
        <v>1324</v>
      </c>
      <c r="B134" s="151">
        <v>1126</v>
      </c>
      <c r="C134" s="151">
        <v>632</v>
      </c>
      <c r="D134" s="85">
        <f t="shared" si="4"/>
        <v>0.561278863232682</v>
      </c>
      <c r="F134" s="114" t="str">
        <f t="shared" si="5"/>
        <v>是</v>
      </c>
    </row>
    <row r="135" ht="20.1" hidden="1" customHeight="1" spans="1:6">
      <c r="A135" s="135" t="s">
        <v>1325</v>
      </c>
      <c r="B135" s="151"/>
      <c r="C135" s="151"/>
      <c r="D135" s="85">
        <f t="shared" si="4"/>
        <v>0</v>
      </c>
      <c r="F135" s="114" t="str">
        <f t="shared" si="5"/>
        <v>否</v>
      </c>
    </row>
    <row r="136" ht="20.1" hidden="1" customHeight="1" spans="1:6">
      <c r="A136" s="135" t="s">
        <v>1326</v>
      </c>
      <c r="B136" s="151"/>
      <c r="C136" s="151"/>
      <c r="D136" s="85">
        <f t="shared" si="4"/>
        <v>0</v>
      </c>
      <c r="F136" s="114" t="str">
        <f t="shared" si="5"/>
        <v>否</v>
      </c>
    </row>
    <row r="137" s="112" customFormat="1" ht="20.1" hidden="1" customHeight="1" spans="1:7">
      <c r="A137" s="135" t="s">
        <v>1327</v>
      </c>
      <c r="B137" s="151"/>
      <c r="C137" s="151"/>
      <c r="D137" s="85">
        <f t="shared" si="4"/>
        <v>0</v>
      </c>
      <c r="F137" s="114" t="str">
        <f t="shared" si="5"/>
        <v>否</v>
      </c>
      <c r="G137" s="114"/>
    </row>
    <row r="138" ht="20.1" hidden="1" customHeight="1" spans="1:6">
      <c r="A138" s="135" t="s">
        <v>1328</v>
      </c>
      <c r="B138" s="151"/>
      <c r="C138" s="151"/>
      <c r="D138" s="85">
        <f t="shared" si="4"/>
        <v>0</v>
      </c>
      <c r="F138" s="114" t="str">
        <f t="shared" si="5"/>
        <v>否</v>
      </c>
    </row>
    <row r="139" ht="20.1" customHeight="1" spans="1:7">
      <c r="A139" s="148" t="s">
        <v>1329</v>
      </c>
      <c r="B139" s="149">
        <v>332</v>
      </c>
      <c r="C139" s="151"/>
      <c r="D139" s="85">
        <f t="shared" si="4"/>
        <v>0</v>
      </c>
      <c r="F139" s="114" t="str">
        <f t="shared" si="5"/>
        <v>是</v>
      </c>
      <c r="G139" s="112">
        <v>1</v>
      </c>
    </row>
    <row r="140" ht="20.1" hidden="1" customHeight="1" spans="1:6">
      <c r="A140" s="135" t="s">
        <v>1330</v>
      </c>
      <c r="B140" s="151"/>
      <c r="C140" s="151"/>
      <c r="D140" s="85">
        <f t="shared" si="4"/>
        <v>0</v>
      </c>
      <c r="F140" s="114" t="str">
        <f t="shared" si="5"/>
        <v>否</v>
      </c>
    </row>
    <row r="141" ht="20.1" hidden="1" customHeight="1" spans="1:6">
      <c r="A141" s="135" t="s">
        <v>1331</v>
      </c>
      <c r="B141" s="151"/>
      <c r="C141" s="151"/>
      <c r="D141" s="85">
        <f t="shared" si="4"/>
        <v>0</v>
      </c>
      <c r="F141" s="114" t="str">
        <f t="shared" si="5"/>
        <v>否</v>
      </c>
    </row>
    <row r="142" ht="20.1" hidden="1" customHeight="1" spans="1:6">
      <c r="A142" s="135" t="s">
        <v>1332</v>
      </c>
      <c r="B142" s="151"/>
      <c r="C142" s="151"/>
      <c r="D142" s="85">
        <f t="shared" si="4"/>
        <v>0</v>
      </c>
      <c r="F142" s="114" t="str">
        <f t="shared" si="5"/>
        <v>否</v>
      </c>
    </row>
    <row r="143" ht="20.1" hidden="1" customHeight="1" spans="1:6">
      <c r="A143" s="135" t="s">
        <v>1333</v>
      </c>
      <c r="B143" s="151"/>
      <c r="C143" s="151"/>
      <c r="D143" s="85">
        <f t="shared" si="4"/>
        <v>0</v>
      </c>
      <c r="F143" s="114" t="str">
        <f t="shared" si="5"/>
        <v>否</v>
      </c>
    </row>
    <row r="144" ht="20.1" hidden="1" customHeight="1" spans="1:6">
      <c r="A144" s="135" t="s">
        <v>1334</v>
      </c>
      <c r="B144" s="151"/>
      <c r="C144" s="151"/>
      <c r="D144" s="85">
        <f t="shared" si="4"/>
        <v>0</v>
      </c>
      <c r="F144" s="114" t="str">
        <f t="shared" si="5"/>
        <v>否</v>
      </c>
    </row>
    <row r="145" ht="20.1" hidden="1" customHeight="1" spans="1:6">
      <c r="A145" s="135" t="s">
        <v>1335</v>
      </c>
      <c r="B145" s="151"/>
      <c r="C145" s="151"/>
      <c r="D145" s="85">
        <f t="shared" si="4"/>
        <v>0</v>
      </c>
      <c r="F145" s="114" t="str">
        <f t="shared" si="5"/>
        <v>否</v>
      </c>
    </row>
    <row r="146" ht="20.1" hidden="1" customHeight="1" spans="1:6">
      <c r="A146" s="135" t="s">
        <v>1336</v>
      </c>
      <c r="B146" s="151"/>
      <c r="C146" s="151"/>
      <c r="D146" s="85">
        <f t="shared" si="4"/>
        <v>0</v>
      </c>
      <c r="F146" s="114" t="str">
        <f t="shared" si="5"/>
        <v>否</v>
      </c>
    </row>
    <row r="147" ht="20.1" hidden="1" customHeight="1" spans="1:6">
      <c r="A147" s="135" t="s">
        <v>1337</v>
      </c>
      <c r="B147" s="151"/>
      <c r="C147" s="151"/>
      <c r="D147" s="85">
        <f t="shared" si="4"/>
        <v>0</v>
      </c>
      <c r="F147" s="114" t="str">
        <f t="shared" si="5"/>
        <v>否</v>
      </c>
    </row>
    <row r="148" ht="20.1" hidden="1" customHeight="1" spans="1:6">
      <c r="A148" s="135" t="s">
        <v>1335</v>
      </c>
      <c r="B148" s="151"/>
      <c r="C148" s="151"/>
      <c r="D148" s="85">
        <f t="shared" si="4"/>
        <v>0</v>
      </c>
      <c r="F148" s="114" t="str">
        <f t="shared" si="5"/>
        <v>否</v>
      </c>
    </row>
    <row r="149" ht="20.1" hidden="1" customHeight="1" spans="1:6">
      <c r="A149" s="135" t="s">
        <v>1338</v>
      </c>
      <c r="B149" s="151"/>
      <c r="C149" s="151"/>
      <c r="D149" s="85">
        <f t="shared" si="4"/>
        <v>0</v>
      </c>
      <c r="F149" s="114" t="str">
        <f t="shared" si="5"/>
        <v>否</v>
      </c>
    </row>
    <row r="150" ht="20.1" hidden="1" customHeight="1" spans="1:6">
      <c r="A150" s="135" t="s">
        <v>1339</v>
      </c>
      <c r="B150" s="151"/>
      <c r="C150" s="151"/>
      <c r="D150" s="85">
        <f t="shared" si="4"/>
        <v>0</v>
      </c>
      <c r="F150" s="114" t="str">
        <f t="shared" si="5"/>
        <v>否</v>
      </c>
    </row>
    <row r="151" ht="20.1" hidden="1" customHeight="1" spans="1:6">
      <c r="A151" s="135" t="s">
        <v>1340</v>
      </c>
      <c r="B151" s="151"/>
      <c r="C151" s="151"/>
      <c r="D151" s="85">
        <f t="shared" si="4"/>
        <v>0</v>
      </c>
      <c r="F151" s="114" t="str">
        <f t="shared" si="5"/>
        <v>否</v>
      </c>
    </row>
    <row r="152" ht="20.1" customHeight="1" spans="1:6">
      <c r="A152" s="135" t="s">
        <v>1341</v>
      </c>
      <c r="B152" s="151">
        <v>332</v>
      </c>
      <c r="C152" s="151"/>
      <c r="D152" s="85">
        <f t="shared" si="4"/>
        <v>0</v>
      </c>
      <c r="F152" s="114" t="str">
        <f t="shared" si="5"/>
        <v>是</v>
      </c>
    </row>
    <row r="153" ht="20.1" hidden="1" customHeight="1" spans="1:6">
      <c r="A153" s="135" t="s">
        <v>1342</v>
      </c>
      <c r="B153" s="151"/>
      <c r="C153" s="151"/>
      <c r="D153" s="85">
        <f t="shared" si="4"/>
        <v>0</v>
      </c>
      <c r="F153" s="114" t="str">
        <f t="shared" si="5"/>
        <v>否</v>
      </c>
    </row>
    <row r="154" ht="20.1" hidden="1" customHeight="1" spans="1:6">
      <c r="A154" s="135" t="s">
        <v>1343</v>
      </c>
      <c r="B154" s="151"/>
      <c r="C154" s="151"/>
      <c r="D154" s="85">
        <f t="shared" si="4"/>
        <v>0</v>
      </c>
      <c r="F154" s="114" t="str">
        <f t="shared" si="5"/>
        <v>否</v>
      </c>
    </row>
    <row r="155" ht="20.1" hidden="1" customHeight="1" spans="1:6">
      <c r="A155" s="135" t="s">
        <v>1344</v>
      </c>
      <c r="B155" s="151"/>
      <c r="C155" s="151"/>
      <c r="D155" s="85">
        <f t="shared" si="4"/>
        <v>0</v>
      </c>
      <c r="F155" s="114" t="str">
        <f t="shared" si="5"/>
        <v>否</v>
      </c>
    </row>
    <row r="156" ht="20.1" customHeight="1" spans="1:6">
      <c r="A156" s="135" t="s">
        <v>1345</v>
      </c>
      <c r="B156" s="151">
        <v>332</v>
      </c>
      <c r="C156" s="151"/>
      <c r="D156" s="85">
        <f t="shared" si="4"/>
        <v>0</v>
      </c>
      <c r="F156" s="114" t="str">
        <f t="shared" si="5"/>
        <v>是</v>
      </c>
    </row>
    <row r="157" s="112" customFormat="1" ht="20.1" hidden="1" customHeight="1" spans="1:7">
      <c r="A157" s="135" t="s">
        <v>1346</v>
      </c>
      <c r="B157" s="151"/>
      <c r="C157" s="151"/>
      <c r="D157" s="85">
        <f t="shared" si="4"/>
        <v>0</v>
      </c>
      <c r="F157" s="114" t="str">
        <f t="shared" si="5"/>
        <v>否</v>
      </c>
      <c r="G157" s="114"/>
    </row>
    <row r="158" ht="20.1" hidden="1" customHeight="1" spans="1:6">
      <c r="A158" s="135" t="s">
        <v>1347</v>
      </c>
      <c r="B158" s="151"/>
      <c r="C158" s="151"/>
      <c r="D158" s="85">
        <f t="shared" si="4"/>
        <v>0</v>
      </c>
      <c r="F158" s="114" t="str">
        <f t="shared" si="5"/>
        <v>否</v>
      </c>
    </row>
    <row r="159" ht="20.1" hidden="1" customHeight="1" spans="1:6">
      <c r="A159" s="135" t="s">
        <v>1348</v>
      </c>
      <c r="B159" s="151"/>
      <c r="C159" s="151"/>
      <c r="D159" s="85">
        <f t="shared" si="4"/>
        <v>0</v>
      </c>
      <c r="F159" s="114" t="str">
        <f t="shared" si="5"/>
        <v>否</v>
      </c>
    </row>
    <row r="160" ht="20.1" hidden="1" customHeight="1" spans="1:6">
      <c r="A160" s="135" t="s">
        <v>1349</v>
      </c>
      <c r="B160" s="151"/>
      <c r="C160" s="151"/>
      <c r="D160" s="85">
        <f t="shared" si="4"/>
        <v>0</v>
      </c>
      <c r="F160" s="114" t="str">
        <f t="shared" si="5"/>
        <v>否</v>
      </c>
    </row>
    <row r="161" ht="20.1" hidden="1" customHeight="1" spans="1:6">
      <c r="A161" s="135" t="s">
        <v>1350</v>
      </c>
      <c r="B161" s="151"/>
      <c r="C161" s="151"/>
      <c r="D161" s="85">
        <f t="shared" si="4"/>
        <v>0</v>
      </c>
      <c r="F161" s="114" t="str">
        <f t="shared" si="5"/>
        <v>否</v>
      </c>
    </row>
    <row r="162" ht="20.1" hidden="1" customHeight="1" spans="1:6">
      <c r="A162" s="135" t="s">
        <v>1351</v>
      </c>
      <c r="B162" s="151"/>
      <c r="C162" s="151"/>
      <c r="D162" s="85">
        <f t="shared" si="4"/>
        <v>0</v>
      </c>
      <c r="F162" s="114" t="str">
        <f t="shared" si="5"/>
        <v>否</v>
      </c>
    </row>
    <row r="163" ht="20.1" hidden="1" customHeight="1" spans="1:6">
      <c r="A163" s="135" t="s">
        <v>1352</v>
      </c>
      <c r="B163" s="151"/>
      <c r="C163" s="151"/>
      <c r="D163" s="85">
        <f t="shared" si="4"/>
        <v>0</v>
      </c>
      <c r="F163" s="114" t="str">
        <f t="shared" si="5"/>
        <v>否</v>
      </c>
    </row>
    <row r="164" s="112" customFormat="1" ht="20.1" hidden="1" customHeight="1" spans="1:7">
      <c r="A164" s="135" t="s">
        <v>1353</v>
      </c>
      <c r="B164" s="151"/>
      <c r="C164" s="151"/>
      <c r="D164" s="85">
        <f t="shared" si="4"/>
        <v>0</v>
      </c>
      <c r="F164" s="114" t="str">
        <f t="shared" si="5"/>
        <v>否</v>
      </c>
      <c r="G164" s="114"/>
    </row>
    <row r="165" ht="20.1" hidden="1" customHeight="1" spans="1:6">
      <c r="A165" s="135" t="s">
        <v>1354</v>
      </c>
      <c r="B165" s="151"/>
      <c r="C165" s="151"/>
      <c r="D165" s="85">
        <f t="shared" si="4"/>
        <v>0</v>
      </c>
      <c r="F165" s="114" t="str">
        <f t="shared" si="5"/>
        <v>否</v>
      </c>
    </row>
    <row r="166" ht="20.1" hidden="1" customHeight="1" spans="1:6">
      <c r="A166" s="135" t="s">
        <v>1355</v>
      </c>
      <c r="B166" s="151"/>
      <c r="C166" s="151"/>
      <c r="D166" s="85">
        <f t="shared" si="4"/>
        <v>0</v>
      </c>
      <c r="F166" s="114" t="str">
        <f t="shared" si="5"/>
        <v>否</v>
      </c>
    </row>
    <row r="167" ht="20.1" hidden="1" customHeight="1" spans="1:6">
      <c r="A167" s="135" t="s">
        <v>1356</v>
      </c>
      <c r="B167" s="151"/>
      <c r="C167" s="151"/>
      <c r="D167" s="85">
        <f t="shared" si="4"/>
        <v>0</v>
      </c>
      <c r="F167" s="114" t="str">
        <f t="shared" si="5"/>
        <v>否</v>
      </c>
    </row>
    <row r="168" ht="20.1" hidden="1" customHeight="1" spans="1:6">
      <c r="A168" s="135" t="s">
        <v>1357</v>
      </c>
      <c r="B168" s="151"/>
      <c r="C168" s="151"/>
      <c r="D168" s="85">
        <f t="shared" si="4"/>
        <v>0</v>
      </c>
      <c r="F168" s="114" t="str">
        <f t="shared" si="5"/>
        <v>否</v>
      </c>
    </row>
    <row r="169" ht="20.1" hidden="1" customHeight="1" spans="1:6">
      <c r="A169" s="135" t="s">
        <v>1358</v>
      </c>
      <c r="B169" s="151"/>
      <c r="C169" s="151"/>
      <c r="D169" s="85">
        <f t="shared" si="4"/>
        <v>0</v>
      </c>
      <c r="F169" s="114" t="str">
        <f t="shared" si="5"/>
        <v>否</v>
      </c>
    </row>
    <row r="170" ht="20.1" hidden="1" customHeight="1" spans="1:6">
      <c r="A170" s="135" t="s">
        <v>1359</v>
      </c>
      <c r="B170" s="151"/>
      <c r="C170" s="151"/>
      <c r="D170" s="85">
        <f t="shared" si="4"/>
        <v>0</v>
      </c>
      <c r="F170" s="114" t="str">
        <f t="shared" si="5"/>
        <v>否</v>
      </c>
    </row>
    <row r="171" ht="20.1" hidden="1" customHeight="1" spans="1:6">
      <c r="A171" s="135" t="s">
        <v>1360</v>
      </c>
      <c r="B171" s="151"/>
      <c r="C171" s="151"/>
      <c r="D171" s="85">
        <f t="shared" si="4"/>
        <v>0</v>
      </c>
      <c r="F171" s="114" t="str">
        <f t="shared" si="5"/>
        <v>否</v>
      </c>
    </row>
    <row r="172" ht="20.1" hidden="1" customHeight="1" spans="1:6">
      <c r="A172" s="135" t="s">
        <v>1361</v>
      </c>
      <c r="B172" s="151"/>
      <c r="C172" s="151"/>
      <c r="D172" s="85">
        <f t="shared" si="4"/>
        <v>0</v>
      </c>
      <c r="F172" s="114" t="str">
        <f t="shared" si="5"/>
        <v>否</v>
      </c>
    </row>
    <row r="173" ht="20.1" hidden="1" customHeight="1" spans="1:6">
      <c r="A173" s="135" t="s">
        <v>1362</v>
      </c>
      <c r="B173" s="151"/>
      <c r="C173" s="151"/>
      <c r="D173" s="85">
        <f t="shared" si="4"/>
        <v>0</v>
      </c>
      <c r="F173" s="114" t="str">
        <f t="shared" si="5"/>
        <v>否</v>
      </c>
    </row>
    <row r="174" ht="20.1" hidden="1" customHeight="1" spans="1:6">
      <c r="A174" s="135" t="s">
        <v>1363</v>
      </c>
      <c r="B174" s="151"/>
      <c r="C174" s="151"/>
      <c r="D174" s="85">
        <f t="shared" si="4"/>
        <v>0</v>
      </c>
      <c r="F174" s="114" t="str">
        <f t="shared" si="5"/>
        <v>否</v>
      </c>
    </row>
    <row r="175" ht="20.1" hidden="1" customHeight="1" spans="1:6">
      <c r="A175" s="135" t="s">
        <v>1364</v>
      </c>
      <c r="B175" s="151"/>
      <c r="C175" s="151"/>
      <c r="D175" s="85">
        <f t="shared" si="4"/>
        <v>0</v>
      </c>
      <c r="F175" s="114" t="str">
        <f t="shared" si="5"/>
        <v>否</v>
      </c>
    </row>
    <row r="176" ht="20.1" hidden="1" customHeight="1" spans="1:6">
      <c r="A176" s="135" t="s">
        <v>1365</v>
      </c>
      <c r="B176" s="151"/>
      <c r="C176" s="149"/>
      <c r="D176" s="83">
        <f t="shared" si="4"/>
        <v>0</v>
      </c>
      <c r="F176" s="114" t="str">
        <f t="shared" si="5"/>
        <v>否</v>
      </c>
    </row>
    <row r="177" ht="20.1" hidden="1" customHeight="1" spans="1:6">
      <c r="A177" s="135" t="s">
        <v>1366</v>
      </c>
      <c r="B177" s="151"/>
      <c r="C177" s="151"/>
      <c r="D177" s="85">
        <f t="shared" si="4"/>
        <v>0</v>
      </c>
      <c r="F177" s="114" t="str">
        <f t="shared" si="5"/>
        <v>否</v>
      </c>
    </row>
    <row r="178" ht="20.1" hidden="1" customHeight="1" spans="1:6">
      <c r="A178" s="135" t="s">
        <v>1367</v>
      </c>
      <c r="B178" s="151"/>
      <c r="C178" s="151"/>
      <c r="D178" s="85">
        <f t="shared" si="4"/>
        <v>0</v>
      </c>
      <c r="F178" s="114" t="str">
        <f t="shared" si="5"/>
        <v>否</v>
      </c>
    </row>
    <row r="179" ht="20.1" hidden="1" customHeight="1" spans="1:6">
      <c r="A179" s="135" t="s">
        <v>1368</v>
      </c>
      <c r="B179" s="151"/>
      <c r="C179" s="151"/>
      <c r="D179" s="85">
        <f t="shared" si="4"/>
        <v>0</v>
      </c>
      <c r="F179" s="114" t="str">
        <f t="shared" si="5"/>
        <v>否</v>
      </c>
    </row>
    <row r="180" ht="20.1" hidden="1" customHeight="1" spans="1:6">
      <c r="A180" s="135" t="s">
        <v>1369</v>
      </c>
      <c r="B180" s="151"/>
      <c r="C180" s="151"/>
      <c r="D180" s="85">
        <f t="shared" si="4"/>
        <v>0</v>
      </c>
      <c r="F180" s="114" t="str">
        <f t="shared" si="5"/>
        <v>否</v>
      </c>
    </row>
    <row r="181" ht="20.1" hidden="1" customHeight="1" spans="1:6">
      <c r="A181" s="135" t="s">
        <v>1370</v>
      </c>
      <c r="B181" s="151"/>
      <c r="C181" s="151"/>
      <c r="D181" s="85">
        <f t="shared" si="4"/>
        <v>0</v>
      </c>
      <c r="F181" s="114" t="str">
        <f t="shared" si="5"/>
        <v>否</v>
      </c>
    </row>
    <row r="182" ht="20.1" hidden="1" customHeight="1" spans="1:6">
      <c r="A182" s="135" t="s">
        <v>1371</v>
      </c>
      <c r="B182" s="151"/>
      <c r="C182" s="151"/>
      <c r="D182" s="85">
        <f t="shared" si="4"/>
        <v>0</v>
      </c>
      <c r="F182" s="114" t="str">
        <f t="shared" si="5"/>
        <v>否</v>
      </c>
    </row>
    <row r="183" ht="20.1" customHeight="1" spans="1:7">
      <c r="A183" s="148" t="s">
        <v>1372</v>
      </c>
      <c r="B183" s="149">
        <v>54</v>
      </c>
      <c r="C183" s="151"/>
      <c r="D183" s="85">
        <f t="shared" si="4"/>
        <v>0</v>
      </c>
      <c r="F183" s="114" t="str">
        <f t="shared" si="5"/>
        <v>是</v>
      </c>
      <c r="G183" s="112">
        <v>1</v>
      </c>
    </row>
    <row r="184" ht="20.1" hidden="1" customHeight="1" spans="1:6">
      <c r="A184" s="135" t="s">
        <v>1373</v>
      </c>
      <c r="B184" s="151"/>
      <c r="C184" s="151"/>
      <c r="D184" s="85">
        <f t="shared" si="4"/>
        <v>0</v>
      </c>
      <c r="F184" s="114" t="str">
        <f t="shared" si="5"/>
        <v>否</v>
      </c>
    </row>
    <row r="185" ht="20.1" hidden="1" customHeight="1" spans="1:6">
      <c r="A185" s="135" t="s">
        <v>1374</v>
      </c>
      <c r="B185" s="151"/>
      <c r="C185" s="151"/>
      <c r="D185" s="85">
        <f t="shared" si="4"/>
        <v>0</v>
      </c>
      <c r="F185" s="114" t="str">
        <f t="shared" si="5"/>
        <v>否</v>
      </c>
    </row>
    <row r="186" ht="20.1" hidden="1" customHeight="1" spans="1:6">
      <c r="A186" s="135" t="s">
        <v>1375</v>
      </c>
      <c r="B186" s="151"/>
      <c r="C186" s="151"/>
      <c r="D186" s="85"/>
      <c r="F186" s="114" t="str">
        <f t="shared" si="5"/>
        <v>否</v>
      </c>
    </row>
    <row r="187" ht="20.1" hidden="1" customHeight="1" spans="1:6">
      <c r="A187" s="135" t="s">
        <v>1376</v>
      </c>
      <c r="B187" s="151"/>
      <c r="C187" s="151"/>
      <c r="D187" s="85"/>
      <c r="F187" s="114" t="str">
        <f t="shared" si="5"/>
        <v>否</v>
      </c>
    </row>
    <row r="188" s="112" customFormat="1" ht="20.1" hidden="1" customHeight="1" spans="1:7">
      <c r="A188" s="135" t="s">
        <v>1377</v>
      </c>
      <c r="B188" s="151"/>
      <c r="C188" s="151"/>
      <c r="D188" s="85">
        <f t="shared" si="4"/>
        <v>0</v>
      </c>
      <c r="F188" s="114" t="str">
        <f t="shared" si="5"/>
        <v>否</v>
      </c>
      <c r="G188" s="114"/>
    </row>
    <row r="189" s="112" customFormat="1" ht="20.1" hidden="1" customHeight="1" spans="1:7">
      <c r="A189" s="135" t="s">
        <v>1378</v>
      </c>
      <c r="B189" s="151"/>
      <c r="C189" s="151"/>
      <c r="D189" s="85">
        <f t="shared" si="4"/>
        <v>0</v>
      </c>
      <c r="F189" s="114" t="str">
        <f t="shared" si="5"/>
        <v>否</v>
      </c>
      <c r="G189" s="114"/>
    </row>
    <row r="190" ht="20.1" hidden="1" customHeight="1" spans="1:6">
      <c r="A190" s="135" t="s">
        <v>1379</v>
      </c>
      <c r="B190" s="151"/>
      <c r="C190" s="151"/>
      <c r="D190" s="85">
        <f t="shared" si="4"/>
        <v>0</v>
      </c>
      <c r="F190" s="114" t="str">
        <f t="shared" si="5"/>
        <v>否</v>
      </c>
    </row>
    <row r="191" ht="20.1" hidden="1" customHeight="1" spans="1:6">
      <c r="A191" s="135" t="s">
        <v>1380</v>
      </c>
      <c r="B191" s="151"/>
      <c r="C191" s="151"/>
      <c r="D191" s="85">
        <f t="shared" si="4"/>
        <v>0</v>
      </c>
      <c r="F191" s="114" t="str">
        <f t="shared" si="5"/>
        <v>否</v>
      </c>
    </row>
    <row r="192" s="112" customFormat="1" ht="20.1" hidden="1" customHeight="1" spans="1:7">
      <c r="A192" s="135" t="s">
        <v>1381</v>
      </c>
      <c r="B192" s="151"/>
      <c r="C192" s="151"/>
      <c r="D192" s="85">
        <f t="shared" si="4"/>
        <v>0</v>
      </c>
      <c r="F192" s="114" t="str">
        <f t="shared" si="5"/>
        <v>否</v>
      </c>
      <c r="G192" s="114"/>
    </row>
    <row r="193" s="112" customFormat="1" ht="20.1" customHeight="1" spans="1:7">
      <c r="A193" s="135" t="s">
        <v>1382</v>
      </c>
      <c r="B193" s="151">
        <v>54</v>
      </c>
      <c r="C193" s="151"/>
      <c r="D193" s="85">
        <f>IF(B193&lt;&gt;0,C193/B193,0)</f>
        <v>0</v>
      </c>
      <c r="F193" s="114" t="str">
        <f t="shared" si="5"/>
        <v>是</v>
      </c>
      <c r="G193" s="114"/>
    </row>
    <row r="194" s="112" customFormat="1" ht="20.1" hidden="1" customHeight="1" spans="1:7">
      <c r="A194" s="135" t="s">
        <v>1383</v>
      </c>
      <c r="B194" s="151"/>
      <c r="C194" s="151"/>
      <c r="D194" s="85"/>
      <c r="F194" s="114" t="str">
        <f t="shared" ref="F194:F246" si="6">IF((B194+C194+G194)&lt;&gt;0,"是","否")</f>
        <v>否</v>
      </c>
      <c r="G194" s="114"/>
    </row>
    <row r="195" s="112" customFormat="1" ht="20.1" hidden="1" customHeight="1" spans="1:7">
      <c r="A195" s="135" t="s">
        <v>1384</v>
      </c>
      <c r="B195" s="151"/>
      <c r="C195" s="151"/>
      <c r="D195" s="85"/>
      <c r="F195" s="114" t="str">
        <f t="shared" si="6"/>
        <v>否</v>
      </c>
      <c r="G195" s="114"/>
    </row>
    <row r="196" s="112" customFormat="1" ht="20.1" customHeight="1" spans="1:7">
      <c r="A196" s="135" t="s">
        <v>1385</v>
      </c>
      <c r="B196" s="151">
        <v>10</v>
      </c>
      <c r="C196" s="149"/>
      <c r="D196" s="83">
        <f>IF(B196&lt;&gt;0,C196/B196,0)</f>
        <v>0</v>
      </c>
      <c r="F196" s="114" t="str">
        <f t="shared" si="6"/>
        <v>是</v>
      </c>
      <c r="G196" s="114"/>
    </row>
    <row r="197" ht="20.1" customHeight="1" spans="1:6">
      <c r="A197" s="135" t="s">
        <v>1386</v>
      </c>
      <c r="B197" s="151">
        <v>10</v>
      </c>
      <c r="C197" s="151"/>
      <c r="D197" s="85">
        <f t="shared" ref="D197:D246" si="7">IF(B197&lt;&gt;0,C197/B197,0)</f>
        <v>0</v>
      </c>
      <c r="F197" s="114" t="str">
        <f t="shared" si="6"/>
        <v>是</v>
      </c>
    </row>
    <row r="198" ht="20.1" customHeight="1" spans="1:6">
      <c r="A198" s="135" t="s">
        <v>1387</v>
      </c>
      <c r="B198" s="151">
        <v>34</v>
      </c>
      <c r="C198" s="151"/>
      <c r="D198" s="85">
        <f t="shared" si="7"/>
        <v>0</v>
      </c>
      <c r="F198" s="114" t="str">
        <f t="shared" si="6"/>
        <v>是</v>
      </c>
    </row>
    <row r="199" ht="20.1" hidden="1" customHeight="1" spans="1:6">
      <c r="A199" s="135" t="s">
        <v>1388</v>
      </c>
      <c r="B199" s="151"/>
      <c r="C199" s="151"/>
      <c r="D199" s="85">
        <f t="shared" si="7"/>
        <v>0</v>
      </c>
      <c r="F199" s="114" t="str">
        <f t="shared" si="6"/>
        <v>否</v>
      </c>
    </row>
    <row r="200" ht="20.1" hidden="1" customHeight="1" spans="1:6">
      <c r="A200" s="135" t="s">
        <v>1389</v>
      </c>
      <c r="B200" s="151"/>
      <c r="C200" s="151"/>
      <c r="D200" s="85">
        <f t="shared" si="7"/>
        <v>0</v>
      </c>
      <c r="F200" s="114" t="str">
        <f t="shared" si="6"/>
        <v>否</v>
      </c>
    </row>
    <row r="201" ht="20.1" hidden="1" customHeight="1" spans="1:6">
      <c r="A201" s="135" t="s">
        <v>1390</v>
      </c>
      <c r="B201" s="151"/>
      <c r="C201" s="151"/>
      <c r="D201" s="85">
        <f t="shared" si="7"/>
        <v>0</v>
      </c>
      <c r="F201" s="114" t="str">
        <f t="shared" si="6"/>
        <v>否</v>
      </c>
    </row>
    <row r="202" ht="20.1" hidden="1" customHeight="1" spans="1:6">
      <c r="A202" s="135" t="s">
        <v>1391</v>
      </c>
      <c r="B202" s="151"/>
      <c r="C202" s="151"/>
      <c r="D202" s="85">
        <f t="shared" si="7"/>
        <v>0</v>
      </c>
      <c r="F202" s="114" t="str">
        <f t="shared" si="6"/>
        <v>否</v>
      </c>
    </row>
    <row r="203" ht="20.1" customHeight="1" spans="1:7">
      <c r="A203" s="148" t="s">
        <v>1392</v>
      </c>
      <c r="B203" s="149">
        <v>60</v>
      </c>
      <c r="C203" s="149"/>
      <c r="D203" s="83">
        <f t="shared" si="7"/>
        <v>0</v>
      </c>
      <c r="F203" s="114" t="str">
        <f t="shared" si="6"/>
        <v>是</v>
      </c>
      <c r="G203" s="112">
        <v>1</v>
      </c>
    </row>
    <row r="204" ht="20.1" customHeight="1" spans="1:6">
      <c r="A204" s="135" t="s">
        <v>1393</v>
      </c>
      <c r="B204" s="151">
        <v>60</v>
      </c>
      <c r="C204" s="151"/>
      <c r="D204" s="85">
        <f t="shared" si="7"/>
        <v>0</v>
      </c>
      <c r="F204" s="114" t="str">
        <f t="shared" si="6"/>
        <v>是</v>
      </c>
    </row>
    <row r="205" ht="20.1" hidden="1" customHeight="1" spans="1:6">
      <c r="A205" s="135" t="s">
        <v>1394</v>
      </c>
      <c r="B205" s="151"/>
      <c r="C205" s="151"/>
      <c r="D205" s="85">
        <f t="shared" si="7"/>
        <v>0</v>
      </c>
      <c r="F205" s="114" t="str">
        <f t="shared" si="6"/>
        <v>否</v>
      </c>
    </row>
    <row r="206" ht="20.1" hidden="1" customHeight="1" spans="1:6">
      <c r="A206" s="135" t="s">
        <v>1395</v>
      </c>
      <c r="B206" s="151"/>
      <c r="C206" s="151"/>
      <c r="D206" s="85">
        <f t="shared" si="7"/>
        <v>0</v>
      </c>
      <c r="F206" s="114" t="str">
        <f t="shared" si="6"/>
        <v>否</v>
      </c>
    </row>
    <row r="207" ht="20.1" hidden="1" customHeight="1" spans="1:6">
      <c r="A207" s="135" t="s">
        <v>1396</v>
      </c>
      <c r="B207" s="151"/>
      <c r="C207" s="151"/>
      <c r="D207" s="85">
        <f t="shared" si="7"/>
        <v>0</v>
      </c>
      <c r="F207" s="114" t="str">
        <f t="shared" si="6"/>
        <v>否</v>
      </c>
    </row>
    <row r="208" ht="20.1" customHeight="1" spans="1:6">
      <c r="A208" s="135" t="s">
        <v>1397</v>
      </c>
      <c r="B208" s="151">
        <v>60</v>
      </c>
      <c r="C208" s="151"/>
      <c r="D208" s="85">
        <f t="shared" si="7"/>
        <v>0</v>
      </c>
      <c r="F208" s="114" t="str">
        <f t="shared" si="6"/>
        <v>是</v>
      </c>
    </row>
    <row r="209" ht="20.1" hidden="1" customHeight="1" spans="1:6">
      <c r="A209" s="135" t="s">
        <v>1398</v>
      </c>
      <c r="B209" s="151"/>
      <c r="C209" s="151"/>
      <c r="D209" s="85">
        <f t="shared" si="7"/>
        <v>0</v>
      </c>
      <c r="F209" s="114" t="str">
        <f t="shared" si="6"/>
        <v>否</v>
      </c>
    </row>
    <row r="210" ht="20.1" customHeight="1" spans="1:7">
      <c r="A210" s="148" t="s">
        <v>1399</v>
      </c>
      <c r="B210" s="149">
        <v>10469</v>
      </c>
      <c r="C210" s="149">
        <v>7447</v>
      </c>
      <c r="D210" s="83">
        <f t="shared" si="7"/>
        <v>0.711338236698825</v>
      </c>
      <c r="F210" s="114" t="str">
        <f t="shared" si="6"/>
        <v>是</v>
      </c>
      <c r="G210" s="112">
        <v>1</v>
      </c>
    </row>
    <row r="211" ht="20.1" hidden="1" customHeight="1" spans="1:6">
      <c r="A211" s="135" t="s">
        <v>1400</v>
      </c>
      <c r="B211" s="151"/>
      <c r="C211" s="151"/>
      <c r="D211" s="85">
        <f t="shared" si="7"/>
        <v>0</v>
      </c>
      <c r="F211" s="114" t="str">
        <f t="shared" si="6"/>
        <v>否</v>
      </c>
    </row>
    <row r="212" ht="20.1" customHeight="1" spans="1:6">
      <c r="A212" s="135" t="s">
        <v>1401</v>
      </c>
      <c r="B212" s="151">
        <v>186</v>
      </c>
      <c r="C212" s="151">
        <v>24</v>
      </c>
      <c r="D212" s="85">
        <f t="shared" si="7"/>
        <v>0.129032258064516</v>
      </c>
      <c r="F212" s="114" t="str">
        <f t="shared" si="6"/>
        <v>是</v>
      </c>
    </row>
    <row r="213" ht="20.1" customHeight="1" spans="1:6">
      <c r="A213" s="135" t="s">
        <v>1402</v>
      </c>
      <c r="B213" s="151">
        <v>130</v>
      </c>
      <c r="C213" s="151"/>
      <c r="D213" s="85">
        <f t="shared" si="7"/>
        <v>0</v>
      </c>
      <c r="F213" s="114" t="str">
        <f t="shared" si="6"/>
        <v>是</v>
      </c>
    </row>
    <row r="214" ht="20.1" hidden="1" customHeight="1" spans="1:6">
      <c r="A214" s="135" t="s">
        <v>1403</v>
      </c>
      <c r="B214" s="151"/>
      <c r="C214" s="151"/>
      <c r="D214" s="85">
        <f t="shared" si="7"/>
        <v>0</v>
      </c>
      <c r="F214" s="114" t="str">
        <f t="shared" si="6"/>
        <v>否</v>
      </c>
    </row>
    <row r="215" ht="20.1" hidden="1" customHeight="1" spans="1:6">
      <c r="A215" s="135" t="s">
        <v>1404</v>
      </c>
      <c r="B215" s="151"/>
      <c r="C215" s="151"/>
      <c r="D215" s="85">
        <f t="shared" si="7"/>
        <v>0</v>
      </c>
      <c r="F215" s="114" t="str">
        <f t="shared" si="6"/>
        <v>否</v>
      </c>
    </row>
    <row r="216" ht="20.1" hidden="1" customHeight="1" spans="1:6">
      <c r="A216" s="135" t="s">
        <v>1405</v>
      </c>
      <c r="B216" s="151"/>
      <c r="C216" s="151"/>
      <c r="D216" s="85">
        <f t="shared" si="7"/>
        <v>0</v>
      </c>
      <c r="F216" s="114" t="str">
        <f t="shared" si="6"/>
        <v>否</v>
      </c>
    </row>
    <row r="217" ht="20.1" hidden="1" customHeight="1" spans="1:6">
      <c r="A217" s="135" t="s">
        <v>1406</v>
      </c>
      <c r="B217" s="151"/>
      <c r="C217" s="151"/>
      <c r="D217" s="85">
        <f t="shared" si="7"/>
        <v>0</v>
      </c>
      <c r="F217" s="114" t="str">
        <f t="shared" si="6"/>
        <v>否</v>
      </c>
    </row>
    <row r="218" ht="20.1" hidden="1" customHeight="1" spans="1:6">
      <c r="A218" s="135" t="s">
        <v>1407</v>
      </c>
      <c r="B218" s="151"/>
      <c r="C218" s="151"/>
      <c r="D218" s="85">
        <f t="shared" si="7"/>
        <v>0</v>
      </c>
      <c r="F218" s="114" t="str">
        <f t="shared" si="6"/>
        <v>否</v>
      </c>
    </row>
    <row r="219" ht="20.1" customHeight="1" spans="1:6">
      <c r="A219" s="135" t="s">
        <v>1408</v>
      </c>
      <c r="B219" s="151">
        <v>56</v>
      </c>
      <c r="C219" s="151">
        <v>24</v>
      </c>
      <c r="D219" s="85">
        <f t="shared" si="7"/>
        <v>0.428571428571429</v>
      </c>
      <c r="F219" s="114" t="str">
        <f t="shared" si="6"/>
        <v>是</v>
      </c>
    </row>
    <row r="220" ht="20.1" hidden="1" customHeight="1" spans="1:6">
      <c r="A220" s="135" t="s">
        <v>1409</v>
      </c>
      <c r="B220" s="151"/>
      <c r="C220" s="151"/>
      <c r="D220" s="85">
        <f t="shared" si="7"/>
        <v>0</v>
      </c>
      <c r="F220" s="114" t="str">
        <f t="shared" si="6"/>
        <v>否</v>
      </c>
    </row>
    <row r="221" ht="20.1" customHeight="1" spans="1:6">
      <c r="A221" s="135" t="s">
        <v>1410</v>
      </c>
      <c r="B221" s="151">
        <v>10283</v>
      </c>
      <c r="C221" s="151">
        <v>7423</v>
      </c>
      <c r="D221" s="85">
        <f t="shared" si="7"/>
        <v>0.721871049304678</v>
      </c>
      <c r="F221" s="114" t="str">
        <f t="shared" si="6"/>
        <v>是</v>
      </c>
    </row>
    <row r="222" ht="20.1" hidden="1" customHeight="1" spans="1:6">
      <c r="A222" s="135" t="s">
        <v>1411</v>
      </c>
      <c r="B222" s="151">
        <v>0</v>
      </c>
      <c r="C222" s="151"/>
      <c r="D222" s="85">
        <f t="shared" si="7"/>
        <v>0</v>
      </c>
      <c r="F222" s="114" t="str">
        <f t="shared" si="6"/>
        <v>否</v>
      </c>
    </row>
    <row r="223" ht="20.1" customHeight="1" spans="1:6">
      <c r="A223" s="135" t="s">
        <v>1412</v>
      </c>
      <c r="B223" s="151">
        <v>4456</v>
      </c>
      <c r="C223" s="151">
        <v>3881</v>
      </c>
      <c r="D223" s="85">
        <f t="shared" si="7"/>
        <v>0.870960502692998</v>
      </c>
      <c r="F223" s="114" t="str">
        <f t="shared" si="6"/>
        <v>是</v>
      </c>
    </row>
    <row r="224" ht="20.1" customHeight="1" spans="1:6">
      <c r="A224" s="135" t="s">
        <v>1413</v>
      </c>
      <c r="B224" s="151">
        <v>2288</v>
      </c>
      <c r="C224" s="151">
        <v>1421</v>
      </c>
      <c r="D224" s="85">
        <f t="shared" si="7"/>
        <v>0.621066433566434</v>
      </c>
      <c r="F224" s="114" t="str">
        <f t="shared" si="6"/>
        <v>是</v>
      </c>
    </row>
    <row r="225" ht="20.1" customHeight="1" spans="1:6">
      <c r="A225" s="135" t="s">
        <v>1414</v>
      </c>
      <c r="B225" s="151">
        <v>236</v>
      </c>
      <c r="C225" s="151">
        <v>120</v>
      </c>
      <c r="D225" s="85">
        <f t="shared" si="7"/>
        <v>0.508474576271186</v>
      </c>
      <c r="F225" s="114" t="str">
        <f t="shared" si="6"/>
        <v>是</v>
      </c>
    </row>
    <row r="226" ht="20.1" hidden="1" customHeight="1" spans="1:6">
      <c r="A226" s="135" t="s">
        <v>1415</v>
      </c>
      <c r="B226" s="151">
        <v>0</v>
      </c>
      <c r="C226" s="149"/>
      <c r="D226" s="85">
        <f t="shared" si="7"/>
        <v>0</v>
      </c>
      <c r="F226" s="114" t="str">
        <f t="shared" si="6"/>
        <v>否</v>
      </c>
    </row>
    <row r="227" ht="20.1" customHeight="1" spans="1:6">
      <c r="A227" s="135" t="s">
        <v>1416</v>
      </c>
      <c r="B227" s="151">
        <v>565</v>
      </c>
      <c r="C227" s="151">
        <v>376</v>
      </c>
      <c r="D227" s="85">
        <f t="shared" si="7"/>
        <v>0.665486725663717</v>
      </c>
      <c r="F227" s="114" t="str">
        <f t="shared" si="6"/>
        <v>是</v>
      </c>
    </row>
    <row r="228" ht="20.1" hidden="1" customHeight="1" spans="1:6">
      <c r="A228" s="135" t="s">
        <v>1417</v>
      </c>
      <c r="B228" s="151">
        <v>0</v>
      </c>
      <c r="C228" s="151"/>
      <c r="D228" s="85"/>
      <c r="F228" s="114" t="str">
        <f t="shared" si="6"/>
        <v>否</v>
      </c>
    </row>
    <row r="229" ht="20.1" hidden="1" customHeight="1" spans="1:6">
      <c r="A229" s="135" t="s">
        <v>1418</v>
      </c>
      <c r="B229" s="151">
        <v>0</v>
      </c>
      <c r="C229" s="151"/>
      <c r="D229" s="85"/>
      <c r="F229" s="114" t="str">
        <f t="shared" si="6"/>
        <v>否</v>
      </c>
    </row>
    <row r="230" ht="20.1" hidden="1" customHeight="1" spans="1:6">
      <c r="A230" s="135" t="s">
        <v>1419</v>
      </c>
      <c r="B230" s="151">
        <v>0</v>
      </c>
      <c r="C230" s="151"/>
      <c r="D230" s="85"/>
      <c r="F230" s="114" t="str">
        <f t="shared" si="6"/>
        <v>否</v>
      </c>
    </row>
    <row r="231" ht="20.1" customHeight="1" spans="1:6">
      <c r="A231" s="135" t="s">
        <v>1420</v>
      </c>
      <c r="B231" s="151">
        <v>584</v>
      </c>
      <c r="C231" s="151">
        <v>272</v>
      </c>
      <c r="D231" s="85">
        <f t="shared" si="7"/>
        <v>0.465753424657534</v>
      </c>
      <c r="F231" s="114" t="str">
        <f t="shared" si="6"/>
        <v>是</v>
      </c>
    </row>
    <row r="232" ht="20.1" customHeight="1" spans="1:6">
      <c r="A232" s="135" t="s">
        <v>1421</v>
      </c>
      <c r="B232" s="151">
        <v>2154</v>
      </c>
      <c r="C232" s="151">
        <v>1353</v>
      </c>
      <c r="D232" s="85">
        <f t="shared" si="7"/>
        <v>0.628133704735376</v>
      </c>
      <c r="F232" s="114" t="str">
        <f t="shared" si="6"/>
        <v>是</v>
      </c>
    </row>
    <row r="233" ht="20.1" hidden="1" customHeight="1" spans="1:6">
      <c r="A233" s="135" t="s">
        <v>1422</v>
      </c>
      <c r="B233" s="151">
        <v>0</v>
      </c>
      <c r="C233" s="151"/>
      <c r="D233" s="85"/>
      <c r="F233" s="114" t="str">
        <f t="shared" si="6"/>
        <v>否</v>
      </c>
    </row>
    <row r="234" ht="20.1" customHeight="1" spans="1:7">
      <c r="A234" s="148" t="s">
        <v>1423</v>
      </c>
      <c r="B234" s="149">
        <v>50</v>
      </c>
      <c r="C234" s="149">
        <v>432</v>
      </c>
      <c r="D234" s="83">
        <f t="shared" si="7"/>
        <v>8.64</v>
      </c>
      <c r="F234" s="114" t="str">
        <f t="shared" si="6"/>
        <v>是</v>
      </c>
      <c r="G234" s="112">
        <v>1</v>
      </c>
    </row>
    <row r="235" ht="20.1" customHeight="1" spans="1:7">
      <c r="A235" s="148" t="s">
        <v>1424</v>
      </c>
      <c r="B235" s="149"/>
      <c r="C235" s="151"/>
      <c r="D235" s="85"/>
      <c r="F235" s="114" t="str">
        <f t="shared" si="6"/>
        <v>是</v>
      </c>
      <c r="G235" s="112">
        <v>1</v>
      </c>
    </row>
    <row r="236" ht="20.1" hidden="1" customHeight="1" spans="1:6">
      <c r="A236" s="135" t="s">
        <v>1425</v>
      </c>
      <c r="B236" s="151"/>
      <c r="C236" s="151"/>
      <c r="D236" s="85"/>
      <c r="F236" s="114" t="str">
        <f t="shared" si="6"/>
        <v>否</v>
      </c>
    </row>
    <row r="237" ht="20.1" hidden="1" customHeight="1" spans="1:6">
      <c r="A237" s="135"/>
      <c r="B237" s="151"/>
      <c r="C237" s="151"/>
      <c r="D237" s="85"/>
      <c r="F237" s="114" t="str">
        <f t="shared" si="6"/>
        <v>否</v>
      </c>
    </row>
    <row r="238" ht="20.1" hidden="1" customHeight="1" spans="1:6">
      <c r="A238" s="135" t="str">
        <f>""</f>
        <v/>
      </c>
      <c r="B238" s="151">
        <v>0</v>
      </c>
      <c r="C238" s="151"/>
      <c r="D238" s="85">
        <f t="shared" si="7"/>
        <v>0</v>
      </c>
      <c r="F238" s="114" t="str">
        <f t="shared" si="6"/>
        <v>否</v>
      </c>
    </row>
    <row r="239" ht="20.1" customHeight="1" spans="1:7">
      <c r="A239" s="163" t="s">
        <v>53</v>
      </c>
      <c r="B239" s="149">
        <f>SUMIF(G4:G238,1,B4:B238)</f>
        <v>70408</v>
      </c>
      <c r="C239" s="149">
        <f>SUMIF(G4:G238,1,C4:C238)</f>
        <v>132891</v>
      </c>
      <c r="D239" s="83">
        <f t="shared" si="7"/>
        <v>1.88744176798091</v>
      </c>
      <c r="F239" s="114" t="str">
        <f t="shared" si="6"/>
        <v>是</v>
      </c>
      <c r="G239" s="112"/>
    </row>
    <row r="240" ht="20.1" customHeight="1" spans="1:7">
      <c r="A240" s="148" t="s">
        <v>55</v>
      </c>
      <c r="B240" s="149">
        <f>SUM(B241:B242)</f>
        <v>0</v>
      </c>
      <c r="C240" s="149">
        <f>SUM(C241:C242)</f>
        <v>0</v>
      </c>
      <c r="D240" s="83">
        <f t="shared" si="7"/>
        <v>0</v>
      </c>
      <c r="F240" s="114" t="str">
        <f t="shared" si="6"/>
        <v>是</v>
      </c>
      <c r="G240" s="112">
        <v>1</v>
      </c>
    </row>
    <row r="241" ht="20.1" customHeight="1" spans="1:7">
      <c r="A241" s="135" t="s">
        <v>1426</v>
      </c>
      <c r="B241" s="151"/>
      <c r="C241" s="151"/>
      <c r="D241" s="85">
        <f t="shared" si="7"/>
        <v>0</v>
      </c>
      <c r="F241" s="114" t="str">
        <f t="shared" si="6"/>
        <v>是</v>
      </c>
      <c r="G241" s="114">
        <v>1</v>
      </c>
    </row>
    <row r="242" ht="20.1" customHeight="1" spans="1:7">
      <c r="A242" s="135" t="s">
        <v>1427</v>
      </c>
      <c r="B242" s="151"/>
      <c r="C242" s="151"/>
      <c r="D242" s="85">
        <f t="shared" si="7"/>
        <v>0</v>
      </c>
      <c r="F242" s="114" t="str">
        <f t="shared" si="6"/>
        <v>是</v>
      </c>
      <c r="G242" s="114">
        <v>1</v>
      </c>
    </row>
    <row r="243" ht="20.1" customHeight="1" spans="1:6">
      <c r="A243" s="148" t="s">
        <v>1428</v>
      </c>
      <c r="B243" s="149">
        <v>12800</v>
      </c>
      <c r="C243" s="149"/>
      <c r="D243" s="85">
        <f t="shared" si="7"/>
        <v>0</v>
      </c>
      <c r="F243" s="114" t="str">
        <f t="shared" si="6"/>
        <v>是</v>
      </c>
    </row>
    <row r="244" ht="20.1" customHeight="1" spans="1:7">
      <c r="A244" s="148" t="s">
        <v>70</v>
      </c>
      <c r="B244" s="149">
        <v>83704</v>
      </c>
      <c r="C244" s="149"/>
      <c r="D244" s="83">
        <f t="shared" si="7"/>
        <v>0</v>
      </c>
      <c r="F244" s="114" t="str">
        <f t="shared" si="6"/>
        <v>是</v>
      </c>
      <c r="G244" s="112"/>
    </row>
    <row r="245" ht="20.1" customHeight="1" spans="1:7">
      <c r="A245" s="148" t="s">
        <v>72</v>
      </c>
      <c r="B245" s="149">
        <v>16144</v>
      </c>
      <c r="C245" s="149"/>
      <c r="D245" s="83">
        <f t="shared" si="7"/>
        <v>0</v>
      </c>
      <c r="F245" s="114" t="str">
        <f t="shared" si="6"/>
        <v>是</v>
      </c>
      <c r="G245" s="112"/>
    </row>
    <row r="246" ht="20.1" customHeight="1" spans="1:7">
      <c r="A246" s="163" t="s">
        <v>79</v>
      </c>
      <c r="B246" s="149">
        <f>B239+B240+B244+B245+B243</f>
        <v>183056</v>
      </c>
      <c r="C246" s="149">
        <f>C239+C240+C244+C245+C243</f>
        <v>132891</v>
      </c>
      <c r="D246" s="83">
        <f t="shared" si="7"/>
        <v>0.725958176732803</v>
      </c>
      <c r="F246" s="114" t="str">
        <f t="shared" si="6"/>
        <v>是</v>
      </c>
      <c r="G246" s="112"/>
    </row>
    <row r="252" spans="3:3">
      <c r="C252" s="115"/>
    </row>
    <row r="255" spans="3:3">
      <c r="C255" s="115"/>
    </row>
  </sheetData>
  <autoFilter ref="A3:G246">
    <filterColumn colId="5">
      <customFilters>
        <customFilter operator="equal" val="是"/>
      </customFilters>
    </filterColumn>
  </autoFilter>
  <mergeCells count="1">
    <mergeCell ref="A1:D1"/>
  </mergeCells>
  <conditionalFormatting sqref="A66">
    <cfRule type="expression" dxfId="72" priority="2" stopIfTrue="1">
      <formula>"len($A:$A)=3"</formula>
    </cfRule>
    <cfRule type="expression" dxfId="73" priority="3" stopIfTrue="1">
      <formula>"len($A:$A)=3"</formula>
    </cfRule>
  </conditionalFormatting>
  <conditionalFormatting sqref="A73">
    <cfRule type="expression" dxfId="74" priority="1" stopIfTrue="1">
      <formula>"len($A:$A)=3"</formula>
    </cfRule>
  </conditionalFormatting>
  <printOptions horizontalCentered="1"/>
  <pageMargins left="0.588888888888889" right="0.588888888888889" top="0.788888888888889" bottom="0.588888888888889" header="0.55" footer="0.388888888888889"/>
  <pageSetup paperSize="9" scale="90" fitToHeight="0" orientation="portrait" verticalDpi="300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39"/>
  <sheetViews>
    <sheetView workbookViewId="0">
      <selection activeCell="G6" sqref="G6"/>
    </sheetView>
  </sheetViews>
  <sheetFormatPr defaultColWidth="9" defaultRowHeight="15.6" outlineLevelCol="4"/>
  <cols>
    <col min="1" max="1" width="83.5" style="261" customWidth="1"/>
    <col min="2" max="2" width="11.875" style="261" customWidth="1"/>
    <col min="3" max="3" width="68.75" style="261" customWidth="1"/>
    <col min="4" max="4" width="4.25" style="261" customWidth="1"/>
    <col min="5" max="5" width="5.5" style="261" customWidth="1"/>
    <col min="6" max="7" width="9" style="261"/>
    <col min="8" max="8" width="9.25" style="261" customWidth="1"/>
    <col min="9" max="16384" width="9" style="261"/>
  </cols>
  <sheetData>
    <row r="1" ht="37.5" customHeight="1" spans="1:5">
      <c r="A1" s="262" t="s">
        <v>16</v>
      </c>
      <c r="B1" s="263" t="s">
        <v>17</v>
      </c>
      <c r="C1" s="263"/>
      <c r="D1" s="263"/>
      <c r="E1" s="263"/>
    </row>
    <row r="2" ht="22.5" customHeight="1" spans="1:5">
      <c r="A2" s="264"/>
      <c r="B2" s="265"/>
      <c r="C2" s="265"/>
      <c r="D2" s="265"/>
      <c r="E2" s="265"/>
    </row>
    <row r="3" s="260" customFormat="1" ht="32.1" customHeight="1" spans="1:5">
      <c r="A3" s="266" t="str">
        <f>B3&amp;"、"&amp;C3&amp;REPT("…",35-LEN(B3&amp;"、"&amp;C3&amp;E3))&amp;E3</f>
        <v>表一、2017年临沧市一般公共预算收支执行简表……………………………1</v>
      </c>
      <c r="B3" s="267" t="str">
        <f>'01'!A2</f>
        <v>表一</v>
      </c>
      <c r="C3" s="267" t="str">
        <f>'01'!A1</f>
        <v>2017年临沧市一般公共预算收支执行简表</v>
      </c>
      <c r="D3" s="267"/>
      <c r="E3" s="267">
        <v>1</v>
      </c>
    </row>
    <row r="4" s="260" customFormat="1" ht="32.1" customHeight="1" spans="1:5">
      <c r="A4" s="266" t="str">
        <f t="shared" ref="A4:A39" si="0">B4&amp;"、"&amp;C4&amp;REPT("…",35-LEN(B4&amp;"、"&amp;C4&amp;E4))&amp;E4</f>
        <v>表二、2017年临沧市一般公共预算收入表……………………………………2</v>
      </c>
      <c r="B4" s="267" t="str">
        <f>'02'!A2</f>
        <v>表二</v>
      </c>
      <c r="C4" s="267" t="str">
        <f>'02'!$A$1</f>
        <v>2017年临沧市一般公共预算收入表</v>
      </c>
      <c r="D4" s="267"/>
      <c r="E4" s="267">
        <v>2</v>
      </c>
    </row>
    <row r="5" s="260" customFormat="1" ht="32.1" customHeight="1" spans="1:5">
      <c r="A5" s="266" t="str">
        <f t="shared" si="0"/>
        <v>表三、2017年临沧市一般公共预算支出表……………………………………3</v>
      </c>
      <c r="B5" s="267" t="str">
        <f>'03'!A2</f>
        <v>表三</v>
      </c>
      <c r="C5" s="267" t="str">
        <f>'03'!$A$1</f>
        <v>2017年临沧市一般公共预算支出表</v>
      </c>
      <c r="D5" s="267"/>
      <c r="E5" s="267">
        <v>3</v>
      </c>
    </row>
    <row r="6" s="260" customFormat="1" ht="32.1" customHeight="1" spans="1:5">
      <c r="A6" s="266" t="str">
        <f t="shared" si="0"/>
        <v>表四、2017年临沧市一般公共预算本级收支执行简表……………………27</v>
      </c>
      <c r="B6" s="267" t="str">
        <f>'04'!A2</f>
        <v>表四</v>
      </c>
      <c r="C6" s="267" t="str">
        <f>'04'!A1</f>
        <v>2017年临沧市一般公共预算本级收支执行简表</v>
      </c>
      <c r="D6" s="267"/>
      <c r="E6" s="267">
        <v>27</v>
      </c>
    </row>
    <row r="7" s="260" customFormat="1" ht="32.1" customHeight="1" spans="1:5">
      <c r="A7" s="266" t="str">
        <f t="shared" si="0"/>
        <v>表五、2017年临沧市一般公共预算本级收入表……………………………28</v>
      </c>
      <c r="B7" s="267" t="str">
        <f>'05'!A2</f>
        <v>表五</v>
      </c>
      <c r="C7" s="267" t="str">
        <f>'05'!$A$1</f>
        <v>2017年临沧市一般公共预算本级收入表</v>
      </c>
      <c r="D7" s="267"/>
      <c r="E7" s="267">
        <v>28</v>
      </c>
    </row>
    <row r="8" s="260" customFormat="1" ht="32.1" customHeight="1" spans="1:5">
      <c r="A8" s="266" t="str">
        <f t="shared" si="0"/>
        <v>表六、2017年临沧市一般公共预算本级支出表……………………………29</v>
      </c>
      <c r="B8" s="267" t="str">
        <f>'06'!A2</f>
        <v>表六</v>
      </c>
      <c r="C8" s="267" t="str">
        <f>'06'!$A$1</f>
        <v>2017年临沧市一般公共预算本级支出表</v>
      </c>
      <c r="D8" s="267"/>
      <c r="E8" s="267">
        <v>29</v>
      </c>
    </row>
    <row r="9" s="260" customFormat="1" ht="32.1" customHeight="1" spans="1:5">
      <c r="A9" s="266" t="str">
        <f t="shared" si="0"/>
        <v>表七、2017年临沧市政府性基金收入表……………………………………40</v>
      </c>
      <c r="B9" s="267" t="str">
        <f>'07'!A2</f>
        <v>表七</v>
      </c>
      <c r="C9" s="267" t="str">
        <f>'07'!$A$1</f>
        <v>2017年临沧市政府性基金收入表</v>
      </c>
      <c r="D9" s="267"/>
      <c r="E9" s="267">
        <v>40</v>
      </c>
    </row>
    <row r="10" s="260" customFormat="1" ht="32.1" customHeight="1" spans="1:5">
      <c r="A10" s="266" t="str">
        <f t="shared" si="0"/>
        <v>表八、2017年临沧市政府性基金支出表……………………………………41</v>
      </c>
      <c r="B10" s="267" t="str">
        <f>'08'!A2</f>
        <v>表八</v>
      </c>
      <c r="C10" s="267" t="str">
        <f>'08'!$A$1</f>
        <v>2017年临沧市政府性基金支出表</v>
      </c>
      <c r="D10" s="267"/>
      <c r="E10" s="267">
        <v>41</v>
      </c>
    </row>
    <row r="11" s="260" customFormat="1" ht="32.1" customHeight="1" spans="1:5">
      <c r="A11" s="266" t="str">
        <f t="shared" si="0"/>
        <v>表九、2017年临沧市政府性基金本级收入表 ……………………………43</v>
      </c>
      <c r="B11" s="267" t="str">
        <f>'09'!A2</f>
        <v>表九</v>
      </c>
      <c r="C11" s="267" t="str">
        <f>'09'!$A$1</f>
        <v>2017年临沧市政府性基金本级收入表 </v>
      </c>
      <c r="D11" s="267"/>
      <c r="E11" s="267">
        <v>43</v>
      </c>
    </row>
    <row r="12" s="260" customFormat="1" ht="32.1" customHeight="1" spans="1:5">
      <c r="A12" s="266" t="str">
        <f t="shared" si="0"/>
        <v>表十、2017年临沧市政府性基金预算本级支出表 ………………………44</v>
      </c>
      <c r="B12" s="267" t="str">
        <f>'10'!A2</f>
        <v>表十</v>
      </c>
      <c r="C12" s="267" t="str">
        <f>'10'!$A$1</f>
        <v>2017年临沧市政府性基金预算本级支出表 </v>
      </c>
      <c r="D12" s="267"/>
      <c r="E12" s="267">
        <v>44</v>
      </c>
    </row>
    <row r="13" s="260" customFormat="1" ht="32.1" customHeight="1" spans="1:5">
      <c r="A13" s="266" t="str">
        <f t="shared" si="0"/>
        <v>表十一、2017年临沧市社会保险基金收入表………………………………45</v>
      </c>
      <c r="B13" s="267" t="str">
        <f>'11'!A2</f>
        <v>表十一</v>
      </c>
      <c r="C13" s="267" t="str">
        <f>'11'!A1</f>
        <v>2017年临沧市社会保险基金收入表</v>
      </c>
      <c r="D13" s="267"/>
      <c r="E13" s="267">
        <v>45</v>
      </c>
    </row>
    <row r="14" s="260" customFormat="1" ht="32.1" customHeight="1" spans="1:5">
      <c r="A14" s="266" t="str">
        <f t="shared" si="0"/>
        <v>表十二、2017年临沧市社会保险基金支出表………………………………46</v>
      </c>
      <c r="B14" s="267" t="str">
        <f>'12'!A2</f>
        <v>表十二</v>
      </c>
      <c r="C14" s="267" t="str">
        <f>'12'!A1</f>
        <v>2017年临沧市社会保险基金支出表</v>
      </c>
      <c r="D14" s="267"/>
      <c r="E14" s="267">
        <v>46</v>
      </c>
    </row>
    <row r="15" s="260" customFormat="1" ht="32.1" customHeight="1" spans="1:5">
      <c r="A15" s="266" t="str">
        <f t="shared" si="0"/>
        <v>表十三、2017年临沧市社会保险基金结余表………………………………47</v>
      </c>
      <c r="B15" s="267" t="str">
        <f>'13'!A2</f>
        <v>表十三</v>
      </c>
      <c r="C15" s="267" t="str">
        <f>'13'!A1</f>
        <v>2017年临沧市社会保险基金结余表</v>
      </c>
      <c r="D15" s="267"/>
      <c r="E15" s="267">
        <v>47</v>
      </c>
    </row>
    <row r="16" s="260" customFormat="1" ht="32.1" customHeight="1" spans="1:5">
      <c r="A16" s="266" t="str">
        <f t="shared" si="0"/>
        <v>表十四、2017年临沧市市级社会保险基金收入表…………………………48</v>
      </c>
      <c r="B16" s="267" t="str">
        <f>'14'!A2</f>
        <v>表十四</v>
      </c>
      <c r="C16" s="267" t="str">
        <f>'14'!A1</f>
        <v>2017年临沧市市级社会保险基金收入表</v>
      </c>
      <c r="D16" s="267"/>
      <c r="E16" s="267">
        <v>48</v>
      </c>
    </row>
    <row r="17" s="260" customFormat="1" ht="32.1" customHeight="1" spans="1:5">
      <c r="A17" s="266" t="str">
        <f t="shared" si="0"/>
        <v>表十五、2017年临沧市市级社会保险基金支出表…………………………49</v>
      </c>
      <c r="B17" s="267" t="str">
        <f>'15'!A2</f>
        <v>表十五</v>
      </c>
      <c r="C17" s="267" t="str">
        <f>'15'!A1</f>
        <v>2017年临沧市市级社会保险基金支出表</v>
      </c>
      <c r="D17" s="267"/>
      <c r="E17" s="267">
        <v>49</v>
      </c>
    </row>
    <row r="18" s="260" customFormat="1" ht="32.1" customHeight="1" spans="1:5">
      <c r="A18" s="266" t="str">
        <f t="shared" si="0"/>
        <v>表十六、2017年临沧市市级社会保险基金结余表…………………………50</v>
      </c>
      <c r="B18" s="267" t="str">
        <f>'16'!A2</f>
        <v>表十六</v>
      </c>
      <c r="C18" s="267" t="str">
        <f>'16'!A1</f>
        <v>2017年临沧市市级社会保险基金结余表</v>
      </c>
      <c r="D18" s="267"/>
      <c r="E18" s="267">
        <v>50</v>
      </c>
    </row>
    <row r="19" s="260" customFormat="1" ht="32.1" customHeight="1" spans="1:5">
      <c r="A19" s="266" t="str">
        <f t="shared" si="0"/>
        <v>表十七、2017年临沧市市级国有资本经营预算收入表……………………51</v>
      </c>
      <c r="B19" s="267" t="str">
        <f>'17'!A2</f>
        <v>表十七</v>
      </c>
      <c r="C19" s="267" t="str">
        <f>'17'!$A$1</f>
        <v>2017年临沧市市级国有资本经营预算收入表</v>
      </c>
      <c r="D19" s="267"/>
      <c r="E19" s="267">
        <v>51</v>
      </c>
    </row>
    <row r="20" s="260" customFormat="1" ht="32.1" customHeight="1" spans="1:5">
      <c r="A20" s="266" t="str">
        <f t="shared" si="0"/>
        <v>表十八、2017年临沧市市级国有资本经营预算支出表……………………52</v>
      </c>
      <c r="B20" s="267" t="str">
        <f>'18'!A2</f>
        <v>表十八</v>
      </c>
      <c r="C20" s="267" t="str">
        <f>'18'!$A$1</f>
        <v>2017年临沧市市级国有资本经营预算支出表</v>
      </c>
      <c r="D20" s="267"/>
      <c r="E20" s="267">
        <v>52</v>
      </c>
    </row>
    <row r="21" s="260" customFormat="1" ht="32.1" customHeight="1" spans="1:5">
      <c r="A21" s="266" t="str">
        <f t="shared" si="0"/>
        <v>表十九、2018年临沧市一般公共预算收支简表……………………………53</v>
      </c>
      <c r="B21" s="267" t="str">
        <f>'19'!A2</f>
        <v>表十九</v>
      </c>
      <c r="C21" s="267" t="str">
        <f>'19'!A1</f>
        <v>2018年临沧市一般公共预算收支简表</v>
      </c>
      <c r="D21" s="267"/>
      <c r="E21" s="267">
        <v>53</v>
      </c>
    </row>
    <row r="22" s="260" customFormat="1" ht="32.1" customHeight="1" spans="1:5">
      <c r="A22" s="266" t="str">
        <f t="shared" si="0"/>
        <v>表二十、2018年临沧市一般公共预算收入表………………………………54</v>
      </c>
      <c r="B22" s="267" t="str">
        <f>'20'!A2</f>
        <v>表二十</v>
      </c>
      <c r="C22" s="267" t="str">
        <f>'20'!$A$1</f>
        <v>2018年临沧市一般公共预算收入表</v>
      </c>
      <c r="D22" s="267"/>
      <c r="E22" s="267">
        <v>54</v>
      </c>
    </row>
    <row r="23" s="260" customFormat="1" ht="32.1" customHeight="1" spans="1:5">
      <c r="A23" s="266" t="str">
        <f t="shared" si="0"/>
        <v>表二十一、2018年临沧市一般公共预算支出表……………………………55</v>
      </c>
      <c r="B23" s="267" t="str">
        <f>'21'!A2</f>
        <v>表二十一</v>
      </c>
      <c r="C23" s="267" t="str">
        <f>'21'!$A$1</f>
        <v>2018年临沧市一般公共预算支出表</v>
      </c>
      <c r="D23" s="267"/>
      <c r="E23" s="267">
        <v>55</v>
      </c>
    </row>
    <row r="24" s="260" customFormat="1" ht="32.1" customHeight="1" spans="1:5">
      <c r="A24" s="266" t="str">
        <f t="shared" si="0"/>
        <v>表二十二、2018年临沧市一般公共预算本级收支简表……………………75</v>
      </c>
      <c r="B24" s="267" t="str">
        <f>'22'!A2</f>
        <v>表二十二</v>
      </c>
      <c r="C24" s="267" t="str">
        <f>'22'!A1</f>
        <v>2018年临沧市一般公共预算本级收支简表</v>
      </c>
      <c r="D24" s="267"/>
      <c r="E24" s="267">
        <v>75</v>
      </c>
    </row>
    <row r="25" s="260" customFormat="1" ht="32.1" customHeight="1" spans="1:5">
      <c r="A25" s="266" t="str">
        <f t="shared" si="0"/>
        <v>表二十三、2018年临沧市一般公共预算本级收入表………………………76</v>
      </c>
      <c r="B25" s="267" t="str">
        <f>'23'!A2</f>
        <v>表二十三</v>
      </c>
      <c r="C25" s="267" t="str">
        <f>'23'!$A$1</f>
        <v>2018年临沧市一般公共预算本级收入表</v>
      </c>
      <c r="D25" s="267"/>
      <c r="E25" s="267">
        <v>76</v>
      </c>
    </row>
    <row r="26" s="260" customFormat="1" ht="32.1" customHeight="1" spans="1:5">
      <c r="A26" s="266" t="str">
        <f t="shared" si="0"/>
        <v>表二十四、2018年临沧市一般公共预算本级支出表………………………77</v>
      </c>
      <c r="B26" s="267" t="str">
        <f>'24'!A2</f>
        <v>表二十四</v>
      </c>
      <c r="C26" s="267" t="str">
        <f>'24'!$A$1</f>
        <v>2018年临沧市一般公共预算本级支出表</v>
      </c>
      <c r="D26" s="267"/>
      <c r="E26" s="267">
        <v>77</v>
      </c>
    </row>
    <row r="27" s="260" customFormat="1" ht="32.1" customHeight="1" spans="1:5">
      <c r="A27" s="266" t="str">
        <f t="shared" si="0"/>
        <v>表二十五、2018年临沧市政府性基金收入表………………………………88</v>
      </c>
      <c r="B27" s="267" t="str">
        <f>'25'!A2</f>
        <v>表二十五</v>
      </c>
      <c r="C27" s="267" t="str">
        <f>'25'!$A$1</f>
        <v>2018年临沧市政府性基金收入表</v>
      </c>
      <c r="D27" s="267"/>
      <c r="E27" s="267">
        <v>88</v>
      </c>
    </row>
    <row r="28" s="260" customFormat="1" ht="32.1" customHeight="1" spans="1:5">
      <c r="A28" s="266" t="str">
        <f t="shared" si="0"/>
        <v>表二十六、2018年临沧市政府性基金支出表………………………………89</v>
      </c>
      <c r="B28" s="267" t="str">
        <f>'26'!A2</f>
        <v>表二十六</v>
      </c>
      <c r="C28" s="267" t="str">
        <f>'26'!$A$1</f>
        <v>2018年临沧市政府性基金支出表</v>
      </c>
      <c r="D28" s="267"/>
      <c r="E28" s="267">
        <v>89</v>
      </c>
    </row>
    <row r="29" s="260" customFormat="1" ht="32.1" customHeight="1" spans="1:5">
      <c r="A29" s="266" t="str">
        <f t="shared" si="0"/>
        <v>表二十七、2018年临沧市政府性基金本级收入表…………………………91</v>
      </c>
      <c r="B29" s="267" t="str">
        <f>'27'!A2</f>
        <v>表二十七</v>
      </c>
      <c r="C29" s="267" t="str">
        <f>'27'!$A$1</f>
        <v>2018年临沧市政府性基金本级收入表</v>
      </c>
      <c r="D29" s="267"/>
      <c r="E29" s="267">
        <v>91</v>
      </c>
    </row>
    <row r="30" s="260" customFormat="1" ht="32.1" customHeight="1" spans="1:5">
      <c r="A30" s="266" t="str">
        <f t="shared" si="0"/>
        <v>表二十八、2018年临沧市政府性基金本级支出表…………………………92</v>
      </c>
      <c r="B30" s="267" t="str">
        <f>'28'!A2</f>
        <v>表二十八</v>
      </c>
      <c r="C30" s="267" t="str">
        <f>'28'!$A$1</f>
        <v>2018年临沧市政府性基金本级支出表</v>
      </c>
      <c r="D30" s="267"/>
      <c r="E30" s="267">
        <v>92</v>
      </c>
    </row>
    <row r="31" ht="32.1" customHeight="1" spans="1:5">
      <c r="A31" s="266" t="str">
        <f t="shared" si="0"/>
        <v>表二十九、2018年临沧市社会保险基金收入表……………………………93</v>
      </c>
      <c r="B31" s="267" t="str">
        <f>'29'!A2</f>
        <v>表二十九</v>
      </c>
      <c r="C31" s="267" t="str">
        <f>'29'!$A$1</f>
        <v>2018年临沧市社会保险基金收入表</v>
      </c>
      <c r="D31" s="267"/>
      <c r="E31" s="267">
        <v>93</v>
      </c>
    </row>
    <row r="32" ht="32.1" customHeight="1" spans="1:5">
      <c r="A32" s="266" t="str">
        <f t="shared" si="0"/>
        <v>表三十、2018年临沧市社会保险基金支出表………………………………94</v>
      </c>
      <c r="B32" s="267" t="str">
        <f>'30'!A2</f>
        <v>表三十</v>
      </c>
      <c r="C32" s="267" t="str">
        <f>'30'!$A$1</f>
        <v>2018年临沧市社会保险基金支出表</v>
      </c>
      <c r="D32" s="267"/>
      <c r="E32" s="267">
        <v>94</v>
      </c>
    </row>
    <row r="33" ht="32.1" customHeight="1" spans="1:5">
      <c r="A33" s="266" t="str">
        <f t="shared" si="0"/>
        <v>表三十一、2018年临沧市社会保险基金结余表……………………………95</v>
      </c>
      <c r="B33" s="267" t="str">
        <f>'31'!A2</f>
        <v>表三十一</v>
      </c>
      <c r="C33" s="267" t="str">
        <f>'31'!$A$1</f>
        <v>2018年临沧市社会保险基金结余表</v>
      </c>
      <c r="D33" s="267"/>
      <c r="E33" s="267">
        <v>95</v>
      </c>
    </row>
    <row r="34" ht="32.1" customHeight="1" spans="1:5">
      <c r="A34" s="266" t="str">
        <f t="shared" si="0"/>
        <v>表三十二、2018年临沧市市级社会保险基金收入表………………………96</v>
      </c>
      <c r="B34" s="267" t="str">
        <f>'32'!A2</f>
        <v>表三十二</v>
      </c>
      <c r="C34" s="267" t="str">
        <f>'32'!$A$1</f>
        <v>2018年临沧市市级社会保险基金收入表</v>
      </c>
      <c r="D34" s="267"/>
      <c r="E34" s="267">
        <v>96</v>
      </c>
    </row>
    <row r="35" ht="32.1" customHeight="1" spans="1:5">
      <c r="A35" s="266" t="str">
        <f t="shared" si="0"/>
        <v>表三十三、2018年临沧市市级社会保险基金支出表………………………97</v>
      </c>
      <c r="B35" s="267" t="str">
        <f>'33'!A2</f>
        <v>表三十三</v>
      </c>
      <c r="C35" s="267" t="str">
        <f>'33'!$A$1</f>
        <v>2018年临沧市市级社会保险基金支出表</v>
      </c>
      <c r="D35" s="267"/>
      <c r="E35" s="267">
        <v>97</v>
      </c>
    </row>
    <row r="36" ht="32.1" customHeight="1" spans="1:5">
      <c r="A36" s="266" t="str">
        <f t="shared" si="0"/>
        <v>表三十四、2018年临沧市市级社会保险基金结余表………………………98</v>
      </c>
      <c r="B36" s="267" t="str">
        <f>'34'!A2</f>
        <v>表三十四</v>
      </c>
      <c r="C36" s="267" t="str">
        <f>'34'!$A$1</f>
        <v>2018年临沧市市级社会保险基金结余表</v>
      </c>
      <c r="D36" s="267"/>
      <c r="E36" s="267">
        <v>98</v>
      </c>
    </row>
    <row r="37" ht="32.1" customHeight="1" spans="1:5">
      <c r="A37" s="266" t="str">
        <f t="shared" si="0"/>
        <v>表三十五、2018年临沧市市级国有资本经营预算收入表…………………99</v>
      </c>
      <c r="B37" s="267" t="str">
        <f>'35'!A2</f>
        <v>表三十五</v>
      </c>
      <c r="C37" s="267" t="str">
        <f>'35'!$A$1</f>
        <v>2018年临沧市市级国有资本经营预算收入表</v>
      </c>
      <c r="D37" s="267"/>
      <c r="E37" s="267">
        <v>99</v>
      </c>
    </row>
    <row r="38" ht="32.1" customHeight="1" spans="1:5">
      <c r="A38" s="266" t="str">
        <f t="shared" si="0"/>
        <v>表三十六、2018年临沧市市级国有资本经营预算支出表………………100</v>
      </c>
      <c r="B38" s="267" t="str">
        <f>'36'!A2</f>
        <v>表三十六</v>
      </c>
      <c r="C38" s="267" t="str">
        <f>'36'!$A$1</f>
        <v>2018年临沧市市级国有资本经营预算支出表</v>
      </c>
      <c r="D38" s="267"/>
      <c r="E38" s="267">
        <v>100</v>
      </c>
    </row>
    <row r="39" ht="32.1" customHeight="1" spans="1:5">
      <c r="A39" s="266" t="str">
        <f t="shared" si="0"/>
        <v>表三十七、2018年临沧市一般公共预算本级基本支出表………………101</v>
      </c>
      <c r="B39" s="267" t="str">
        <f>'37'!A2</f>
        <v>表三十七</v>
      </c>
      <c r="C39" s="267" t="str">
        <f>'37'!$A$1</f>
        <v>2018年临沧市一般公共预算本级基本支出表</v>
      </c>
      <c r="D39" s="267"/>
      <c r="E39" s="267">
        <v>101</v>
      </c>
    </row>
  </sheetData>
  <mergeCells count="1">
    <mergeCell ref="B1:E1"/>
  </mergeCells>
  <hyperlinks>
    <hyperlink ref="A4" location="'01'!A1" display="=B4&amp;&quot;、&quot;&amp;C4&amp;REPT(&quot;…&quot;,35-LEN(B4&amp;&quot;、&quot;&amp;C4&amp;E4))&amp;E4"/>
    <hyperlink ref="A5" location="'02'!A1" display="=B5&amp;&quot;、&quot;&amp;C5&amp;REPT(&quot;…&quot;,35-LEN(B5&amp;&quot;、&quot;&amp;C5&amp;E5))&amp;E5"/>
    <hyperlink ref="A7" location="'03'!A1" display="=B7&amp;&quot;、&quot;&amp;C7&amp;REPT(&quot;…&quot;,35-LEN(B7&amp;&quot;、&quot;&amp;C7&amp;E7))&amp;E7"/>
    <hyperlink ref="A8" location="'04'!A1" display="=B8&amp;&quot;、&quot;&amp;C8&amp;REPT(&quot;…&quot;,35-LEN(B8&amp;&quot;、&quot;&amp;C8&amp;E8))&amp;E8"/>
    <hyperlink ref="A9" location="'05'!A1" display="=B9&amp;&quot;、&quot;&amp;C9&amp;REPT(&quot;…&quot;,35-LEN(B9&amp;&quot;、&quot;&amp;C9&amp;E9))&amp;E9"/>
    <hyperlink ref="A10" location="'06'!A1" display="=B10&amp;&quot;、&quot;&amp;C10&amp;REPT(&quot;…&quot;,35-LEN(B10&amp;&quot;、&quot;&amp;C10&amp;E10))&amp;E10"/>
    <hyperlink ref="A11" location="'07'!A1" display="=B11&amp;&quot;、&quot;&amp;C11&amp;REPT(&quot;…&quot;,35-LEN(B11&amp;&quot;、&quot;&amp;C11&amp;E11))&amp;E11"/>
    <hyperlink ref="A12" location="'08'!A1" display="=B12&amp;&quot;、&quot;&amp;C12&amp;REPT(&quot;…&quot;,35-LEN(B12&amp;&quot;、&quot;&amp;C12&amp;E12))&amp;E12"/>
    <hyperlink ref="A22" location="'09'!A1" display="=B22&amp;&quot;、&quot;&amp;C22&amp;REPT(&quot;…&quot;,35-LEN(B22&amp;&quot;、&quot;&amp;C22&amp;E22))&amp;E22"/>
    <hyperlink ref="A23" location="'10'!A1" display="=B23&amp;&quot;、&quot;&amp;C23&amp;REPT(&quot;…&quot;,35-LEN(B23&amp;&quot;、&quot;&amp;C23&amp;E23))&amp;E23"/>
    <hyperlink ref="A25" location="'11'!A1" display="=B25&amp;&quot;、&quot;&amp;C25&amp;REPT(&quot;…&quot;,35-LEN(B25&amp;&quot;、&quot;&amp;C25&amp;E25))&amp;E25"/>
    <hyperlink ref="A26" location="'12'!A1" display="=B26&amp;&quot;、&quot;&amp;C26&amp;REPT(&quot;…&quot;,35-LEN(B26&amp;&quot;、&quot;&amp;C26&amp;E26))&amp;E26"/>
    <hyperlink ref="A27" location="'13'!A1" display="=B27&amp;&quot;、&quot;&amp;C27&amp;REPT(&quot;…&quot;,35-LEN(B27&amp;&quot;、&quot;&amp;C27&amp;E27))&amp;E27"/>
    <hyperlink ref="A28" location="'14'!A1" display="=B28&amp;&quot;、&quot;&amp;C28&amp;REPT(&quot;…&quot;,35-LEN(B28&amp;&quot;、&quot;&amp;C28&amp;E28))&amp;E28"/>
    <hyperlink ref="A29" location="'15'!A1" display="=B29&amp;&quot;、&quot;&amp;C29&amp;REPT(&quot;…&quot;,35-LEN(B29&amp;&quot;、&quot;&amp;C29&amp;E29))&amp;E29"/>
    <hyperlink ref="A30" location="'16'!A1" display="=B30&amp;&quot;、&quot;&amp;C30&amp;REPT(&quot;…&quot;,35-LEN(B30&amp;&quot;、&quot;&amp;C30&amp;E30))&amp;E30"/>
    <hyperlink ref="A31:A32" location="'23-24'!H4" display="=B31&amp;&quot;、&quot;&amp;C31&amp;REPT(&quot;…&quot;,35-LEN(B31&amp;&quot;、&quot;&amp;C31&amp;E31))&amp;E31"/>
    <hyperlink ref="A37:A38" location="'23-24'!H4" display="=B37&amp;&quot;、&quot;&amp;C37&amp;REPT(&quot;…&quot;,35-LEN(B37&amp;&quot;、&quot;&amp;C37&amp;E37))&amp;E37"/>
    <hyperlink ref="A31" location="'17'!A1" display="=B31&amp;&quot;、&quot;&amp;C31&amp;REPT(&quot;…&quot;,35-LEN(B31&amp;&quot;、&quot;&amp;C31&amp;E31))&amp;E31"/>
    <hyperlink ref="A32" location="'18'!A1" display="=B32&amp;&quot;、&quot;&amp;C32&amp;REPT(&quot;…&quot;,35-LEN(B32&amp;&quot;、&quot;&amp;C32&amp;E32))&amp;E32"/>
    <hyperlink ref="A37" location="'19'!A1" display="=B37&amp;&quot;、&quot;&amp;C37&amp;REPT(&quot;…&quot;,35-LEN(B37&amp;&quot;、&quot;&amp;C37&amp;E37))&amp;E37"/>
    <hyperlink ref="A38" location="'20'!A1" display="=B38&amp;&quot;、&quot;&amp;C38&amp;REPT(&quot;…&quot;,35-LEN(B38&amp;&quot;、&quot;&amp;C38&amp;E38))&amp;E38"/>
    <hyperlink ref="A14:A15" location="'08'!A1" display="=B14&amp;&quot;、&quot;&amp;C14&amp;REPT(&quot;…&quot;,35-LEN(B14&amp;&quot;、&quot;&amp;C14&amp;E14))&amp;E14"/>
    <hyperlink ref="A19:A20" location="'08'!A1" display="=B19&amp;&quot;、&quot;&amp;C19&amp;REPT(&quot;…&quot;,35-LEN(B19&amp;&quot;、&quot;&amp;C19&amp;E19))&amp;E19"/>
    <hyperlink ref="A39" location="'20'!A1" display="=B39&amp;&quot;、&quot;&amp;C39&amp;REPT(&quot;…&quot;,35-LEN(B39&amp;&quot;、&quot;&amp;C39&amp;E39))&amp;E39"/>
    <hyperlink ref="A16:A18" location="'08'!A1" display="=B16&amp;&quot;、&quot;&amp;C16&amp;REPT(&quot;…&quot;,35-LEN(B16&amp;&quot;、&quot;&amp;C16&amp;E16))&amp;E16"/>
    <hyperlink ref="A13" location="'08'!A1" display="=B13&amp;&quot;、&quot;&amp;C13&amp;REPT(&quot;…&quot;,35-LEN(B13&amp;&quot;、&quot;&amp;C13&amp;E13))&amp;E13"/>
    <hyperlink ref="A33:A36" location="'19'!A1" display="=B33&amp;&quot;、&quot;&amp;C33&amp;REPT(&quot;…&quot;,35-LEN(B33&amp;&quot;、&quot;&amp;C33&amp;E33))&amp;E33"/>
  </hyperlinks>
  <printOptions horizontalCentered="1"/>
  <pageMargins left="0.75" right="0.75" top="0.788888888888889" bottom="0.788888888888889" header="0.509027777777778" footer="0.509027777777778"/>
  <pageSetup paperSize="9" scale="97" fitToHeight="0" orientation="portrait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145"/>
  <sheetViews>
    <sheetView showZeros="0" workbookViewId="0">
      <pane ySplit="4" topLeftCell="A5" activePane="bottomLeft" state="frozen"/>
      <selection/>
      <selection pane="bottomLeft" activeCell="A2" sqref="A2"/>
    </sheetView>
  </sheetViews>
  <sheetFormatPr defaultColWidth="9" defaultRowHeight="15.6"/>
  <cols>
    <col min="1" max="1" width="50.625" style="114" customWidth="1"/>
    <col min="2" max="2" width="10.625" style="114" customWidth="1"/>
    <col min="3" max="4" width="8.625" style="114" customWidth="1"/>
    <col min="5" max="5" width="10.625" style="114" customWidth="1"/>
    <col min="6" max="7" width="8.625" style="114" customWidth="1"/>
    <col min="8" max="8" width="8.625" style="115" customWidth="1"/>
    <col min="9" max="16384" width="9" style="114"/>
  </cols>
  <sheetData>
    <row r="1" ht="42" customHeight="1" spans="1:8">
      <c r="A1" s="116" t="s">
        <v>1660</v>
      </c>
      <c r="B1" s="116"/>
      <c r="C1" s="116"/>
      <c r="D1" s="116"/>
      <c r="E1" s="116"/>
      <c r="F1" s="116"/>
      <c r="G1" s="116"/>
      <c r="H1" s="116"/>
    </row>
    <row r="2" ht="18.75" customHeight="1" spans="1:8">
      <c r="A2" s="113" t="s">
        <v>1661</v>
      </c>
      <c r="B2" s="154">
        <v>2008</v>
      </c>
      <c r="C2" s="154"/>
      <c r="D2" s="154"/>
      <c r="H2" s="155" t="s">
        <v>20</v>
      </c>
    </row>
    <row r="3" s="111" customFormat="1" ht="27.95" customHeight="1" spans="1:10">
      <c r="A3" s="118" t="s">
        <v>21</v>
      </c>
      <c r="B3" s="119" t="s">
        <v>1662</v>
      </c>
      <c r="C3" s="120"/>
      <c r="D3" s="121"/>
      <c r="E3" s="119" t="s">
        <v>1663</v>
      </c>
      <c r="F3" s="120"/>
      <c r="G3" s="121"/>
      <c r="H3" s="122" t="s">
        <v>1617</v>
      </c>
      <c r="J3" s="140" t="s">
        <v>83</v>
      </c>
    </row>
    <row r="4" s="111" customFormat="1" ht="27.95" customHeight="1" spans="1:10">
      <c r="A4" s="123"/>
      <c r="B4" s="124" t="s">
        <v>24</v>
      </c>
      <c r="C4" s="125" t="s">
        <v>1145</v>
      </c>
      <c r="D4" s="125" t="s">
        <v>1146</v>
      </c>
      <c r="E4" s="124" t="s">
        <v>1664</v>
      </c>
      <c r="F4" s="125" t="s">
        <v>1145</v>
      </c>
      <c r="G4" s="125" t="s">
        <v>1146</v>
      </c>
      <c r="H4" s="126"/>
      <c r="J4" s="140"/>
    </row>
    <row r="5" s="111" customFormat="1" ht="27.95" customHeight="1" spans="1:10">
      <c r="A5" s="156" t="s">
        <v>1184</v>
      </c>
      <c r="B5" s="145"/>
      <c r="C5" s="146"/>
      <c r="D5" s="145"/>
      <c r="E5" s="149"/>
      <c r="F5" s="150"/>
      <c r="G5" s="149"/>
      <c r="H5" s="83">
        <f>IF(B5&lt;&gt;0,E5/B5,0)</f>
        <v>0</v>
      </c>
      <c r="J5" s="114" t="str">
        <f>IF((B5+E5)&lt;&gt;0,"是","否")</f>
        <v>否</v>
      </c>
    </row>
    <row r="6" ht="27.95" customHeight="1" spans="1:10">
      <c r="A6" s="156" t="s">
        <v>1185</v>
      </c>
      <c r="B6" s="145"/>
      <c r="C6" s="146"/>
      <c r="D6" s="145"/>
      <c r="E6" s="149"/>
      <c r="F6" s="150"/>
      <c r="G6" s="149"/>
      <c r="H6" s="83">
        <f t="shared" ref="H6:H32" si="0">IF(B6&lt;&gt;0,E6/B6,0)</f>
        <v>0</v>
      </c>
      <c r="J6" s="114" t="str">
        <f t="shared" ref="J6:J32" si="1">IF((B6+E6)&lt;&gt;0,"是","否")</f>
        <v>否</v>
      </c>
    </row>
    <row r="7" ht="27.95" customHeight="1" spans="1:10">
      <c r="A7" s="156" t="s">
        <v>1186</v>
      </c>
      <c r="B7" s="145"/>
      <c r="C7" s="146"/>
      <c r="D7" s="145"/>
      <c r="E7" s="149"/>
      <c r="F7" s="150"/>
      <c r="G7" s="149"/>
      <c r="H7" s="83">
        <f t="shared" si="0"/>
        <v>0</v>
      </c>
      <c r="J7" s="114" t="str">
        <f t="shared" si="1"/>
        <v>否</v>
      </c>
    </row>
    <row r="8" ht="27.95" customHeight="1" spans="1:10">
      <c r="A8" s="156" t="s">
        <v>1187</v>
      </c>
      <c r="B8" s="145"/>
      <c r="C8" s="146"/>
      <c r="D8" s="145"/>
      <c r="E8" s="149"/>
      <c r="F8" s="150"/>
      <c r="G8" s="149"/>
      <c r="H8" s="83">
        <f t="shared" si="0"/>
        <v>0</v>
      </c>
      <c r="J8" s="114" t="str">
        <f t="shared" si="1"/>
        <v>否</v>
      </c>
    </row>
    <row r="9" ht="27.95" customHeight="1" spans="1:10">
      <c r="A9" s="156" t="s">
        <v>1188</v>
      </c>
      <c r="B9" s="145"/>
      <c r="C9" s="146"/>
      <c r="D9" s="145"/>
      <c r="E9" s="149"/>
      <c r="F9" s="150"/>
      <c r="G9" s="149"/>
      <c r="H9" s="83">
        <f t="shared" si="0"/>
        <v>0</v>
      </c>
      <c r="J9" s="114" t="str">
        <f t="shared" si="1"/>
        <v>否</v>
      </c>
    </row>
    <row r="10" ht="27.95" customHeight="1" spans="1:10">
      <c r="A10" s="156" t="s">
        <v>1189</v>
      </c>
      <c r="B10" s="145"/>
      <c r="C10" s="146"/>
      <c r="D10" s="145"/>
      <c r="E10" s="149"/>
      <c r="F10" s="150"/>
      <c r="G10" s="149"/>
      <c r="H10" s="83">
        <f t="shared" si="0"/>
        <v>0</v>
      </c>
      <c r="J10" s="114" t="str">
        <f t="shared" si="1"/>
        <v>否</v>
      </c>
    </row>
    <row r="11" ht="27.95" customHeight="1" spans="1:10">
      <c r="A11" s="156" t="s">
        <v>1190</v>
      </c>
      <c r="B11" s="145"/>
      <c r="C11" s="146"/>
      <c r="D11" s="145"/>
      <c r="E11" s="149"/>
      <c r="F11" s="150"/>
      <c r="G11" s="149"/>
      <c r="H11" s="83">
        <f t="shared" si="0"/>
        <v>0</v>
      </c>
      <c r="J11" s="114" t="str">
        <f t="shared" si="1"/>
        <v>否</v>
      </c>
    </row>
    <row r="12" ht="27.95" customHeight="1" spans="1:10">
      <c r="A12" s="156" t="s">
        <v>1191</v>
      </c>
      <c r="B12" s="145"/>
      <c r="C12" s="146"/>
      <c r="D12" s="145"/>
      <c r="E12" s="149"/>
      <c r="F12" s="150"/>
      <c r="G12" s="149"/>
      <c r="H12" s="83">
        <f t="shared" si="0"/>
        <v>0</v>
      </c>
      <c r="I12" s="142"/>
      <c r="J12" s="114" t="str">
        <f t="shared" si="1"/>
        <v>否</v>
      </c>
    </row>
    <row r="13" ht="27.95" customHeight="1" spans="1:10">
      <c r="A13" s="156" t="s">
        <v>1192</v>
      </c>
      <c r="B13" s="145"/>
      <c r="C13" s="146"/>
      <c r="D13" s="145"/>
      <c r="E13" s="149"/>
      <c r="F13" s="150"/>
      <c r="G13" s="149"/>
      <c r="H13" s="83">
        <f t="shared" si="0"/>
        <v>0</v>
      </c>
      <c r="J13" s="114" t="str">
        <f t="shared" si="1"/>
        <v>否</v>
      </c>
    </row>
    <row r="14" ht="27.95" customHeight="1" spans="1:10">
      <c r="A14" s="156" t="s">
        <v>1193</v>
      </c>
      <c r="B14" s="145"/>
      <c r="C14" s="146"/>
      <c r="D14" s="145"/>
      <c r="E14" s="149"/>
      <c r="F14" s="150"/>
      <c r="G14" s="149"/>
      <c r="H14" s="83">
        <f t="shared" si="0"/>
        <v>0</v>
      </c>
      <c r="J14" s="114" t="str">
        <f t="shared" si="1"/>
        <v>否</v>
      </c>
    </row>
    <row r="15" ht="27.95" customHeight="1" spans="1:10">
      <c r="A15" s="156" t="s">
        <v>1194</v>
      </c>
      <c r="B15" s="145"/>
      <c r="C15" s="146"/>
      <c r="D15" s="145"/>
      <c r="E15" s="149"/>
      <c r="F15" s="150"/>
      <c r="G15" s="149"/>
      <c r="H15" s="83">
        <f t="shared" si="0"/>
        <v>0</v>
      </c>
      <c r="J15" s="114" t="str">
        <f t="shared" si="1"/>
        <v>否</v>
      </c>
    </row>
    <row r="16" ht="27.95" customHeight="1" spans="1:10">
      <c r="A16" s="156" t="s">
        <v>1195</v>
      </c>
      <c r="B16" s="145"/>
      <c r="C16" s="146"/>
      <c r="D16" s="145"/>
      <c r="E16" s="149">
        <v>100</v>
      </c>
      <c r="F16" s="150">
        <v>32</v>
      </c>
      <c r="G16" s="149"/>
      <c r="H16" s="83">
        <f t="shared" si="0"/>
        <v>0</v>
      </c>
      <c r="J16" s="114" t="str">
        <f t="shared" si="1"/>
        <v>是</v>
      </c>
    </row>
    <row r="17" ht="27.95" customHeight="1" spans="1:10">
      <c r="A17" s="156" t="s">
        <v>1196</v>
      </c>
      <c r="B17" s="145">
        <v>3312</v>
      </c>
      <c r="C17" s="146">
        <v>1191</v>
      </c>
      <c r="D17" s="145"/>
      <c r="E17" s="149">
        <v>12684</v>
      </c>
      <c r="F17" s="150">
        <v>8184</v>
      </c>
      <c r="G17" s="149">
        <v>4500</v>
      </c>
      <c r="H17" s="83">
        <f t="shared" si="0"/>
        <v>3.82971014492754</v>
      </c>
      <c r="J17" s="114" t="str">
        <f t="shared" si="1"/>
        <v>是</v>
      </c>
    </row>
    <row r="18" ht="27.95" customHeight="1" spans="1:10">
      <c r="A18" s="156" t="s">
        <v>1197</v>
      </c>
      <c r="B18" s="145"/>
      <c r="C18" s="146"/>
      <c r="D18" s="145"/>
      <c r="E18" s="149"/>
      <c r="F18" s="150"/>
      <c r="G18" s="149"/>
      <c r="H18" s="83">
        <f t="shared" si="0"/>
        <v>0</v>
      </c>
      <c r="J18" s="114" t="str">
        <f t="shared" si="1"/>
        <v>否</v>
      </c>
    </row>
    <row r="19" ht="27.95" customHeight="1" spans="1:10">
      <c r="A19" s="156" t="s">
        <v>1198</v>
      </c>
      <c r="B19" s="145">
        <v>2591</v>
      </c>
      <c r="C19" s="146"/>
      <c r="D19" s="145"/>
      <c r="E19" s="149">
        <v>2000</v>
      </c>
      <c r="F19" s="150"/>
      <c r="G19" s="149"/>
      <c r="H19" s="83">
        <f t="shared" si="0"/>
        <v>0.771902740254728</v>
      </c>
      <c r="J19" s="114" t="str">
        <f t="shared" si="1"/>
        <v>是</v>
      </c>
    </row>
    <row r="20" ht="27.95" customHeight="1" spans="1:10">
      <c r="A20" s="156" t="s">
        <v>1199</v>
      </c>
      <c r="B20" s="145"/>
      <c r="C20" s="146"/>
      <c r="D20" s="145"/>
      <c r="E20" s="149"/>
      <c r="F20" s="150"/>
      <c r="G20" s="149"/>
      <c r="H20" s="83">
        <f t="shared" si="0"/>
        <v>0</v>
      </c>
      <c r="J20" s="114" t="str">
        <f t="shared" si="1"/>
        <v>否</v>
      </c>
    </row>
    <row r="21" ht="27.95" customHeight="1" spans="1:10">
      <c r="A21" s="156" t="s">
        <v>1200</v>
      </c>
      <c r="B21" s="145">
        <v>85</v>
      </c>
      <c r="C21" s="146"/>
      <c r="D21" s="145"/>
      <c r="E21" s="149">
        <v>80</v>
      </c>
      <c r="F21" s="150"/>
      <c r="G21" s="149"/>
      <c r="H21" s="83">
        <f t="shared" si="0"/>
        <v>0.941176470588235</v>
      </c>
      <c r="J21" s="114" t="str">
        <f t="shared" si="1"/>
        <v>是</v>
      </c>
    </row>
    <row r="22" ht="27.95" customHeight="1" spans="1:10">
      <c r="A22" s="156" t="s">
        <v>1201</v>
      </c>
      <c r="B22" s="145"/>
      <c r="C22" s="146"/>
      <c r="D22" s="145"/>
      <c r="E22" s="149"/>
      <c r="F22" s="150"/>
      <c r="G22" s="149"/>
      <c r="H22" s="83">
        <f t="shared" si="0"/>
        <v>0</v>
      </c>
      <c r="J22" s="114" t="str">
        <f t="shared" si="1"/>
        <v>否</v>
      </c>
    </row>
    <row r="23" ht="27.95" customHeight="1" spans="1:10">
      <c r="A23" s="156" t="s">
        <v>1202</v>
      </c>
      <c r="B23" s="145"/>
      <c r="C23" s="146"/>
      <c r="D23" s="145"/>
      <c r="E23" s="149"/>
      <c r="F23" s="150"/>
      <c r="G23" s="149"/>
      <c r="H23" s="83">
        <f t="shared" si="0"/>
        <v>0</v>
      </c>
      <c r="J23" s="114" t="str">
        <f t="shared" si="1"/>
        <v>否</v>
      </c>
    </row>
    <row r="24" ht="27.95" customHeight="1" spans="1:10">
      <c r="A24" s="156" t="s">
        <v>1203</v>
      </c>
      <c r="B24" s="145"/>
      <c r="C24" s="146"/>
      <c r="D24" s="145"/>
      <c r="E24" s="149"/>
      <c r="F24" s="150"/>
      <c r="G24" s="149"/>
      <c r="H24" s="83">
        <f t="shared" si="0"/>
        <v>0</v>
      </c>
      <c r="J24" s="114" t="str">
        <f t="shared" si="1"/>
        <v>否</v>
      </c>
    </row>
    <row r="25" ht="27.95" customHeight="1" spans="1:10">
      <c r="A25" s="157" t="s">
        <v>52</v>
      </c>
      <c r="B25" s="145">
        <f t="shared" ref="B25:G25" si="2">SUM(B5:B24)</f>
        <v>5988</v>
      </c>
      <c r="C25" s="146">
        <f t="shared" si="2"/>
        <v>1191</v>
      </c>
      <c r="D25" s="145"/>
      <c r="E25" s="145">
        <f t="shared" si="2"/>
        <v>14864</v>
      </c>
      <c r="F25" s="146">
        <f t="shared" si="2"/>
        <v>8216</v>
      </c>
      <c r="G25" s="146">
        <f t="shared" si="2"/>
        <v>4500</v>
      </c>
      <c r="H25" s="83">
        <f t="shared" si="0"/>
        <v>2.48229792919172</v>
      </c>
      <c r="J25" s="114" t="str">
        <f t="shared" si="1"/>
        <v>是</v>
      </c>
    </row>
    <row r="26" ht="27.95" customHeight="1" spans="1:10">
      <c r="A26" s="158" t="s">
        <v>54</v>
      </c>
      <c r="B26" s="145">
        <f>B27+B28</f>
        <v>35046</v>
      </c>
      <c r="C26" s="146"/>
      <c r="D26" s="145"/>
      <c r="E26" s="145">
        <f>SUM(E27:E28)</f>
        <v>28000</v>
      </c>
      <c r="F26" s="146">
        <f>SUM(F27:F28)</f>
        <v>0</v>
      </c>
      <c r="G26" s="145"/>
      <c r="H26" s="83">
        <f t="shared" si="0"/>
        <v>0.798949951492324</v>
      </c>
      <c r="J26" s="114" t="str">
        <f t="shared" si="1"/>
        <v>是</v>
      </c>
    </row>
    <row r="27" ht="27.95" customHeight="1" spans="1:10">
      <c r="A27" s="159" t="s">
        <v>1204</v>
      </c>
      <c r="B27" s="143">
        <v>22246</v>
      </c>
      <c r="C27" s="144"/>
      <c r="D27" s="143"/>
      <c r="E27" s="143">
        <v>28000</v>
      </c>
      <c r="F27" s="144"/>
      <c r="G27" s="143"/>
      <c r="H27" s="85">
        <f t="shared" si="0"/>
        <v>1.2586532410321</v>
      </c>
      <c r="J27" s="114" t="str">
        <f t="shared" si="1"/>
        <v>是</v>
      </c>
    </row>
    <row r="28" ht="27.95" customHeight="1" spans="1:10">
      <c r="A28" s="159" t="s">
        <v>1205</v>
      </c>
      <c r="B28" s="143">
        <v>12800</v>
      </c>
      <c r="C28" s="144"/>
      <c r="D28" s="143"/>
      <c r="E28" s="143"/>
      <c r="F28" s="144"/>
      <c r="G28" s="143"/>
      <c r="H28" s="85">
        <f t="shared" si="0"/>
        <v>0</v>
      </c>
      <c r="J28" s="114" t="str">
        <f>IF((B28+E28+K28)&lt;&gt;0,"是","否")</f>
        <v>是</v>
      </c>
    </row>
    <row r="29" ht="27.95" customHeight="1" spans="1:10">
      <c r="A29" s="159" t="s">
        <v>1431</v>
      </c>
      <c r="B29" s="143"/>
      <c r="C29" s="144"/>
      <c r="D29" s="143"/>
      <c r="E29" s="143"/>
      <c r="F29" s="144"/>
      <c r="G29" s="143"/>
      <c r="H29" s="85">
        <f t="shared" si="0"/>
        <v>0</v>
      </c>
      <c r="J29" s="114" t="str">
        <f t="shared" si="1"/>
        <v>否</v>
      </c>
    </row>
    <row r="30" s="112" customFormat="1" ht="27.95" customHeight="1" spans="1:10">
      <c r="A30" s="156" t="s">
        <v>1206</v>
      </c>
      <c r="B30" s="145">
        <v>5572</v>
      </c>
      <c r="C30" s="146">
        <v>123</v>
      </c>
      <c r="D30" s="145"/>
      <c r="E30" s="145">
        <v>4996</v>
      </c>
      <c r="F30" s="146">
        <v>2</v>
      </c>
      <c r="G30" s="145"/>
      <c r="H30" s="83">
        <f t="shared" si="0"/>
        <v>0.896625987078248</v>
      </c>
      <c r="J30" s="112" t="str">
        <f t="shared" si="1"/>
        <v>是</v>
      </c>
    </row>
    <row r="31" s="112" customFormat="1" ht="27.95" customHeight="1" spans="1:10">
      <c r="A31" s="156" t="s">
        <v>73</v>
      </c>
      <c r="B31" s="145"/>
      <c r="C31" s="146"/>
      <c r="D31" s="145"/>
      <c r="E31" s="145"/>
      <c r="F31" s="146"/>
      <c r="G31" s="145"/>
      <c r="H31" s="83">
        <f t="shared" si="0"/>
        <v>0</v>
      </c>
      <c r="J31" s="112" t="str">
        <f t="shared" si="1"/>
        <v>否</v>
      </c>
    </row>
    <row r="32" ht="27.95" customHeight="1" spans="1:10">
      <c r="A32" s="156" t="s">
        <v>78</v>
      </c>
      <c r="B32" s="145">
        <f>SUM(B25,B26,B30)</f>
        <v>46606</v>
      </c>
      <c r="C32" s="146">
        <f t="shared" ref="C32:G32" si="3">C25+C26+C29+C30+C31</f>
        <v>1314</v>
      </c>
      <c r="D32" s="145"/>
      <c r="E32" s="145">
        <f t="shared" si="3"/>
        <v>47860</v>
      </c>
      <c r="F32" s="146">
        <f t="shared" si="3"/>
        <v>8218</v>
      </c>
      <c r="G32" s="146">
        <f t="shared" si="3"/>
        <v>4500</v>
      </c>
      <c r="H32" s="83">
        <f t="shared" si="0"/>
        <v>1.0269064069004</v>
      </c>
      <c r="J32" s="114" t="str">
        <f t="shared" si="1"/>
        <v>是</v>
      </c>
    </row>
    <row r="38" spans="2:7">
      <c r="B38" s="115">
        <f>B32-'28'!B242</f>
        <v>0</v>
      </c>
      <c r="C38" s="115"/>
      <c r="D38" s="115"/>
      <c r="E38" s="115">
        <f>E32-'28'!E242</f>
        <v>0</v>
      </c>
      <c r="F38" s="115"/>
      <c r="G38" s="115"/>
    </row>
    <row r="39" spans="5:7">
      <c r="E39" s="115"/>
      <c r="F39" s="115"/>
      <c r="G39" s="115"/>
    </row>
    <row r="145" ht="13.5" customHeight="1"/>
  </sheetData>
  <autoFilter ref="A4:J32"/>
  <mergeCells count="5">
    <mergeCell ref="A1:H1"/>
    <mergeCell ref="B3:D3"/>
    <mergeCell ref="E3:G3"/>
    <mergeCell ref="A3:A4"/>
    <mergeCell ref="H3:H4"/>
  </mergeCells>
  <conditionalFormatting sqref="A24">
    <cfRule type="expression" dxfId="75" priority="2" stopIfTrue="1">
      <formula>"len($A:$A)=3"</formula>
    </cfRule>
    <cfRule type="expression" dxfId="76" priority="3" stopIfTrue="1">
      <formula>"len($A:$A)=3"</formula>
    </cfRule>
  </conditionalFormatting>
  <conditionalFormatting sqref="H29">
    <cfRule type="cellIs" dxfId="77" priority="41" stopIfTrue="1" operator="lessThan">
      <formula>0</formula>
    </cfRule>
  </conditionalFormatting>
  <conditionalFormatting sqref="A32">
    <cfRule type="expression" dxfId="78" priority="11" stopIfTrue="1">
      <formula>"len($A:$A)=3"</formula>
    </cfRule>
    <cfRule type="expression" dxfId="79" priority="12" stopIfTrue="1">
      <formula>"len($A:$A)=3"</formula>
    </cfRule>
    <cfRule type="expression" dxfId="80" priority="13" stopIfTrue="1">
      <formula>"len($A:$A)=3"</formula>
    </cfRule>
    <cfRule type="expression" dxfId="81" priority="14" stopIfTrue="1">
      <formula>"len($A:$A)=3"</formula>
    </cfRule>
  </conditionalFormatting>
  <conditionalFormatting sqref="A5:A31">
    <cfRule type="expression" dxfId="82" priority="19" stopIfTrue="1">
      <formula>"len($A:$A)=3"</formula>
    </cfRule>
    <cfRule type="expression" dxfId="83" priority="20" stopIfTrue="1">
      <formula>"len($A:$A)=3"</formula>
    </cfRule>
  </conditionalFormatting>
  <conditionalFormatting sqref="A5:A24">
    <cfRule type="expression" dxfId="84" priority="5" stopIfTrue="1">
      <formula>"len($A:$A)=3"</formula>
    </cfRule>
    <cfRule type="expression" dxfId="85" priority="4" stopIfTrue="1">
      <formula>"len($A:$A)=3"</formula>
    </cfRule>
    <cfRule type="expression" dxfId="86" priority="1" stopIfTrue="1">
      <formula>"len($A:$A)=3"</formula>
    </cfRule>
  </conditionalFormatting>
  <conditionalFormatting sqref="A27:A28">
    <cfRule type="expression" dxfId="87" priority="22" stopIfTrue="1">
      <formula>"len($A:$A)=3"</formula>
    </cfRule>
    <cfRule type="expression" dxfId="88" priority="23" stopIfTrue="1">
      <formula>"len($A:$A)=3"</formula>
    </cfRule>
  </conditionalFormatting>
  <conditionalFormatting sqref="A29:A31">
    <cfRule type="expression" dxfId="89" priority="15" stopIfTrue="1">
      <formula>"len($A:$A)=3"</formula>
    </cfRule>
    <cfRule type="expression" dxfId="90" priority="16" stopIfTrue="1">
      <formula>"len($A:$A)=3"</formula>
    </cfRule>
  </conditionalFormatting>
  <conditionalFormatting sqref="H5:H32">
    <cfRule type="cellIs" dxfId="91" priority="9" stopIfTrue="1" operator="lessThan">
      <formula>0</formula>
    </cfRule>
  </conditionalFormatting>
  <conditionalFormatting sqref="H25:H28">
    <cfRule type="cellIs" dxfId="92" priority="24" stopIfTrue="1" operator="lessThan">
      <formula>0</formula>
    </cfRule>
  </conditionalFormatting>
  <conditionalFormatting sqref="H29:H31">
    <cfRule type="cellIs" dxfId="93" priority="17" stopIfTrue="1" operator="lessThan">
      <formula>0</formula>
    </cfRule>
  </conditionalFormatting>
  <conditionalFormatting sqref="A28 A21:A24">
    <cfRule type="expression" dxfId="94" priority="18" stopIfTrue="1">
      <formula>"len($A:$A)=3"</formula>
    </cfRule>
  </conditionalFormatting>
  <printOptions horizontalCentered="1"/>
  <pageMargins left="0.590277777777778" right="0.590277777777778" top="0.786805555555556" bottom="0.590277777777778" header="0.590277777777778" footer="0.393055555555556"/>
  <pageSetup paperSize="9" scale="73" fitToHeight="0" orientation="portrait" verticalDpi="300"/>
  <headerFooter alignWithMargins="0">
    <oddFooter>&amp;C第 &amp;P 页，共 &amp;N 页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1">
    <pageSetUpPr fitToPage="1"/>
  </sheetPr>
  <dimension ref="A1:O242"/>
  <sheetViews>
    <sheetView showZeros="0" workbookViewId="0">
      <pane xSplit="1" ySplit="4" topLeftCell="C192" activePane="bottomRight" state="frozen"/>
      <selection/>
      <selection pane="topRight"/>
      <selection pane="bottomLeft"/>
      <selection pane="bottomRight" activeCell="A2" sqref="A2"/>
    </sheetView>
  </sheetViews>
  <sheetFormatPr defaultColWidth="9" defaultRowHeight="15.6"/>
  <cols>
    <col min="1" max="1" width="45.625" style="114" customWidth="1"/>
    <col min="2" max="2" width="12.125" style="114" customWidth="1"/>
    <col min="3" max="4" width="9.625" style="114" customWidth="1"/>
    <col min="5" max="5" width="12.125" style="114" customWidth="1"/>
    <col min="6" max="7" width="9.625" style="114" customWidth="1"/>
    <col min="8" max="8" width="9.625" style="115" customWidth="1"/>
    <col min="9" max="12" width="9" style="114"/>
    <col min="13" max="13" width="9.625" style="114" customWidth="1"/>
    <col min="14" max="16384" width="9" style="114"/>
  </cols>
  <sheetData>
    <row r="1" ht="42" customHeight="1" spans="1:8">
      <c r="A1" s="116" t="s">
        <v>1665</v>
      </c>
      <c r="B1" s="116"/>
      <c r="C1" s="116"/>
      <c r="D1" s="116"/>
      <c r="E1" s="116"/>
      <c r="F1" s="116"/>
      <c r="G1" s="116"/>
      <c r="H1" s="116"/>
    </row>
    <row r="2" ht="18.75" customHeight="1" spans="1:8">
      <c r="A2" s="113" t="s">
        <v>1666</v>
      </c>
      <c r="E2" s="117"/>
      <c r="F2" s="117"/>
      <c r="G2" s="117"/>
      <c r="H2" s="117" t="s">
        <v>20</v>
      </c>
    </row>
    <row r="3" s="111" customFormat="1" ht="24.95" customHeight="1" spans="1:10">
      <c r="A3" s="118" t="s">
        <v>21</v>
      </c>
      <c r="B3" s="119" t="s">
        <v>23</v>
      </c>
      <c r="C3" s="120"/>
      <c r="D3" s="121"/>
      <c r="E3" s="119" t="s">
        <v>1667</v>
      </c>
      <c r="F3" s="120"/>
      <c r="G3" s="121"/>
      <c r="H3" s="122" t="s">
        <v>1617</v>
      </c>
      <c r="J3" s="140" t="s">
        <v>83</v>
      </c>
    </row>
    <row r="4" s="111" customFormat="1" ht="24.95" customHeight="1" spans="1:10">
      <c r="A4" s="123"/>
      <c r="B4" s="124" t="s">
        <v>24</v>
      </c>
      <c r="C4" s="125" t="s">
        <v>1145</v>
      </c>
      <c r="D4" s="125" t="s">
        <v>1146</v>
      </c>
      <c r="E4" s="124" t="s">
        <v>1664</v>
      </c>
      <c r="F4" s="125" t="s">
        <v>1145</v>
      </c>
      <c r="G4" s="125" t="s">
        <v>1146</v>
      </c>
      <c r="H4" s="126"/>
      <c r="J4" s="140"/>
    </row>
    <row r="5" s="111" customFormat="1" ht="18.95" customHeight="1" spans="1:15">
      <c r="A5" s="127" t="s">
        <v>1209</v>
      </c>
      <c r="B5" s="128">
        <v>118</v>
      </c>
      <c r="C5" s="128"/>
      <c r="D5" s="128"/>
      <c r="E5" s="128"/>
      <c r="F5" s="129"/>
      <c r="G5" s="128"/>
      <c r="H5" s="83">
        <f>IF(B5&lt;&gt;0,E5/B5,0)</f>
        <v>0</v>
      </c>
      <c r="J5" s="114" t="str">
        <f t="shared" ref="J5:J68" si="0">IF((B5+E5+K5)&lt;&gt;0,"是","否")</f>
        <v>是</v>
      </c>
      <c r="K5" s="112">
        <v>1</v>
      </c>
      <c r="O5" s="141"/>
    </row>
    <row r="6" ht="18.95" customHeight="1" spans="1:15">
      <c r="A6" s="130" t="s">
        <v>1210</v>
      </c>
      <c r="B6" s="131">
        <v>118</v>
      </c>
      <c r="C6" s="131"/>
      <c r="D6" s="131"/>
      <c r="E6" s="131"/>
      <c r="F6" s="132"/>
      <c r="G6" s="131"/>
      <c r="H6" s="85">
        <f t="shared" ref="H6:H62" si="1">IF(B6&lt;&gt;0,E6/B6,0)</f>
        <v>0</v>
      </c>
      <c r="J6" s="114" t="str">
        <f t="shared" si="0"/>
        <v>是</v>
      </c>
      <c r="O6" s="141"/>
    </row>
    <row r="7" ht="18.95" customHeight="1" spans="1:15">
      <c r="A7" s="130" t="s">
        <v>1211</v>
      </c>
      <c r="B7" s="133">
        <v>1</v>
      </c>
      <c r="C7" s="133"/>
      <c r="D7" s="133"/>
      <c r="E7" s="133"/>
      <c r="F7" s="134"/>
      <c r="G7" s="133"/>
      <c r="H7" s="85">
        <f t="shared" si="1"/>
        <v>0</v>
      </c>
      <c r="J7" s="114" t="str">
        <f t="shared" si="0"/>
        <v>是</v>
      </c>
      <c r="O7" s="141"/>
    </row>
    <row r="8" ht="18.95" customHeight="1" spans="1:15">
      <c r="A8" s="130" t="s">
        <v>1212</v>
      </c>
      <c r="B8" s="131">
        <v>10</v>
      </c>
      <c r="C8" s="131"/>
      <c r="D8" s="131"/>
      <c r="E8" s="131"/>
      <c r="F8" s="132"/>
      <c r="G8" s="131"/>
      <c r="H8" s="85">
        <f t="shared" si="1"/>
        <v>0</v>
      </c>
      <c r="J8" s="114" t="str">
        <f t="shared" si="0"/>
        <v>是</v>
      </c>
      <c r="O8" s="141"/>
    </row>
    <row r="9" ht="18.95" customHeight="1" spans="1:15">
      <c r="A9" s="130" t="s">
        <v>1213</v>
      </c>
      <c r="B9" s="133">
        <v>107</v>
      </c>
      <c r="C9" s="133"/>
      <c r="D9" s="133"/>
      <c r="E9" s="133"/>
      <c r="F9" s="134"/>
      <c r="G9" s="133"/>
      <c r="H9" s="85">
        <f t="shared" si="1"/>
        <v>0</v>
      </c>
      <c r="J9" s="114" t="str">
        <f t="shared" si="0"/>
        <v>是</v>
      </c>
      <c r="O9" s="141"/>
    </row>
    <row r="10" ht="19.5" hidden="1" customHeight="1" spans="1:15">
      <c r="A10" s="130" t="s">
        <v>1214</v>
      </c>
      <c r="B10" s="131"/>
      <c r="C10" s="131"/>
      <c r="D10" s="131"/>
      <c r="E10" s="131"/>
      <c r="F10" s="132"/>
      <c r="G10" s="131"/>
      <c r="H10" s="85">
        <f t="shared" si="1"/>
        <v>0</v>
      </c>
      <c r="J10" s="114" t="str">
        <f t="shared" si="0"/>
        <v>否</v>
      </c>
      <c r="O10" s="141"/>
    </row>
    <row r="11" s="112" customFormat="1" ht="19.5" hidden="1" customHeight="1" spans="1:15">
      <c r="A11" s="135" t="s">
        <v>1215</v>
      </c>
      <c r="B11" s="131"/>
      <c r="C11" s="131"/>
      <c r="D11" s="131"/>
      <c r="E11" s="131"/>
      <c r="F11" s="132"/>
      <c r="G11" s="131"/>
      <c r="H11" s="85">
        <f t="shared" si="1"/>
        <v>0</v>
      </c>
      <c r="J11" s="114" t="str">
        <f t="shared" si="0"/>
        <v>否</v>
      </c>
      <c r="K11" s="114"/>
      <c r="O11" s="141"/>
    </row>
    <row r="12" ht="18.95" customHeight="1" spans="1:15">
      <c r="A12" s="136" t="s">
        <v>1216</v>
      </c>
      <c r="B12" s="137">
        <v>15</v>
      </c>
      <c r="C12" s="137"/>
      <c r="D12" s="137"/>
      <c r="E12" s="137">
        <v>80</v>
      </c>
      <c r="F12" s="138"/>
      <c r="G12" s="137"/>
      <c r="H12" s="83">
        <f t="shared" si="1"/>
        <v>5.33333333333333</v>
      </c>
      <c r="I12" s="142"/>
      <c r="J12" s="114" t="str">
        <f t="shared" si="0"/>
        <v>是</v>
      </c>
      <c r="K12" s="112">
        <v>1</v>
      </c>
      <c r="O12" s="141"/>
    </row>
    <row r="13" ht="18.95" customHeight="1" spans="1:15">
      <c r="A13" s="130" t="s">
        <v>1217</v>
      </c>
      <c r="B13" s="131">
        <v>15</v>
      </c>
      <c r="C13" s="131"/>
      <c r="D13" s="131"/>
      <c r="E13" s="131"/>
      <c r="F13" s="132"/>
      <c r="G13" s="131"/>
      <c r="H13" s="85">
        <f t="shared" si="1"/>
        <v>0</v>
      </c>
      <c r="J13" s="114" t="str">
        <f t="shared" si="0"/>
        <v>是</v>
      </c>
      <c r="O13" s="141"/>
    </row>
    <row r="14" ht="19.5" hidden="1" customHeight="1" spans="1:15">
      <c r="A14" s="130" t="s">
        <v>1218</v>
      </c>
      <c r="B14" s="133"/>
      <c r="C14" s="133"/>
      <c r="D14" s="133"/>
      <c r="E14" s="133"/>
      <c r="F14" s="134"/>
      <c r="G14" s="133"/>
      <c r="H14" s="83">
        <f t="shared" si="1"/>
        <v>0</v>
      </c>
      <c r="J14" s="114" t="str">
        <f t="shared" si="0"/>
        <v>否</v>
      </c>
      <c r="O14" s="141"/>
    </row>
    <row r="15" ht="19.5" hidden="1" customHeight="1" spans="1:15">
      <c r="A15" s="130" t="s">
        <v>1219</v>
      </c>
      <c r="B15" s="131"/>
      <c r="C15" s="131"/>
      <c r="D15" s="131"/>
      <c r="E15" s="131"/>
      <c r="F15" s="132"/>
      <c r="G15" s="131"/>
      <c r="H15" s="85">
        <f t="shared" si="1"/>
        <v>0</v>
      </c>
      <c r="J15" s="114" t="str">
        <f t="shared" si="0"/>
        <v>否</v>
      </c>
      <c r="O15" s="141"/>
    </row>
    <row r="16" ht="18.95" customHeight="1" spans="1:15">
      <c r="A16" s="130" t="s">
        <v>1220</v>
      </c>
      <c r="B16" s="133">
        <v>15</v>
      </c>
      <c r="C16" s="133"/>
      <c r="D16" s="133"/>
      <c r="E16" s="133"/>
      <c r="F16" s="134"/>
      <c r="G16" s="133"/>
      <c r="H16" s="85">
        <f t="shared" si="1"/>
        <v>0</v>
      </c>
      <c r="J16" s="114" t="str">
        <f t="shared" si="0"/>
        <v>是</v>
      </c>
      <c r="O16" s="141"/>
    </row>
    <row r="17" ht="18.95" customHeight="1" spans="1:15">
      <c r="A17" s="130" t="s">
        <v>1434</v>
      </c>
      <c r="B17" s="131"/>
      <c r="C17" s="131"/>
      <c r="D17" s="131"/>
      <c r="E17" s="131">
        <v>80</v>
      </c>
      <c r="F17" s="132"/>
      <c r="G17" s="131"/>
      <c r="H17" s="85">
        <f t="shared" si="1"/>
        <v>0</v>
      </c>
      <c r="J17" s="114" t="str">
        <f t="shared" si="0"/>
        <v>是</v>
      </c>
      <c r="O17" s="141"/>
    </row>
    <row r="18" ht="19.5" hidden="1" customHeight="1" spans="1:15">
      <c r="A18" s="130" t="s">
        <v>1218</v>
      </c>
      <c r="B18" s="133"/>
      <c r="C18" s="133"/>
      <c r="D18" s="133"/>
      <c r="E18" s="133"/>
      <c r="F18" s="134"/>
      <c r="G18" s="133"/>
      <c r="H18" s="83">
        <f t="shared" si="1"/>
        <v>0</v>
      </c>
      <c r="J18" s="114" t="str">
        <f t="shared" si="0"/>
        <v>否</v>
      </c>
      <c r="O18" s="141"/>
    </row>
    <row r="19" ht="19.5" hidden="1" customHeight="1" spans="1:15">
      <c r="A19" s="130" t="s">
        <v>1219</v>
      </c>
      <c r="B19" s="131"/>
      <c r="C19" s="131"/>
      <c r="D19" s="131"/>
      <c r="E19" s="131"/>
      <c r="F19" s="132"/>
      <c r="G19" s="131"/>
      <c r="H19" s="85"/>
      <c r="J19" s="114" t="str">
        <f t="shared" si="0"/>
        <v>否</v>
      </c>
      <c r="O19" s="141"/>
    </row>
    <row r="20" s="112" customFormat="1" ht="18.95" customHeight="1" spans="1:15">
      <c r="A20" s="130" t="s">
        <v>1222</v>
      </c>
      <c r="B20" s="131"/>
      <c r="C20" s="131"/>
      <c r="D20" s="131"/>
      <c r="E20" s="131">
        <v>80</v>
      </c>
      <c r="F20" s="132"/>
      <c r="G20" s="131"/>
      <c r="H20" s="85">
        <f t="shared" si="1"/>
        <v>0</v>
      </c>
      <c r="J20" s="114" t="str">
        <f t="shared" si="0"/>
        <v>是</v>
      </c>
      <c r="K20" s="114"/>
      <c r="O20" s="141"/>
    </row>
    <row r="21" ht="19.5" hidden="1" customHeight="1" spans="1:15">
      <c r="A21" s="135" t="s">
        <v>1223</v>
      </c>
      <c r="B21" s="131"/>
      <c r="C21" s="131"/>
      <c r="D21" s="131"/>
      <c r="E21" s="131"/>
      <c r="F21" s="132"/>
      <c r="G21" s="131"/>
      <c r="H21" s="85"/>
      <c r="J21" s="114" t="str">
        <f t="shared" si="0"/>
        <v>否</v>
      </c>
      <c r="O21" s="141"/>
    </row>
    <row r="22" ht="19.5" hidden="1" customHeight="1" spans="1:15">
      <c r="A22" s="135" t="s">
        <v>1224</v>
      </c>
      <c r="B22" s="131"/>
      <c r="C22" s="131"/>
      <c r="D22" s="131"/>
      <c r="E22" s="131"/>
      <c r="F22" s="132"/>
      <c r="G22" s="131"/>
      <c r="H22" s="85"/>
      <c r="J22" s="114" t="str">
        <f t="shared" si="0"/>
        <v>否</v>
      </c>
      <c r="O22" s="141"/>
    </row>
    <row r="23" ht="19.5" hidden="1" customHeight="1" spans="1:15">
      <c r="A23" s="135" t="s">
        <v>1225</v>
      </c>
      <c r="B23" s="131"/>
      <c r="C23" s="131"/>
      <c r="D23" s="131"/>
      <c r="E23" s="131"/>
      <c r="F23" s="132"/>
      <c r="G23" s="131"/>
      <c r="H23" s="85"/>
      <c r="J23" s="114" t="str">
        <f t="shared" si="0"/>
        <v>否</v>
      </c>
      <c r="O23" s="141"/>
    </row>
    <row r="24" ht="19.5" hidden="1" customHeight="1" spans="1:15">
      <c r="A24" s="135" t="s">
        <v>1226</v>
      </c>
      <c r="B24" s="131"/>
      <c r="C24" s="131"/>
      <c r="D24" s="131"/>
      <c r="E24" s="131"/>
      <c r="F24" s="132"/>
      <c r="G24" s="131"/>
      <c r="H24" s="85"/>
      <c r="J24" s="114" t="str">
        <f t="shared" si="0"/>
        <v>否</v>
      </c>
      <c r="O24" s="141"/>
    </row>
    <row r="25" ht="19.5" hidden="1" customHeight="1" spans="1:15">
      <c r="A25" s="135" t="s">
        <v>1227</v>
      </c>
      <c r="B25" s="131"/>
      <c r="C25" s="131"/>
      <c r="D25" s="131"/>
      <c r="E25" s="131"/>
      <c r="F25" s="132"/>
      <c r="G25" s="131"/>
      <c r="H25" s="85"/>
      <c r="J25" s="114" t="str">
        <f t="shared" si="0"/>
        <v>否</v>
      </c>
      <c r="O25" s="141"/>
    </row>
    <row r="26" ht="19.5" hidden="1" customHeight="1" spans="1:15">
      <c r="A26" s="135" t="s">
        <v>1228</v>
      </c>
      <c r="B26" s="131"/>
      <c r="C26" s="131"/>
      <c r="D26" s="131"/>
      <c r="E26" s="131"/>
      <c r="F26" s="132"/>
      <c r="G26" s="131"/>
      <c r="H26" s="85"/>
      <c r="J26" s="114" t="str">
        <f t="shared" si="0"/>
        <v>否</v>
      </c>
      <c r="O26" s="141"/>
    </row>
    <row r="27" ht="18.95" customHeight="1" spans="1:15">
      <c r="A27" s="136" t="s">
        <v>1229</v>
      </c>
      <c r="B27" s="137"/>
      <c r="C27" s="137"/>
      <c r="D27" s="137"/>
      <c r="E27" s="137"/>
      <c r="F27" s="138"/>
      <c r="G27" s="137"/>
      <c r="H27" s="83">
        <f t="shared" si="1"/>
        <v>0</v>
      </c>
      <c r="J27" s="114" t="str">
        <f t="shared" si="0"/>
        <v>是</v>
      </c>
      <c r="K27" s="112">
        <v>1</v>
      </c>
      <c r="O27" s="141"/>
    </row>
    <row r="28" s="112" customFormat="1" ht="19.5" hidden="1" customHeight="1" spans="1:15">
      <c r="A28" s="130" t="s">
        <v>1230</v>
      </c>
      <c r="B28" s="131"/>
      <c r="C28" s="131"/>
      <c r="D28" s="131"/>
      <c r="E28" s="131"/>
      <c r="F28" s="132"/>
      <c r="G28" s="131"/>
      <c r="H28" s="85">
        <f t="shared" si="1"/>
        <v>0</v>
      </c>
      <c r="J28" s="114" t="str">
        <f t="shared" si="0"/>
        <v>否</v>
      </c>
      <c r="K28" s="114"/>
      <c r="O28" s="141"/>
    </row>
    <row r="29" ht="19.5" hidden="1" customHeight="1" spans="1:15">
      <c r="A29" s="130" t="s">
        <v>1231</v>
      </c>
      <c r="B29" s="131"/>
      <c r="C29" s="131"/>
      <c r="D29" s="131"/>
      <c r="E29" s="131"/>
      <c r="F29" s="132"/>
      <c r="G29" s="131"/>
      <c r="H29" s="85">
        <f t="shared" si="1"/>
        <v>0</v>
      </c>
      <c r="J29" s="114" t="str">
        <f t="shared" si="0"/>
        <v>否</v>
      </c>
      <c r="K29" s="112"/>
      <c r="O29" s="141"/>
    </row>
    <row r="30" ht="19.5" hidden="1" customHeight="1" spans="1:15">
      <c r="A30" s="130" t="s">
        <v>1232</v>
      </c>
      <c r="B30" s="131"/>
      <c r="C30" s="131"/>
      <c r="D30" s="131"/>
      <c r="E30" s="131"/>
      <c r="F30" s="132"/>
      <c r="G30" s="131"/>
      <c r="H30" s="85">
        <f t="shared" si="1"/>
        <v>0</v>
      </c>
      <c r="J30" s="114" t="str">
        <f t="shared" si="0"/>
        <v>否</v>
      </c>
      <c r="O30" s="141"/>
    </row>
    <row r="31" ht="19.5" hidden="1" customHeight="1" spans="1:15">
      <c r="A31" s="139" t="s">
        <v>1233</v>
      </c>
      <c r="B31" s="131"/>
      <c r="C31" s="131"/>
      <c r="D31" s="131"/>
      <c r="E31" s="131"/>
      <c r="F31" s="132"/>
      <c r="G31" s="131"/>
      <c r="H31" s="85">
        <f t="shared" si="1"/>
        <v>0</v>
      </c>
      <c r="J31" s="114" t="str">
        <f t="shared" si="0"/>
        <v>否</v>
      </c>
      <c r="O31" s="141"/>
    </row>
    <row r="32" ht="19.5" hidden="1" customHeight="1" spans="1:15">
      <c r="A32" s="130" t="s">
        <v>1234</v>
      </c>
      <c r="B32" s="131"/>
      <c r="C32" s="131"/>
      <c r="D32" s="131"/>
      <c r="E32" s="131"/>
      <c r="F32" s="132"/>
      <c r="G32" s="131"/>
      <c r="H32" s="85">
        <f t="shared" si="1"/>
        <v>0</v>
      </c>
      <c r="J32" s="114" t="str">
        <f t="shared" si="0"/>
        <v>否</v>
      </c>
      <c r="O32" s="141"/>
    </row>
    <row r="33" ht="19.5" hidden="1" customHeight="1" spans="1:15">
      <c r="A33" s="130" t="s">
        <v>1235</v>
      </c>
      <c r="B33" s="131"/>
      <c r="C33" s="131"/>
      <c r="D33" s="131"/>
      <c r="E33" s="131"/>
      <c r="F33" s="132"/>
      <c r="G33" s="131"/>
      <c r="H33" s="85">
        <f t="shared" si="1"/>
        <v>0</v>
      </c>
      <c r="J33" s="114" t="str">
        <f t="shared" si="0"/>
        <v>否</v>
      </c>
      <c r="O33" s="141"/>
    </row>
    <row r="34" ht="19.5" hidden="1" customHeight="1" spans="1:15">
      <c r="A34" s="130" t="s">
        <v>1236</v>
      </c>
      <c r="B34" s="131"/>
      <c r="C34" s="131"/>
      <c r="D34" s="131"/>
      <c r="E34" s="131"/>
      <c r="F34" s="132"/>
      <c r="G34" s="131"/>
      <c r="H34" s="85">
        <f t="shared" si="1"/>
        <v>0</v>
      </c>
      <c r="J34" s="114" t="str">
        <f t="shared" si="0"/>
        <v>否</v>
      </c>
      <c r="O34" s="141"/>
    </row>
    <row r="35" ht="18.95" customHeight="1" spans="1:15">
      <c r="A35" s="136" t="s">
        <v>1237</v>
      </c>
      <c r="B35" s="137">
        <v>1312</v>
      </c>
      <c r="C35" s="137">
        <v>1312</v>
      </c>
      <c r="D35" s="137"/>
      <c r="E35" s="137">
        <v>12786</v>
      </c>
      <c r="F35" s="138">
        <v>8218</v>
      </c>
      <c r="G35" s="137">
        <v>4500</v>
      </c>
      <c r="H35" s="83">
        <f t="shared" si="1"/>
        <v>9.74542682926829</v>
      </c>
      <c r="J35" s="114" t="str">
        <f t="shared" si="0"/>
        <v>是</v>
      </c>
      <c r="K35" s="112">
        <v>1</v>
      </c>
      <c r="O35" s="141"/>
    </row>
    <row r="36" ht="19.5" hidden="1" customHeight="1" spans="1:15">
      <c r="A36" s="130" t="s">
        <v>1238</v>
      </c>
      <c r="B36" s="131"/>
      <c r="C36" s="131"/>
      <c r="D36" s="131"/>
      <c r="E36" s="131"/>
      <c r="F36" s="132"/>
      <c r="G36" s="131"/>
      <c r="H36" s="85">
        <f t="shared" si="1"/>
        <v>0</v>
      </c>
      <c r="J36" s="114" t="str">
        <f t="shared" si="0"/>
        <v>否</v>
      </c>
      <c r="O36" s="141"/>
    </row>
    <row r="37" ht="19.5" hidden="1" customHeight="1" spans="1:15">
      <c r="A37" s="130" t="s">
        <v>1239</v>
      </c>
      <c r="B37" s="133"/>
      <c r="C37" s="133"/>
      <c r="D37" s="133"/>
      <c r="E37" s="133"/>
      <c r="F37" s="134"/>
      <c r="G37" s="133"/>
      <c r="H37" s="85">
        <f t="shared" si="1"/>
        <v>0</v>
      </c>
      <c r="J37" s="114" t="str">
        <f t="shared" si="0"/>
        <v>否</v>
      </c>
      <c r="O37" s="141"/>
    </row>
    <row r="38" ht="19.5" hidden="1" customHeight="1" spans="1:15">
      <c r="A38" s="130" t="s">
        <v>1240</v>
      </c>
      <c r="B38" s="131"/>
      <c r="C38" s="131"/>
      <c r="D38" s="131"/>
      <c r="E38" s="131"/>
      <c r="F38" s="132"/>
      <c r="G38" s="131"/>
      <c r="H38" s="83">
        <f t="shared" si="1"/>
        <v>0</v>
      </c>
      <c r="J38" s="114" t="str">
        <f t="shared" si="0"/>
        <v>否</v>
      </c>
      <c r="O38" s="141"/>
    </row>
    <row r="39" ht="19.5" hidden="1" customHeight="1" spans="1:15">
      <c r="A39" s="130" t="s">
        <v>1241</v>
      </c>
      <c r="B39" s="131"/>
      <c r="C39" s="131"/>
      <c r="D39" s="131"/>
      <c r="E39" s="131"/>
      <c r="F39" s="132"/>
      <c r="G39" s="131"/>
      <c r="H39" s="85">
        <f t="shared" si="1"/>
        <v>0</v>
      </c>
      <c r="J39" s="114" t="str">
        <f t="shared" si="0"/>
        <v>否</v>
      </c>
      <c r="K39" s="112"/>
      <c r="O39" s="141"/>
    </row>
    <row r="40" ht="19.5" hidden="1" customHeight="1" spans="1:15">
      <c r="A40" s="130" t="s">
        <v>1242</v>
      </c>
      <c r="B40" s="131"/>
      <c r="C40" s="131"/>
      <c r="D40" s="131"/>
      <c r="E40" s="131"/>
      <c r="F40" s="132"/>
      <c r="G40" s="131"/>
      <c r="H40" s="85">
        <f t="shared" si="1"/>
        <v>0</v>
      </c>
      <c r="J40" s="114" t="str">
        <f t="shared" si="0"/>
        <v>否</v>
      </c>
      <c r="O40" s="141"/>
    </row>
    <row r="41" ht="19.5" hidden="1" customHeight="1" spans="1:15">
      <c r="A41" s="130" t="s">
        <v>1243</v>
      </c>
      <c r="B41" s="131"/>
      <c r="C41" s="131"/>
      <c r="D41" s="131"/>
      <c r="E41" s="131"/>
      <c r="F41" s="132"/>
      <c r="G41" s="131"/>
      <c r="H41" s="85">
        <f t="shared" si="1"/>
        <v>0</v>
      </c>
      <c r="J41" s="114" t="str">
        <f t="shared" si="0"/>
        <v>否</v>
      </c>
      <c r="O41" s="141"/>
    </row>
    <row r="42" ht="19.5" hidden="1" customHeight="1" spans="1:15">
      <c r="A42" s="130" t="s">
        <v>1244</v>
      </c>
      <c r="B42" s="131"/>
      <c r="C42" s="131"/>
      <c r="D42" s="131"/>
      <c r="E42" s="131"/>
      <c r="F42" s="132"/>
      <c r="G42" s="131"/>
      <c r="H42" s="83">
        <f t="shared" si="1"/>
        <v>0</v>
      </c>
      <c r="J42" s="114" t="str">
        <f t="shared" si="0"/>
        <v>否</v>
      </c>
      <c r="O42" s="141"/>
    </row>
    <row r="43" ht="18.95" customHeight="1" spans="1:15">
      <c r="A43" s="130" t="s">
        <v>1245</v>
      </c>
      <c r="B43" s="131">
        <v>1310</v>
      </c>
      <c r="C43" s="131">
        <v>1310</v>
      </c>
      <c r="D43" s="131"/>
      <c r="E43" s="132">
        <f t="shared" ref="E43:G43" si="2">SUM(E44:E56)</f>
        <v>12686</v>
      </c>
      <c r="F43" s="132">
        <f t="shared" si="2"/>
        <v>8186</v>
      </c>
      <c r="G43" s="132">
        <f t="shared" si="2"/>
        <v>4500</v>
      </c>
      <c r="H43" s="85">
        <f t="shared" si="1"/>
        <v>9.68396946564886</v>
      </c>
      <c r="J43" s="114" t="str">
        <f t="shared" si="0"/>
        <v>是</v>
      </c>
      <c r="O43" s="141"/>
    </row>
    <row r="44" ht="18.95" customHeight="1" spans="1:15">
      <c r="A44" s="130" t="s">
        <v>1246</v>
      </c>
      <c r="B44" s="131">
        <v>100</v>
      </c>
      <c r="C44" s="131">
        <v>100</v>
      </c>
      <c r="D44" s="131"/>
      <c r="E44" s="131">
        <v>4546</v>
      </c>
      <c r="F44" s="132">
        <v>4546</v>
      </c>
      <c r="G44" s="131"/>
      <c r="H44" s="85"/>
      <c r="J44" s="114" t="str">
        <f t="shared" si="0"/>
        <v>是</v>
      </c>
      <c r="O44" s="141"/>
    </row>
    <row r="45" ht="18.95" customHeight="1" spans="1:15">
      <c r="A45" s="130" t="s">
        <v>1247</v>
      </c>
      <c r="B45" s="133"/>
      <c r="C45" s="133"/>
      <c r="D45" s="133"/>
      <c r="E45" s="133">
        <v>4500</v>
      </c>
      <c r="F45" s="134"/>
      <c r="G45" s="133">
        <v>4500</v>
      </c>
      <c r="H45" s="85">
        <f t="shared" si="1"/>
        <v>0</v>
      </c>
      <c r="J45" s="114" t="str">
        <f t="shared" si="0"/>
        <v>是</v>
      </c>
      <c r="O45" s="141"/>
    </row>
    <row r="46" ht="19.5" hidden="1" customHeight="1" spans="1:15">
      <c r="A46" s="130" t="s">
        <v>1248</v>
      </c>
      <c r="B46" s="131"/>
      <c r="C46" s="131"/>
      <c r="D46" s="131"/>
      <c r="E46" s="131"/>
      <c r="F46" s="132"/>
      <c r="G46" s="131"/>
      <c r="H46" s="85">
        <f t="shared" si="1"/>
        <v>0</v>
      </c>
      <c r="J46" s="114" t="str">
        <f t="shared" si="0"/>
        <v>否</v>
      </c>
      <c r="O46" s="141"/>
    </row>
    <row r="47" ht="19.5" hidden="1" customHeight="1" spans="1:15">
      <c r="A47" s="130" t="s">
        <v>1249</v>
      </c>
      <c r="B47" s="131"/>
      <c r="C47" s="131"/>
      <c r="D47" s="131"/>
      <c r="E47" s="131"/>
      <c r="F47" s="132"/>
      <c r="G47" s="131"/>
      <c r="H47" s="85">
        <f t="shared" si="1"/>
        <v>0</v>
      </c>
      <c r="J47" s="114" t="str">
        <f t="shared" si="0"/>
        <v>否</v>
      </c>
      <c r="O47" s="141"/>
    </row>
    <row r="48" ht="18.95" customHeight="1" spans="1:15">
      <c r="A48" s="130" t="s">
        <v>1250</v>
      </c>
      <c r="B48" s="131">
        <v>1190</v>
      </c>
      <c r="C48" s="131">
        <v>1190</v>
      </c>
      <c r="D48" s="131"/>
      <c r="E48" s="131">
        <v>1750</v>
      </c>
      <c r="F48" s="132">
        <v>1750</v>
      </c>
      <c r="G48" s="131"/>
      <c r="H48" s="83">
        <f t="shared" si="1"/>
        <v>1.47058823529412</v>
      </c>
      <c r="J48" s="114" t="str">
        <f t="shared" si="0"/>
        <v>是</v>
      </c>
      <c r="O48" s="141"/>
    </row>
    <row r="49" ht="18.95" customHeight="1" spans="1:15">
      <c r="A49" s="130" t="s">
        <v>1251</v>
      </c>
      <c r="B49" s="133">
        <v>17</v>
      </c>
      <c r="C49" s="133">
        <v>17</v>
      </c>
      <c r="D49" s="133"/>
      <c r="E49" s="133">
        <v>90</v>
      </c>
      <c r="F49" s="134">
        <v>90</v>
      </c>
      <c r="G49" s="133"/>
      <c r="H49" s="85">
        <f t="shared" si="1"/>
        <v>5.29411764705882</v>
      </c>
      <c r="J49" s="114" t="str">
        <f t="shared" si="0"/>
        <v>是</v>
      </c>
      <c r="O49" s="141"/>
    </row>
    <row r="50" ht="18.95" customHeight="1" spans="1:15">
      <c r="A50" s="130" t="s">
        <v>1240</v>
      </c>
      <c r="B50" s="131">
        <v>3</v>
      </c>
      <c r="C50" s="131">
        <v>3</v>
      </c>
      <c r="D50" s="131"/>
      <c r="E50" s="131"/>
      <c r="F50" s="132"/>
      <c r="G50" s="131"/>
      <c r="H50" s="85">
        <f t="shared" si="1"/>
        <v>0</v>
      </c>
      <c r="J50" s="114" t="str">
        <f t="shared" si="0"/>
        <v>是</v>
      </c>
      <c r="O50" s="141"/>
    </row>
    <row r="51" s="112" customFormat="1" ht="19.5" hidden="1" customHeight="1" spans="1:15">
      <c r="A51" s="135" t="s">
        <v>1252</v>
      </c>
      <c r="B51" s="131"/>
      <c r="C51" s="131"/>
      <c r="D51" s="131"/>
      <c r="E51" s="131"/>
      <c r="F51" s="132"/>
      <c r="G51" s="131"/>
      <c r="H51" s="85">
        <f t="shared" si="1"/>
        <v>0</v>
      </c>
      <c r="J51" s="114" t="str">
        <f t="shared" si="0"/>
        <v>否</v>
      </c>
      <c r="K51" s="114"/>
      <c r="O51" s="141"/>
    </row>
    <row r="52" ht="19.5" hidden="1" customHeight="1" spans="1:15">
      <c r="A52" s="130" t="s">
        <v>1253</v>
      </c>
      <c r="B52" s="131"/>
      <c r="C52" s="131"/>
      <c r="D52" s="131"/>
      <c r="E52" s="131"/>
      <c r="F52" s="132"/>
      <c r="G52" s="131"/>
      <c r="H52" s="85">
        <f t="shared" si="1"/>
        <v>0</v>
      </c>
      <c r="J52" s="114" t="str">
        <f t="shared" si="0"/>
        <v>否</v>
      </c>
      <c r="O52" s="141"/>
    </row>
    <row r="53" ht="19.5" hidden="1" customHeight="1" spans="1:15">
      <c r="A53" s="130" t="s">
        <v>1254</v>
      </c>
      <c r="B53" s="133"/>
      <c r="C53" s="133"/>
      <c r="D53" s="133"/>
      <c r="E53" s="133"/>
      <c r="F53" s="134"/>
      <c r="G53" s="133"/>
      <c r="H53" s="85">
        <f t="shared" si="1"/>
        <v>0</v>
      </c>
      <c r="J53" s="114" t="str">
        <f t="shared" si="0"/>
        <v>否</v>
      </c>
      <c r="O53" s="141"/>
    </row>
    <row r="54" ht="19.5" hidden="1" customHeight="1" spans="1:15">
      <c r="A54" s="130" t="s">
        <v>1241</v>
      </c>
      <c r="B54" s="131"/>
      <c r="C54" s="131"/>
      <c r="D54" s="131"/>
      <c r="E54" s="131"/>
      <c r="F54" s="132"/>
      <c r="G54" s="131"/>
      <c r="H54" s="85">
        <f t="shared" si="1"/>
        <v>0</v>
      </c>
      <c r="J54" s="114" t="str">
        <f t="shared" si="0"/>
        <v>否</v>
      </c>
      <c r="O54" s="141"/>
    </row>
    <row r="55" ht="19.5" hidden="1" customHeight="1" spans="1:15">
      <c r="A55" s="135" t="s">
        <v>1255</v>
      </c>
      <c r="B55" s="133"/>
      <c r="C55" s="133"/>
      <c r="D55" s="133"/>
      <c r="E55" s="133"/>
      <c r="F55" s="134"/>
      <c r="G55" s="133"/>
      <c r="H55" s="85">
        <f t="shared" si="1"/>
        <v>0</v>
      </c>
      <c r="J55" s="114" t="str">
        <f t="shared" si="0"/>
        <v>否</v>
      </c>
      <c r="O55" s="141"/>
    </row>
    <row r="56" ht="18.95" customHeight="1" spans="1:15">
      <c r="A56" s="130" t="s">
        <v>1256</v>
      </c>
      <c r="B56" s="131"/>
      <c r="C56" s="131"/>
      <c r="D56" s="131"/>
      <c r="E56" s="131">
        <v>1800</v>
      </c>
      <c r="F56" s="132">
        <v>1800</v>
      </c>
      <c r="G56" s="131"/>
      <c r="H56" s="85">
        <f t="shared" si="1"/>
        <v>0</v>
      </c>
      <c r="J56" s="114" t="str">
        <f t="shared" si="0"/>
        <v>是</v>
      </c>
      <c r="O56" s="141"/>
    </row>
    <row r="57" ht="19.5" hidden="1" customHeight="1" spans="1:15">
      <c r="A57" s="130" t="s">
        <v>1257</v>
      </c>
      <c r="B57" s="131"/>
      <c r="C57" s="131"/>
      <c r="D57" s="131"/>
      <c r="E57" s="131"/>
      <c r="F57" s="132"/>
      <c r="G57" s="131"/>
      <c r="H57" s="85">
        <f t="shared" si="1"/>
        <v>0</v>
      </c>
      <c r="J57" s="114" t="str">
        <f t="shared" si="0"/>
        <v>否</v>
      </c>
      <c r="O57" s="141"/>
    </row>
    <row r="58" ht="19.5" hidden="1" customHeight="1" spans="1:15">
      <c r="A58" s="130" t="s">
        <v>1258</v>
      </c>
      <c r="B58" s="131"/>
      <c r="C58" s="131"/>
      <c r="D58" s="131"/>
      <c r="E58" s="131"/>
      <c r="F58" s="132"/>
      <c r="G58" s="131"/>
      <c r="H58" s="83">
        <f t="shared" si="1"/>
        <v>0</v>
      </c>
      <c r="J58" s="114" t="str">
        <f t="shared" si="0"/>
        <v>否</v>
      </c>
      <c r="O58" s="141"/>
    </row>
    <row r="59" ht="19.5" hidden="1" customHeight="1" spans="1:15">
      <c r="A59" s="130" t="s">
        <v>1259</v>
      </c>
      <c r="B59" s="131"/>
      <c r="C59" s="131"/>
      <c r="D59" s="131"/>
      <c r="E59" s="131"/>
      <c r="F59" s="132"/>
      <c r="G59" s="131"/>
      <c r="H59" s="85">
        <f t="shared" si="1"/>
        <v>0</v>
      </c>
      <c r="J59" s="114" t="str">
        <f t="shared" si="0"/>
        <v>否</v>
      </c>
      <c r="O59" s="141"/>
    </row>
    <row r="60" ht="19.5" hidden="1" customHeight="1" spans="1:15">
      <c r="A60" s="130" t="s">
        <v>1260</v>
      </c>
      <c r="B60" s="131"/>
      <c r="C60" s="131"/>
      <c r="D60" s="131"/>
      <c r="E60" s="131"/>
      <c r="F60" s="132"/>
      <c r="G60" s="131"/>
      <c r="H60" s="85">
        <f t="shared" si="1"/>
        <v>0</v>
      </c>
      <c r="J60" s="114" t="str">
        <f t="shared" si="0"/>
        <v>否</v>
      </c>
      <c r="O60" s="141"/>
    </row>
    <row r="61" ht="19.5" hidden="1" customHeight="1" spans="1:15">
      <c r="A61" s="130" t="s">
        <v>1261</v>
      </c>
      <c r="B61" s="131"/>
      <c r="C61" s="131"/>
      <c r="D61" s="131"/>
      <c r="E61" s="131"/>
      <c r="F61" s="132"/>
      <c r="G61" s="131"/>
      <c r="H61" s="85">
        <f t="shared" si="1"/>
        <v>0</v>
      </c>
      <c r="J61" s="114" t="str">
        <f t="shared" si="0"/>
        <v>否</v>
      </c>
      <c r="O61" s="141"/>
    </row>
    <row r="62" ht="19.5" hidden="1" customHeight="1" spans="1:15">
      <c r="A62" s="130" t="s">
        <v>1262</v>
      </c>
      <c r="B62" s="131"/>
      <c r="C62" s="131"/>
      <c r="D62" s="131"/>
      <c r="E62" s="131"/>
      <c r="F62" s="132"/>
      <c r="G62" s="131"/>
      <c r="H62" s="85">
        <f t="shared" si="1"/>
        <v>0</v>
      </c>
      <c r="J62" s="114" t="str">
        <f t="shared" si="0"/>
        <v>否</v>
      </c>
      <c r="O62" s="141"/>
    </row>
    <row r="63" ht="19.5" hidden="1" customHeight="1" spans="1:15">
      <c r="A63" s="130" t="s">
        <v>1435</v>
      </c>
      <c r="B63" s="131"/>
      <c r="C63" s="131"/>
      <c r="D63" s="131"/>
      <c r="E63" s="131"/>
      <c r="F63" s="132"/>
      <c r="G63" s="131"/>
      <c r="H63" s="85">
        <f t="shared" ref="H63:H128" si="3">IF(B63&lt;&gt;0,E63/B63,0)</f>
        <v>0</v>
      </c>
      <c r="J63" s="114" t="str">
        <f t="shared" si="0"/>
        <v>否</v>
      </c>
      <c r="O63" s="141"/>
    </row>
    <row r="64" s="112" customFormat="1" ht="19.5" hidden="1" customHeight="1" spans="1:15">
      <c r="A64" s="130" t="s">
        <v>1264</v>
      </c>
      <c r="B64" s="131"/>
      <c r="C64" s="131"/>
      <c r="D64" s="131"/>
      <c r="E64" s="131"/>
      <c r="F64" s="132"/>
      <c r="G64" s="131"/>
      <c r="H64" s="85">
        <f t="shared" si="3"/>
        <v>0</v>
      </c>
      <c r="J64" s="114" t="str">
        <f t="shared" si="0"/>
        <v>否</v>
      </c>
      <c r="K64" s="114"/>
      <c r="O64" s="141"/>
    </row>
    <row r="65" ht="19.5" hidden="1" customHeight="1" spans="1:15">
      <c r="A65" s="130" t="s">
        <v>1265</v>
      </c>
      <c r="B65" s="143"/>
      <c r="C65" s="143"/>
      <c r="D65" s="143"/>
      <c r="E65" s="143"/>
      <c r="F65" s="144"/>
      <c r="G65" s="143"/>
      <c r="H65" s="83">
        <f t="shared" si="3"/>
        <v>0</v>
      </c>
      <c r="J65" s="114" t="str">
        <f t="shared" si="0"/>
        <v>否</v>
      </c>
      <c r="O65" s="141"/>
    </row>
    <row r="66" ht="19.5" hidden="1" customHeight="1" spans="1:15">
      <c r="A66" s="130" t="s">
        <v>1266</v>
      </c>
      <c r="B66" s="131"/>
      <c r="C66" s="131"/>
      <c r="D66" s="131"/>
      <c r="E66" s="131"/>
      <c r="F66" s="132"/>
      <c r="G66" s="131"/>
      <c r="H66" s="83">
        <f t="shared" si="3"/>
        <v>0</v>
      </c>
      <c r="J66" s="114" t="str">
        <f t="shared" si="0"/>
        <v>否</v>
      </c>
      <c r="O66" s="141"/>
    </row>
    <row r="67" ht="18.95" customHeight="1" spans="1:15">
      <c r="A67" s="130" t="s">
        <v>1267</v>
      </c>
      <c r="B67" s="131">
        <v>2</v>
      </c>
      <c r="C67" s="131">
        <v>2</v>
      </c>
      <c r="D67" s="131"/>
      <c r="E67" s="131">
        <v>100</v>
      </c>
      <c r="F67" s="132">
        <v>32</v>
      </c>
      <c r="G67" s="131"/>
      <c r="H67" s="85">
        <f t="shared" si="3"/>
        <v>50</v>
      </c>
      <c r="J67" s="114" t="str">
        <f t="shared" si="0"/>
        <v>是</v>
      </c>
      <c r="O67" s="141"/>
    </row>
    <row r="68" ht="19.5" hidden="1" customHeight="1" spans="1:15">
      <c r="A68" s="130" t="s">
        <v>1268</v>
      </c>
      <c r="B68" s="131"/>
      <c r="C68" s="131"/>
      <c r="D68" s="131"/>
      <c r="E68" s="131"/>
      <c r="F68" s="132"/>
      <c r="G68" s="131"/>
      <c r="H68" s="85">
        <f t="shared" si="3"/>
        <v>0</v>
      </c>
      <c r="J68" s="114" t="str">
        <f t="shared" si="0"/>
        <v>否</v>
      </c>
      <c r="O68" s="141"/>
    </row>
    <row r="69" ht="19.5" hidden="1" customHeight="1" spans="1:15">
      <c r="A69" s="130" t="s">
        <v>1269</v>
      </c>
      <c r="B69" s="131"/>
      <c r="C69" s="131"/>
      <c r="D69" s="131"/>
      <c r="E69" s="131"/>
      <c r="F69" s="132"/>
      <c r="G69" s="131"/>
      <c r="H69" s="85">
        <f t="shared" si="3"/>
        <v>0</v>
      </c>
      <c r="J69" s="114" t="str">
        <f t="shared" ref="J69:J132" si="4">IF((B69+E69+K69)&lt;&gt;0,"是","否")</f>
        <v>否</v>
      </c>
      <c r="O69" s="141"/>
    </row>
    <row r="70" ht="19.5" hidden="1" customHeight="1" spans="1:15">
      <c r="A70" s="130" t="s">
        <v>1270</v>
      </c>
      <c r="B70" s="131"/>
      <c r="C70" s="131"/>
      <c r="D70" s="131"/>
      <c r="E70" s="131"/>
      <c r="F70" s="132"/>
      <c r="G70" s="131"/>
      <c r="H70" s="83">
        <f t="shared" si="3"/>
        <v>0</v>
      </c>
      <c r="J70" s="114" t="str">
        <f t="shared" si="4"/>
        <v>否</v>
      </c>
      <c r="O70" s="141"/>
    </row>
    <row r="71" ht="19.5" hidden="1" customHeight="1" spans="1:15">
      <c r="A71" s="130" t="s">
        <v>1271</v>
      </c>
      <c r="B71" s="131"/>
      <c r="C71" s="131"/>
      <c r="D71" s="131"/>
      <c r="E71" s="131"/>
      <c r="F71" s="132"/>
      <c r="G71" s="131"/>
      <c r="H71" s="85">
        <f t="shared" si="3"/>
        <v>0</v>
      </c>
      <c r="J71" s="114" t="str">
        <f t="shared" si="4"/>
        <v>否</v>
      </c>
      <c r="O71" s="141"/>
    </row>
    <row r="72" ht="19.5" hidden="1" customHeight="1" spans="1:15">
      <c r="A72" s="130" t="s">
        <v>1272</v>
      </c>
      <c r="B72" s="143"/>
      <c r="C72" s="143"/>
      <c r="D72" s="143"/>
      <c r="E72" s="143"/>
      <c r="F72" s="144"/>
      <c r="G72" s="143"/>
      <c r="H72" s="83">
        <f t="shared" si="3"/>
        <v>0</v>
      </c>
      <c r="J72" s="114" t="str">
        <f t="shared" si="4"/>
        <v>否</v>
      </c>
      <c r="O72" s="141"/>
    </row>
    <row r="73" ht="19.5" hidden="1" customHeight="1" spans="1:15">
      <c r="A73" s="130" t="s">
        <v>1274</v>
      </c>
      <c r="B73" s="143"/>
      <c r="C73" s="143"/>
      <c r="D73" s="143"/>
      <c r="E73" s="143"/>
      <c r="F73" s="144"/>
      <c r="G73" s="143"/>
      <c r="H73" s="85">
        <f t="shared" si="3"/>
        <v>0</v>
      </c>
      <c r="J73" s="114" t="str">
        <f t="shared" si="4"/>
        <v>否</v>
      </c>
      <c r="O73" s="141"/>
    </row>
    <row r="74" ht="19.5" hidden="1" customHeight="1" spans="1:15">
      <c r="A74" s="130" t="s">
        <v>1258</v>
      </c>
      <c r="B74" s="143"/>
      <c r="C74" s="143"/>
      <c r="D74" s="143"/>
      <c r="E74" s="143"/>
      <c r="F74" s="144"/>
      <c r="G74" s="143"/>
      <c r="H74" s="85">
        <f t="shared" si="3"/>
        <v>0</v>
      </c>
      <c r="J74" s="114" t="str">
        <f t="shared" si="4"/>
        <v>否</v>
      </c>
      <c r="O74" s="141"/>
    </row>
    <row r="75" ht="19.5" hidden="1" customHeight="1" spans="1:15">
      <c r="A75" s="130" t="s">
        <v>1259</v>
      </c>
      <c r="B75" s="143"/>
      <c r="C75" s="143"/>
      <c r="D75" s="143"/>
      <c r="E75" s="143"/>
      <c r="F75" s="144"/>
      <c r="G75" s="143"/>
      <c r="H75" s="85">
        <f t="shared" si="3"/>
        <v>0</v>
      </c>
      <c r="J75" s="114" t="str">
        <f t="shared" si="4"/>
        <v>否</v>
      </c>
      <c r="O75" s="141"/>
    </row>
    <row r="76" ht="19.5" hidden="1" customHeight="1" spans="1:15">
      <c r="A76" s="130" t="s">
        <v>1260</v>
      </c>
      <c r="B76" s="143"/>
      <c r="C76" s="143"/>
      <c r="D76" s="143"/>
      <c r="E76" s="143"/>
      <c r="F76" s="144"/>
      <c r="G76" s="143"/>
      <c r="H76" s="85">
        <f t="shared" si="3"/>
        <v>0</v>
      </c>
      <c r="J76" s="114" t="str">
        <f t="shared" si="4"/>
        <v>否</v>
      </c>
      <c r="O76" s="141"/>
    </row>
    <row r="77" ht="19.5" hidden="1" customHeight="1" spans="1:15">
      <c r="A77" s="130" t="s">
        <v>1261</v>
      </c>
      <c r="B77" s="143"/>
      <c r="C77" s="143"/>
      <c r="D77" s="143"/>
      <c r="E77" s="143"/>
      <c r="F77" s="144"/>
      <c r="G77" s="143"/>
      <c r="H77" s="85">
        <f t="shared" si="3"/>
        <v>0</v>
      </c>
      <c r="J77" s="114" t="str">
        <f t="shared" si="4"/>
        <v>否</v>
      </c>
      <c r="O77" s="141"/>
    </row>
    <row r="78" ht="19.5" hidden="1" customHeight="1" spans="1:15">
      <c r="A78" s="130" t="s">
        <v>1275</v>
      </c>
      <c r="B78" s="143"/>
      <c r="C78" s="143"/>
      <c r="D78" s="143"/>
      <c r="E78" s="143"/>
      <c r="F78" s="144"/>
      <c r="G78" s="143"/>
      <c r="H78" s="85">
        <f t="shared" si="3"/>
        <v>0</v>
      </c>
      <c r="J78" s="114" t="str">
        <f t="shared" si="4"/>
        <v>否</v>
      </c>
      <c r="O78" s="141"/>
    </row>
    <row r="79" ht="18.95" customHeight="1" spans="1:15">
      <c r="A79" s="136" t="s">
        <v>1280</v>
      </c>
      <c r="B79" s="145">
        <v>91</v>
      </c>
      <c r="C79" s="145"/>
      <c r="D79" s="145"/>
      <c r="E79" s="145"/>
      <c r="F79" s="146"/>
      <c r="G79" s="145"/>
      <c r="H79" s="85"/>
      <c r="J79" s="114" t="str">
        <f t="shared" si="4"/>
        <v>是</v>
      </c>
      <c r="K79" s="112">
        <v>1</v>
      </c>
      <c r="O79" s="141"/>
    </row>
    <row r="80" ht="19.5" hidden="1" customHeight="1" spans="1:15">
      <c r="A80" s="130" t="s">
        <v>1436</v>
      </c>
      <c r="B80" s="143"/>
      <c r="C80" s="143"/>
      <c r="D80" s="143"/>
      <c r="E80" s="143"/>
      <c r="F80" s="144"/>
      <c r="G80" s="143"/>
      <c r="H80" s="85"/>
      <c r="J80" s="114" t="str">
        <f t="shared" si="4"/>
        <v>否</v>
      </c>
      <c r="O80" s="141"/>
    </row>
    <row r="81" ht="19.5" hidden="1" customHeight="1" spans="1:15">
      <c r="A81" s="130" t="s">
        <v>1282</v>
      </c>
      <c r="B81" s="143"/>
      <c r="C81" s="143"/>
      <c r="D81" s="143"/>
      <c r="E81" s="143"/>
      <c r="F81" s="144"/>
      <c r="G81" s="143"/>
      <c r="H81" s="85"/>
      <c r="J81" s="114" t="str">
        <f t="shared" si="4"/>
        <v>否</v>
      </c>
      <c r="O81" s="141"/>
    </row>
    <row r="82" ht="19.5" hidden="1" customHeight="1" spans="1:15">
      <c r="A82" s="130" t="s">
        <v>1283</v>
      </c>
      <c r="B82" s="143"/>
      <c r="C82" s="143"/>
      <c r="D82" s="143"/>
      <c r="E82" s="143"/>
      <c r="F82" s="144"/>
      <c r="G82" s="143"/>
      <c r="H82" s="85"/>
      <c r="J82" s="114" t="str">
        <f t="shared" si="4"/>
        <v>否</v>
      </c>
      <c r="O82" s="141"/>
    </row>
    <row r="83" ht="19.5" hidden="1" customHeight="1" spans="1:15">
      <c r="A83" s="130" t="s">
        <v>1284</v>
      </c>
      <c r="B83" s="143"/>
      <c r="C83" s="143"/>
      <c r="D83" s="143"/>
      <c r="E83" s="143"/>
      <c r="F83" s="144"/>
      <c r="G83" s="143"/>
      <c r="H83" s="85"/>
      <c r="J83" s="114" t="str">
        <f t="shared" si="4"/>
        <v>否</v>
      </c>
      <c r="O83" s="141"/>
    </row>
    <row r="84" ht="19.5" hidden="1" customHeight="1" spans="1:15">
      <c r="A84" s="130" t="s">
        <v>1285</v>
      </c>
      <c r="B84" s="143"/>
      <c r="C84" s="143"/>
      <c r="D84" s="143"/>
      <c r="E84" s="143"/>
      <c r="F84" s="144"/>
      <c r="G84" s="143"/>
      <c r="H84" s="85"/>
      <c r="J84" s="114" t="str">
        <f t="shared" si="4"/>
        <v>否</v>
      </c>
      <c r="O84" s="141"/>
    </row>
    <row r="85" ht="19.5" hidden="1" customHeight="1" spans="1:15">
      <c r="A85" s="130" t="s">
        <v>1286</v>
      </c>
      <c r="B85" s="143"/>
      <c r="C85" s="143"/>
      <c r="D85" s="143"/>
      <c r="E85" s="143"/>
      <c r="F85" s="144"/>
      <c r="G85" s="143"/>
      <c r="H85" s="85"/>
      <c r="J85" s="114" t="str">
        <f t="shared" si="4"/>
        <v>否</v>
      </c>
      <c r="O85" s="141"/>
    </row>
    <row r="86" ht="19.5" hidden="1" customHeight="1" spans="1:15">
      <c r="A86" s="130" t="s">
        <v>1287</v>
      </c>
      <c r="B86" s="143"/>
      <c r="C86" s="143"/>
      <c r="D86" s="143"/>
      <c r="E86" s="143"/>
      <c r="F86" s="144"/>
      <c r="G86" s="143"/>
      <c r="H86" s="85"/>
      <c r="J86" s="114" t="str">
        <f t="shared" si="4"/>
        <v>否</v>
      </c>
      <c r="O86" s="141"/>
    </row>
    <row r="87" ht="19.5" hidden="1" customHeight="1" spans="1:15">
      <c r="A87" s="130" t="s">
        <v>1288</v>
      </c>
      <c r="B87" s="143"/>
      <c r="C87" s="143"/>
      <c r="D87" s="143"/>
      <c r="E87" s="143"/>
      <c r="F87" s="144"/>
      <c r="G87" s="143"/>
      <c r="H87" s="85"/>
      <c r="J87" s="114" t="str">
        <f t="shared" si="4"/>
        <v>否</v>
      </c>
      <c r="O87" s="141"/>
    </row>
    <row r="88" ht="19.5" hidden="1" customHeight="1" spans="1:15">
      <c r="A88" s="130" t="s">
        <v>1289</v>
      </c>
      <c r="B88" s="143"/>
      <c r="C88" s="143"/>
      <c r="D88" s="143"/>
      <c r="E88" s="143"/>
      <c r="F88" s="144"/>
      <c r="G88" s="143"/>
      <c r="H88" s="85"/>
      <c r="J88" s="114" t="str">
        <f t="shared" si="4"/>
        <v>否</v>
      </c>
      <c r="O88" s="141"/>
    </row>
    <row r="89" ht="19.5" hidden="1" customHeight="1" spans="1:15">
      <c r="A89" s="130" t="s">
        <v>1290</v>
      </c>
      <c r="B89" s="143"/>
      <c r="C89" s="143"/>
      <c r="D89" s="143"/>
      <c r="E89" s="143"/>
      <c r="F89" s="144"/>
      <c r="G89" s="143"/>
      <c r="H89" s="85"/>
      <c r="J89" s="114" t="str">
        <f t="shared" si="4"/>
        <v>否</v>
      </c>
      <c r="O89" s="141"/>
    </row>
    <row r="90" ht="19.5" hidden="1" customHeight="1" spans="1:15">
      <c r="A90" s="130" t="s">
        <v>1291</v>
      </c>
      <c r="B90" s="143"/>
      <c r="C90" s="143"/>
      <c r="D90" s="143"/>
      <c r="E90" s="143"/>
      <c r="F90" s="144"/>
      <c r="G90" s="143"/>
      <c r="H90" s="85"/>
      <c r="J90" s="114" t="str">
        <f t="shared" si="4"/>
        <v>否</v>
      </c>
      <c r="O90" s="141"/>
    </row>
    <row r="91" ht="19.5" hidden="1" customHeight="1" spans="1:15">
      <c r="A91" s="130" t="s">
        <v>1292</v>
      </c>
      <c r="B91" s="143"/>
      <c r="C91" s="143"/>
      <c r="D91" s="143"/>
      <c r="E91" s="143"/>
      <c r="F91" s="144"/>
      <c r="G91" s="143"/>
      <c r="H91" s="85"/>
      <c r="J91" s="114" t="str">
        <f t="shared" si="4"/>
        <v>否</v>
      </c>
      <c r="O91" s="141"/>
    </row>
    <row r="92" ht="19.5" hidden="1" customHeight="1" spans="1:15">
      <c r="A92" s="130" t="s">
        <v>1293</v>
      </c>
      <c r="B92" s="143"/>
      <c r="C92" s="143"/>
      <c r="D92" s="143"/>
      <c r="E92" s="143"/>
      <c r="F92" s="144"/>
      <c r="G92" s="143"/>
      <c r="H92" s="85"/>
      <c r="J92" s="114" t="str">
        <f t="shared" si="4"/>
        <v>否</v>
      </c>
      <c r="O92" s="141"/>
    </row>
    <row r="93" s="112" customFormat="1" ht="19.5" hidden="1" customHeight="1" spans="1:15">
      <c r="A93" s="130" t="s">
        <v>1294</v>
      </c>
      <c r="B93" s="143"/>
      <c r="C93" s="143"/>
      <c r="D93" s="143"/>
      <c r="E93" s="143"/>
      <c r="F93" s="144"/>
      <c r="G93" s="143"/>
      <c r="H93" s="85"/>
      <c r="J93" s="114" t="str">
        <f t="shared" si="4"/>
        <v>否</v>
      </c>
      <c r="K93" s="114"/>
      <c r="O93" s="141"/>
    </row>
    <row r="94" ht="19.5" hidden="1" customHeight="1" spans="1:15">
      <c r="A94" s="130" t="s">
        <v>1295</v>
      </c>
      <c r="B94" s="143"/>
      <c r="C94" s="143"/>
      <c r="D94" s="143"/>
      <c r="E94" s="143"/>
      <c r="F94" s="144"/>
      <c r="G94" s="143"/>
      <c r="H94" s="85"/>
      <c r="J94" s="114" t="str">
        <f t="shared" si="4"/>
        <v>否</v>
      </c>
      <c r="O94" s="141"/>
    </row>
    <row r="95" ht="19.5" hidden="1" customHeight="1" spans="1:15">
      <c r="A95" s="130" t="s">
        <v>1296</v>
      </c>
      <c r="B95" s="143"/>
      <c r="C95" s="143"/>
      <c r="D95" s="143"/>
      <c r="E95" s="143"/>
      <c r="F95" s="144"/>
      <c r="G95" s="143"/>
      <c r="H95" s="85"/>
      <c r="J95" s="114" t="str">
        <f t="shared" si="4"/>
        <v>否</v>
      </c>
      <c r="O95" s="141"/>
    </row>
    <row r="96" ht="19.5" hidden="1" customHeight="1" spans="1:15">
      <c r="A96" s="130" t="s">
        <v>1297</v>
      </c>
      <c r="B96" s="143"/>
      <c r="C96" s="143"/>
      <c r="D96" s="143"/>
      <c r="E96" s="143"/>
      <c r="F96" s="144"/>
      <c r="G96" s="143"/>
      <c r="H96" s="85"/>
      <c r="J96" s="114" t="str">
        <f t="shared" si="4"/>
        <v>否</v>
      </c>
      <c r="O96" s="141"/>
    </row>
    <row r="97" ht="19.5" hidden="1" customHeight="1" spans="1:15">
      <c r="A97" s="130" t="s">
        <v>1298</v>
      </c>
      <c r="B97" s="143"/>
      <c r="C97" s="143"/>
      <c r="D97" s="143"/>
      <c r="E97" s="143"/>
      <c r="F97" s="144"/>
      <c r="G97" s="143"/>
      <c r="H97" s="85"/>
      <c r="J97" s="114" t="str">
        <f t="shared" si="4"/>
        <v>否</v>
      </c>
      <c r="O97" s="141"/>
    </row>
    <row r="98" ht="19.5" hidden="1" customHeight="1" spans="1:15">
      <c r="A98" s="130" t="s">
        <v>1299</v>
      </c>
      <c r="B98" s="143"/>
      <c r="C98" s="143"/>
      <c r="D98" s="143"/>
      <c r="E98" s="143"/>
      <c r="F98" s="144"/>
      <c r="G98" s="143"/>
      <c r="H98" s="85"/>
      <c r="J98" s="114" t="str">
        <f t="shared" si="4"/>
        <v>否</v>
      </c>
      <c r="O98" s="141"/>
    </row>
    <row r="99" ht="19.5" hidden="1" customHeight="1" spans="1:15">
      <c r="A99" s="130" t="s">
        <v>1300</v>
      </c>
      <c r="B99" s="143"/>
      <c r="C99" s="143"/>
      <c r="D99" s="143"/>
      <c r="E99" s="143"/>
      <c r="F99" s="144"/>
      <c r="G99" s="143"/>
      <c r="H99" s="85"/>
      <c r="J99" s="114" t="str">
        <f t="shared" si="4"/>
        <v>否</v>
      </c>
      <c r="O99" s="141"/>
    </row>
    <row r="100" ht="19.5" hidden="1" customHeight="1" spans="1:15">
      <c r="A100" s="130" t="s">
        <v>1301</v>
      </c>
      <c r="B100" s="143"/>
      <c r="C100" s="143"/>
      <c r="D100" s="143"/>
      <c r="E100" s="143"/>
      <c r="F100" s="144"/>
      <c r="G100" s="143"/>
      <c r="H100" s="85"/>
      <c r="J100" s="114" t="str">
        <f t="shared" si="4"/>
        <v>否</v>
      </c>
      <c r="O100" s="141"/>
    </row>
    <row r="101" ht="19.5" hidden="1" customHeight="1" spans="1:15">
      <c r="A101" s="130" t="s">
        <v>1302</v>
      </c>
      <c r="B101" s="143"/>
      <c r="C101" s="143"/>
      <c r="D101" s="143"/>
      <c r="E101" s="143"/>
      <c r="F101" s="144"/>
      <c r="G101" s="143"/>
      <c r="H101" s="85"/>
      <c r="J101" s="114" t="str">
        <f t="shared" si="4"/>
        <v>否</v>
      </c>
      <c r="O101" s="141"/>
    </row>
    <row r="102" ht="19.5" hidden="1" customHeight="1" spans="1:15">
      <c r="A102" s="130" t="s">
        <v>1303</v>
      </c>
      <c r="B102" s="143"/>
      <c r="C102" s="143"/>
      <c r="D102" s="143"/>
      <c r="E102" s="143"/>
      <c r="F102" s="144"/>
      <c r="G102" s="143"/>
      <c r="H102" s="85"/>
      <c r="J102" s="114" t="str">
        <f t="shared" si="4"/>
        <v>否</v>
      </c>
      <c r="O102" s="141"/>
    </row>
    <row r="103" ht="19.5" hidden="1" customHeight="1" spans="1:15">
      <c r="A103" s="130" t="s">
        <v>1304</v>
      </c>
      <c r="B103" s="143"/>
      <c r="C103" s="143"/>
      <c r="D103" s="143"/>
      <c r="E103" s="143"/>
      <c r="F103" s="144"/>
      <c r="G103" s="143"/>
      <c r="H103" s="85"/>
      <c r="J103" s="114" t="str">
        <f t="shared" si="4"/>
        <v>否</v>
      </c>
      <c r="O103" s="141"/>
    </row>
    <row r="104" ht="19.5" hidden="1" customHeight="1" spans="1:15">
      <c r="A104" s="130" t="s">
        <v>1305</v>
      </c>
      <c r="B104" s="143"/>
      <c r="C104" s="143"/>
      <c r="D104" s="143"/>
      <c r="E104" s="143"/>
      <c r="F104" s="144"/>
      <c r="G104" s="143"/>
      <c r="H104" s="85"/>
      <c r="J104" s="114" t="str">
        <f t="shared" si="4"/>
        <v>否</v>
      </c>
      <c r="O104" s="141"/>
    </row>
    <row r="105" ht="19.5" hidden="1" customHeight="1" spans="1:15">
      <c r="A105" s="130" t="s">
        <v>1306</v>
      </c>
      <c r="B105" s="143"/>
      <c r="C105" s="143"/>
      <c r="D105" s="143"/>
      <c r="E105" s="143"/>
      <c r="F105" s="144"/>
      <c r="G105" s="143"/>
      <c r="H105" s="85"/>
      <c r="J105" s="114" t="str">
        <f t="shared" si="4"/>
        <v>否</v>
      </c>
      <c r="O105" s="141"/>
    </row>
    <row r="106" ht="19.5" hidden="1" customHeight="1" spans="1:15">
      <c r="A106" s="130" t="s">
        <v>1307</v>
      </c>
      <c r="B106" s="143"/>
      <c r="C106" s="143"/>
      <c r="D106" s="143"/>
      <c r="E106" s="143"/>
      <c r="F106" s="144"/>
      <c r="G106" s="143"/>
      <c r="H106" s="85">
        <f t="shared" si="3"/>
        <v>0</v>
      </c>
      <c r="J106" s="114" t="str">
        <f t="shared" si="4"/>
        <v>否</v>
      </c>
      <c r="O106" s="141"/>
    </row>
    <row r="107" ht="19.5" hidden="1" customHeight="1" spans="1:15">
      <c r="A107" s="130" t="s">
        <v>1308</v>
      </c>
      <c r="B107" s="143"/>
      <c r="C107" s="143"/>
      <c r="D107" s="143"/>
      <c r="E107" s="143"/>
      <c r="F107" s="144"/>
      <c r="G107" s="143"/>
      <c r="H107" s="85">
        <f t="shared" si="3"/>
        <v>0</v>
      </c>
      <c r="J107" s="114" t="str">
        <f t="shared" si="4"/>
        <v>否</v>
      </c>
      <c r="O107" s="141"/>
    </row>
    <row r="108" ht="19.5" hidden="1" customHeight="1" spans="1:15">
      <c r="A108" s="130" t="s">
        <v>1304</v>
      </c>
      <c r="B108" s="143"/>
      <c r="C108" s="143"/>
      <c r="D108" s="143"/>
      <c r="E108" s="143"/>
      <c r="F108" s="144"/>
      <c r="G108" s="143"/>
      <c r="H108" s="85">
        <f t="shared" si="3"/>
        <v>0</v>
      </c>
      <c r="J108" s="114" t="str">
        <f t="shared" si="4"/>
        <v>否</v>
      </c>
      <c r="O108" s="141"/>
    </row>
    <row r="109" ht="19.5" hidden="1" customHeight="1" spans="1:15">
      <c r="A109" s="130" t="s">
        <v>1305</v>
      </c>
      <c r="B109" s="143"/>
      <c r="C109" s="143"/>
      <c r="D109" s="143"/>
      <c r="E109" s="143"/>
      <c r="F109" s="144"/>
      <c r="G109" s="143"/>
      <c r="H109" s="85">
        <f t="shared" si="3"/>
        <v>0</v>
      </c>
      <c r="J109" s="114" t="str">
        <f t="shared" si="4"/>
        <v>否</v>
      </c>
      <c r="O109" s="141"/>
    </row>
    <row r="110" ht="19.5" hidden="1" customHeight="1" spans="1:15">
      <c r="A110" s="130" t="s">
        <v>1309</v>
      </c>
      <c r="B110" s="143"/>
      <c r="C110" s="143"/>
      <c r="D110" s="143"/>
      <c r="E110" s="143"/>
      <c r="F110" s="144"/>
      <c r="G110" s="143"/>
      <c r="H110" s="85">
        <f t="shared" si="3"/>
        <v>0</v>
      </c>
      <c r="J110" s="114" t="str">
        <f t="shared" si="4"/>
        <v>否</v>
      </c>
      <c r="O110" s="141"/>
    </row>
    <row r="111" ht="19.5" hidden="1" customHeight="1" spans="1:15">
      <c r="A111" s="130" t="s">
        <v>1261</v>
      </c>
      <c r="B111" s="143"/>
      <c r="C111" s="143"/>
      <c r="D111" s="143"/>
      <c r="E111" s="143"/>
      <c r="F111" s="144"/>
      <c r="G111" s="143"/>
      <c r="H111" s="85">
        <f t="shared" si="3"/>
        <v>0</v>
      </c>
      <c r="J111" s="114" t="str">
        <f t="shared" si="4"/>
        <v>否</v>
      </c>
      <c r="O111" s="141"/>
    </row>
    <row r="112" ht="19.5" hidden="1" customHeight="1" spans="1:15">
      <c r="A112" s="130" t="s">
        <v>1310</v>
      </c>
      <c r="B112" s="143"/>
      <c r="C112" s="143"/>
      <c r="D112" s="143"/>
      <c r="E112" s="143"/>
      <c r="F112" s="144"/>
      <c r="G112" s="143"/>
      <c r="H112" s="85">
        <f t="shared" si="3"/>
        <v>0</v>
      </c>
      <c r="J112" s="114" t="str">
        <f t="shared" si="4"/>
        <v>否</v>
      </c>
      <c r="O112" s="141"/>
    </row>
    <row r="113" ht="18.95" customHeight="1" spans="1:15">
      <c r="A113" s="130" t="s">
        <v>1437</v>
      </c>
      <c r="B113" s="143">
        <v>91</v>
      </c>
      <c r="C113" s="143"/>
      <c r="D113" s="143"/>
      <c r="E113" s="143"/>
      <c r="F113" s="144"/>
      <c r="G113" s="143"/>
      <c r="H113" s="85">
        <f t="shared" si="3"/>
        <v>0</v>
      </c>
      <c r="J113" s="114" t="str">
        <f t="shared" si="4"/>
        <v>是</v>
      </c>
      <c r="O113" s="141"/>
    </row>
    <row r="114" ht="19.5" hidden="1" customHeight="1" spans="1:15">
      <c r="A114" s="130" t="s">
        <v>1219</v>
      </c>
      <c r="B114" s="143"/>
      <c r="C114" s="143"/>
      <c r="D114" s="143"/>
      <c r="E114" s="143"/>
      <c r="F114" s="144"/>
      <c r="G114" s="143"/>
      <c r="H114" s="85">
        <f t="shared" si="3"/>
        <v>0</v>
      </c>
      <c r="J114" s="114" t="str">
        <f t="shared" si="4"/>
        <v>否</v>
      </c>
      <c r="O114" s="141"/>
    </row>
    <row r="115" ht="19.5" hidden="1" customHeight="1" spans="1:15">
      <c r="A115" s="130" t="s">
        <v>1312</v>
      </c>
      <c r="B115" s="143"/>
      <c r="C115" s="143"/>
      <c r="D115" s="143"/>
      <c r="E115" s="143"/>
      <c r="F115" s="144"/>
      <c r="G115" s="143"/>
      <c r="H115" s="85">
        <f t="shared" si="3"/>
        <v>0</v>
      </c>
      <c r="J115" s="114" t="str">
        <f t="shared" si="4"/>
        <v>否</v>
      </c>
      <c r="O115" s="141"/>
    </row>
    <row r="116" ht="19.5" hidden="1" customHeight="1" spans="1:15">
      <c r="A116" s="130" t="s">
        <v>1313</v>
      </c>
      <c r="B116" s="143"/>
      <c r="C116" s="143"/>
      <c r="D116" s="143"/>
      <c r="E116" s="143"/>
      <c r="F116" s="144"/>
      <c r="G116" s="143"/>
      <c r="H116" s="85">
        <f t="shared" si="3"/>
        <v>0</v>
      </c>
      <c r="J116" s="114" t="str">
        <f t="shared" si="4"/>
        <v>否</v>
      </c>
      <c r="O116" s="141"/>
    </row>
    <row r="117" ht="18.95" customHeight="1" spans="1:15">
      <c r="A117" s="130" t="s">
        <v>1314</v>
      </c>
      <c r="B117" s="143">
        <v>91</v>
      </c>
      <c r="C117" s="143"/>
      <c r="D117" s="143"/>
      <c r="E117" s="143"/>
      <c r="F117" s="144"/>
      <c r="G117" s="143"/>
      <c r="H117" s="85">
        <f t="shared" si="3"/>
        <v>0</v>
      </c>
      <c r="J117" s="114" t="str">
        <f t="shared" si="4"/>
        <v>是</v>
      </c>
      <c r="O117" s="141"/>
    </row>
    <row r="118" ht="19.5" hidden="1" customHeight="1" spans="1:15">
      <c r="A118" s="130" t="s">
        <v>1315</v>
      </c>
      <c r="B118" s="143"/>
      <c r="C118" s="143"/>
      <c r="D118" s="143"/>
      <c r="E118" s="143"/>
      <c r="F118" s="144"/>
      <c r="G118" s="143"/>
      <c r="H118" s="85">
        <f t="shared" si="3"/>
        <v>0</v>
      </c>
      <c r="J118" s="114" t="str">
        <f t="shared" si="4"/>
        <v>否</v>
      </c>
      <c r="O118" s="141"/>
    </row>
    <row r="119" ht="19.5" hidden="1" customHeight="1" spans="1:15">
      <c r="A119" s="130" t="s">
        <v>1219</v>
      </c>
      <c r="B119" s="143"/>
      <c r="C119" s="143"/>
      <c r="D119" s="143"/>
      <c r="E119" s="143"/>
      <c r="F119" s="144"/>
      <c r="G119" s="143"/>
      <c r="H119" s="85">
        <f t="shared" si="3"/>
        <v>0</v>
      </c>
      <c r="J119" s="114" t="str">
        <f t="shared" si="4"/>
        <v>否</v>
      </c>
      <c r="O119" s="141"/>
    </row>
    <row r="120" ht="19.5" hidden="1" customHeight="1" spans="1:15">
      <c r="A120" s="130" t="s">
        <v>1312</v>
      </c>
      <c r="B120" s="143"/>
      <c r="C120" s="143"/>
      <c r="D120" s="143"/>
      <c r="E120" s="143"/>
      <c r="F120" s="144"/>
      <c r="G120" s="143"/>
      <c r="H120" s="85">
        <f t="shared" si="3"/>
        <v>0</v>
      </c>
      <c r="J120" s="114" t="str">
        <f t="shared" si="4"/>
        <v>否</v>
      </c>
      <c r="O120" s="141"/>
    </row>
    <row r="121" ht="19.5" hidden="1" customHeight="1" spans="1:15">
      <c r="A121" s="130" t="s">
        <v>1316</v>
      </c>
      <c r="B121" s="143"/>
      <c r="C121" s="143"/>
      <c r="D121" s="143"/>
      <c r="E121" s="143"/>
      <c r="F121" s="144"/>
      <c r="G121" s="143"/>
      <c r="H121" s="85">
        <f t="shared" si="3"/>
        <v>0</v>
      </c>
      <c r="J121" s="114" t="str">
        <f t="shared" si="4"/>
        <v>否</v>
      </c>
      <c r="O121" s="141"/>
    </row>
    <row r="122" ht="19.5" hidden="1" customHeight="1" spans="1:15">
      <c r="A122" s="130" t="s">
        <v>1317</v>
      </c>
      <c r="B122" s="143"/>
      <c r="C122" s="143"/>
      <c r="D122" s="143"/>
      <c r="E122" s="143"/>
      <c r="F122" s="144"/>
      <c r="G122" s="143"/>
      <c r="H122" s="85">
        <f t="shared" si="3"/>
        <v>0</v>
      </c>
      <c r="J122" s="114" t="str">
        <f t="shared" si="4"/>
        <v>否</v>
      </c>
      <c r="O122" s="141"/>
    </row>
    <row r="123" ht="19.5" hidden="1" customHeight="1" spans="1:15">
      <c r="A123" s="130" t="s">
        <v>1438</v>
      </c>
      <c r="B123" s="143"/>
      <c r="C123" s="143"/>
      <c r="D123" s="143"/>
      <c r="E123" s="143"/>
      <c r="F123" s="144"/>
      <c r="G123" s="143"/>
      <c r="H123" s="85">
        <f t="shared" si="3"/>
        <v>0</v>
      </c>
      <c r="J123" s="114" t="str">
        <f t="shared" si="4"/>
        <v>否</v>
      </c>
      <c r="O123" s="141"/>
    </row>
    <row r="124" ht="19.5" hidden="1" customHeight="1" spans="1:15">
      <c r="A124" s="130" t="s">
        <v>1319</v>
      </c>
      <c r="B124" s="143"/>
      <c r="C124" s="143"/>
      <c r="D124" s="143"/>
      <c r="E124" s="143"/>
      <c r="F124" s="144"/>
      <c r="G124" s="143"/>
      <c r="H124" s="85">
        <f t="shared" si="3"/>
        <v>0</v>
      </c>
      <c r="J124" s="114" t="str">
        <f t="shared" si="4"/>
        <v>否</v>
      </c>
      <c r="O124" s="141"/>
    </row>
    <row r="125" ht="19.5" hidden="1" customHeight="1" spans="1:15">
      <c r="A125" s="130" t="s">
        <v>1320</v>
      </c>
      <c r="B125" s="143"/>
      <c r="C125" s="143"/>
      <c r="D125" s="143"/>
      <c r="E125" s="143"/>
      <c r="F125" s="144"/>
      <c r="G125" s="143"/>
      <c r="H125" s="85">
        <f t="shared" si="3"/>
        <v>0</v>
      </c>
      <c r="J125" s="114" t="str">
        <f t="shared" si="4"/>
        <v>否</v>
      </c>
      <c r="O125" s="141"/>
    </row>
    <row r="126" ht="19.5" hidden="1" customHeight="1" spans="1:15">
      <c r="A126" s="130" t="s">
        <v>1439</v>
      </c>
      <c r="B126" s="143"/>
      <c r="C126" s="143"/>
      <c r="D126" s="143"/>
      <c r="E126" s="143"/>
      <c r="F126" s="144"/>
      <c r="G126" s="143"/>
      <c r="H126" s="85">
        <f t="shared" si="3"/>
        <v>0</v>
      </c>
      <c r="J126" s="114" t="str">
        <f t="shared" si="4"/>
        <v>否</v>
      </c>
      <c r="O126" s="141"/>
    </row>
    <row r="127" ht="19.5" hidden="1" customHeight="1" spans="1:15">
      <c r="A127" s="130" t="s">
        <v>1319</v>
      </c>
      <c r="B127" s="143"/>
      <c r="C127" s="143"/>
      <c r="D127" s="143"/>
      <c r="E127" s="143"/>
      <c r="F127" s="144"/>
      <c r="G127" s="143"/>
      <c r="H127" s="85">
        <f t="shared" si="3"/>
        <v>0</v>
      </c>
      <c r="J127" s="114" t="str">
        <f t="shared" si="4"/>
        <v>否</v>
      </c>
      <c r="O127" s="141"/>
    </row>
    <row r="128" ht="19.5" hidden="1" customHeight="1" spans="1:15">
      <c r="A128" s="130" t="s">
        <v>1322</v>
      </c>
      <c r="B128" s="143"/>
      <c r="C128" s="143"/>
      <c r="D128" s="143"/>
      <c r="E128" s="143"/>
      <c r="F128" s="144"/>
      <c r="G128" s="143"/>
      <c r="H128" s="83">
        <f t="shared" si="3"/>
        <v>0</v>
      </c>
      <c r="J128" s="114" t="str">
        <f t="shared" si="4"/>
        <v>否</v>
      </c>
      <c r="O128" s="141"/>
    </row>
    <row r="129" ht="19.5" hidden="1" customHeight="1" spans="1:15">
      <c r="A129" s="130" t="s">
        <v>1323</v>
      </c>
      <c r="B129" s="143"/>
      <c r="C129" s="143"/>
      <c r="D129" s="143"/>
      <c r="E129" s="143"/>
      <c r="F129" s="144"/>
      <c r="G129" s="143"/>
      <c r="H129" s="85">
        <f t="shared" ref="H129:H219" si="5">IF(B129&lt;&gt;0,E129/B129,0)</f>
        <v>0</v>
      </c>
      <c r="J129" s="114" t="str">
        <f t="shared" si="4"/>
        <v>否</v>
      </c>
      <c r="O129" s="141"/>
    </row>
    <row r="130" ht="19.5" hidden="1" customHeight="1" spans="1:15">
      <c r="A130" s="130" t="s">
        <v>1324</v>
      </c>
      <c r="B130" s="143"/>
      <c r="C130" s="143"/>
      <c r="D130" s="143"/>
      <c r="E130" s="143"/>
      <c r="F130" s="144"/>
      <c r="G130" s="143"/>
      <c r="H130" s="85">
        <f t="shared" si="5"/>
        <v>0</v>
      </c>
      <c r="J130" s="114" t="str">
        <f t="shared" si="4"/>
        <v>否</v>
      </c>
      <c r="O130" s="141"/>
    </row>
    <row r="131" ht="19.5" hidden="1" customHeight="1" spans="1:15">
      <c r="A131" s="130" t="s">
        <v>1325</v>
      </c>
      <c r="B131" s="143"/>
      <c r="C131" s="143"/>
      <c r="D131" s="143"/>
      <c r="E131" s="143"/>
      <c r="F131" s="144"/>
      <c r="G131" s="143"/>
      <c r="H131" s="85">
        <f t="shared" si="5"/>
        <v>0</v>
      </c>
      <c r="J131" s="114" t="str">
        <f t="shared" si="4"/>
        <v>否</v>
      </c>
      <c r="O131" s="141"/>
    </row>
    <row r="132" ht="19.5" hidden="1" customHeight="1" spans="1:15">
      <c r="A132" s="130" t="s">
        <v>1326</v>
      </c>
      <c r="B132" s="143"/>
      <c r="C132" s="143"/>
      <c r="D132" s="143"/>
      <c r="E132" s="143"/>
      <c r="F132" s="144"/>
      <c r="G132" s="143"/>
      <c r="H132" s="85">
        <f t="shared" si="5"/>
        <v>0</v>
      </c>
      <c r="J132" s="114" t="str">
        <f t="shared" si="4"/>
        <v>否</v>
      </c>
      <c r="O132" s="141"/>
    </row>
    <row r="133" ht="19.5" hidden="1" customHeight="1" spans="1:15">
      <c r="A133" s="130" t="s">
        <v>1327</v>
      </c>
      <c r="B133" s="143"/>
      <c r="C133" s="143"/>
      <c r="D133" s="143"/>
      <c r="E133" s="143"/>
      <c r="F133" s="144"/>
      <c r="G133" s="143"/>
      <c r="H133" s="85">
        <f t="shared" si="5"/>
        <v>0</v>
      </c>
      <c r="J133" s="114" t="str">
        <f t="shared" ref="J133:J196" si="6">IF((B133+E133+K133)&lt;&gt;0,"是","否")</f>
        <v>否</v>
      </c>
      <c r="O133" s="141"/>
    </row>
    <row r="134" ht="19.5" hidden="1" customHeight="1" spans="1:15">
      <c r="A134" s="130" t="s">
        <v>1328</v>
      </c>
      <c r="B134" s="143"/>
      <c r="C134" s="143"/>
      <c r="D134" s="143"/>
      <c r="E134" s="143"/>
      <c r="F134" s="144"/>
      <c r="G134" s="143"/>
      <c r="H134" s="85">
        <f t="shared" si="5"/>
        <v>0</v>
      </c>
      <c r="J134" s="114" t="str">
        <f t="shared" si="6"/>
        <v>否</v>
      </c>
      <c r="O134" s="141"/>
    </row>
    <row r="135" ht="18.95" customHeight="1" spans="1:15">
      <c r="A135" s="136" t="s">
        <v>1329</v>
      </c>
      <c r="B135" s="145"/>
      <c r="C135" s="145"/>
      <c r="D135" s="145"/>
      <c r="E135" s="145"/>
      <c r="F135" s="146"/>
      <c r="G135" s="145"/>
      <c r="H135" s="85">
        <f t="shared" si="5"/>
        <v>0</v>
      </c>
      <c r="J135" s="114" t="str">
        <f t="shared" si="6"/>
        <v>是</v>
      </c>
      <c r="K135" s="112">
        <v>1</v>
      </c>
      <c r="O135" s="141"/>
    </row>
    <row r="136" ht="19.5" hidden="1" customHeight="1" spans="1:15">
      <c r="A136" s="130" t="s">
        <v>1330</v>
      </c>
      <c r="B136" s="143"/>
      <c r="C136" s="143"/>
      <c r="D136" s="143"/>
      <c r="E136" s="143"/>
      <c r="F136" s="144"/>
      <c r="G136" s="143"/>
      <c r="H136" s="85">
        <f t="shared" si="5"/>
        <v>0</v>
      </c>
      <c r="J136" s="114" t="str">
        <f t="shared" si="6"/>
        <v>否</v>
      </c>
      <c r="O136" s="141"/>
    </row>
    <row r="137" s="112" customFormat="1" ht="19.5" hidden="1" customHeight="1" spans="1:15">
      <c r="A137" s="130" t="s">
        <v>1331</v>
      </c>
      <c r="B137" s="143"/>
      <c r="C137" s="143"/>
      <c r="D137" s="143"/>
      <c r="E137" s="143"/>
      <c r="F137" s="144"/>
      <c r="G137" s="143"/>
      <c r="H137" s="85">
        <f t="shared" si="5"/>
        <v>0</v>
      </c>
      <c r="J137" s="114" t="str">
        <f t="shared" si="6"/>
        <v>否</v>
      </c>
      <c r="K137" s="114"/>
      <c r="O137" s="141"/>
    </row>
    <row r="138" ht="19.5" hidden="1" customHeight="1" spans="1:15">
      <c r="A138" s="130" t="s">
        <v>1332</v>
      </c>
      <c r="B138" s="143"/>
      <c r="C138" s="143"/>
      <c r="D138" s="143"/>
      <c r="E138" s="143"/>
      <c r="F138" s="144"/>
      <c r="G138" s="143"/>
      <c r="H138" s="85">
        <f t="shared" si="5"/>
        <v>0</v>
      </c>
      <c r="J138" s="114" t="str">
        <f t="shared" si="6"/>
        <v>否</v>
      </c>
      <c r="O138" s="141"/>
    </row>
    <row r="139" ht="19.5" hidden="1" customHeight="1" spans="1:15">
      <c r="A139" s="130" t="s">
        <v>1333</v>
      </c>
      <c r="B139" s="143"/>
      <c r="C139" s="143"/>
      <c r="D139" s="143"/>
      <c r="E139" s="143"/>
      <c r="F139" s="144"/>
      <c r="G139" s="143"/>
      <c r="H139" s="85">
        <f t="shared" si="5"/>
        <v>0</v>
      </c>
      <c r="J139" s="114" t="str">
        <f t="shared" si="6"/>
        <v>否</v>
      </c>
      <c r="O139" s="141"/>
    </row>
    <row r="140" ht="19.5" hidden="1" customHeight="1" spans="1:15">
      <c r="A140" s="130" t="s">
        <v>1334</v>
      </c>
      <c r="B140" s="143"/>
      <c r="C140" s="143"/>
      <c r="D140" s="143"/>
      <c r="E140" s="143"/>
      <c r="F140" s="144"/>
      <c r="G140" s="143"/>
      <c r="H140" s="85">
        <f t="shared" si="5"/>
        <v>0</v>
      </c>
      <c r="J140" s="114" t="str">
        <f t="shared" si="6"/>
        <v>否</v>
      </c>
      <c r="O140" s="141"/>
    </row>
    <row r="141" ht="19.5" hidden="1" customHeight="1" spans="1:15">
      <c r="A141" s="130" t="s">
        <v>1335</v>
      </c>
      <c r="B141" s="143"/>
      <c r="C141" s="143"/>
      <c r="D141" s="143"/>
      <c r="E141" s="143"/>
      <c r="F141" s="144"/>
      <c r="G141" s="143"/>
      <c r="H141" s="85">
        <f t="shared" si="5"/>
        <v>0</v>
      </c>
      <c r="J141" s="114" t="str">
        <f t="shared" si="6"/>
        <v>否</v>
      </c>
      <c r="O141" s="141"/>
    </row>
    <row r="142" ht="19.5" hidden="1" customHeight="1" spans="1:15">
      <c r="A142" s="130" t="s">
        <v>1336</v>
      </c>
      <c r="B142" s="143"/>
      <c r="C142" s="143"/>
      <c r="D142" s="143"/>
      <c r="E142" s="143"/>
      <c r="F142" s="144"/>
      <c r="G142" s="143"/>
      <c r="H142" s="85">
        <f t="shared" si="5"/>
        <v>0</v>
      </c>
      <c r="J142" s="114" t="str">
        <f t="shared" si="6"/>
        <v>否</v>
      </c>
      <c r="O142" s="141"/>
    </row>
    <row r="143" ht="19.5" hidden="1" customHeight="1" spans="1:15">
      <c r="A143" s="130" t="s">
        <v>1337</v>
      </c>
      <c r="B143" s="143"/>
      <c r="C143" s="143"/>
      <c r="D143" s="143"/>
      <c r="E143" s="143"/>
      <c r="F143" s="144"/>
      <c r="G143" s="143"/>
      <c r="H143" s="85">
        <f t="shared" si="5"/>
        <v>0</v>
      </c>
      <c r="J143" s="114" t="str">
        <f t="shared" si="6"/>
        <v>否</v>
      </c>
      <c r="O143" s="141"/>
    </row>
    <row r="144" ht="19.5" hidden="1" customHeight="1" spans="1:15">
      <c r="A144" s="130" t="s">
        <v>1335</v>
      </c>
      <c r="B144" s="143"/>
      <c r="C144" s="143"/>
      <c r="D144" s="143"/>
      <c r="E144" s="143"/>
      <c r="F144" s="144"/>
      <c r="G144" s="143"/>
      <c r="H144" s="85">
        <f t="shared" si="5"/>
        <v>0</v>
      </c>
      <c r="J144" s="114" t="str">
        <f t="shared" si="6"/>
        <v>否</v>
      </c>
      <c r="O144" s="141"/>
    </row>
    <row r="145" ht="19.5" hidden="1" customHeight="1" spans="1:15">
      <c r="A145" s="130" t="s">
        <v>1338</v>
      </c>
      <c r="B145" s="143"/>
      <c r="C145" s="143"/>
      <c r="D145" s="143"/>
      <c r="E145" s="143"/>
      <c r="F145" s="144"/>
      <c r="G145" s="143"/>
      <c r="H145" s="85">
        <f t="shared" si="5"/>
        <v>0</v>
      </c>
      <c r="J145" s="114" t="str">
        <f t="shared" si="6"/>
        <v>否</v>
      </c>
      <c r="O145" s="141"/>
    </row>
    <row r="146" ht="19.5" hidden="1" customHeight="1" spans="1:15">
      <c r="A146" s="130" t="s">
        <v>1339</v>
      </c>
      <c r="B146" s="143"/>
      <c r="C146" s="143"/>
      <c r="D146" s="143"/>
      <c r="E146" s="143"/>
      <c r="F146" s="144"/>
      <c r="G146" s="143"/>
      <c r="H146" s="85">
        <f t="shared" si="5"/>
        <v>0</v>
      </c>
      <c r="J146" s="114" t="str">
        <f t="shared" si="6"/>
        <v>否</v>
      </c>
      <c r="O146" s="141"/>
    </row>
    <row r="147" ht="19.5" hidden="1" customHeight="1" spans="1:15">
      <c r="A147" s="130" t="s">
        <v>1340</v>
      </c>
      <c r="B147" s="143"/>
      <c r="C147" s="143"/>
      <c r="D147" s="143"/>
      <c r="E147" s="143"/>
      <c r="F147" s="144"/>
      <c r="G147" s="143"/>
      <c r="H147" s="85">
        <f t="shared" si="5"/>
        <v>0</v>
      </c>
      <c r="J147" s="114" t="str">
        <f t="shared" si="6"/>
        <v>否</v>
      </c>
      <c r="O147" s="141"/>
    </row>
    <row r="148" ht="19.5" hidden="1" customHeight="1" spans="1:15">
      <c r="A148" s="130" t="s">
        <v>1440</v>
      </c>
      <c r="B148" s="143"/>
      <c r="C148" s="143"/>
      <c r="D148" s="143"/>
      <c r="E148" s="143"/>
      <c r="F148" s="144"/>
      <c r="G148" s="143"/>
      <c r="H148" s="85">
        <f t="shared" si="5"/>
        <v>0</v>
      </c>
      <c r="J148" s="114" t="str">
        <f t="shared" si="6"/>
        <v>否</v>
      </c>
      <c r="O148" s="141"/>
    </row>
    <row r="149" ht="19.5" hidden="1" customHeight="1" spans="1:15">
      <c r="A149" s="130" t="s">
        <v>1342</v>
      </c>
      <c r="B149" s="143"/>
      <c r="C149" s="143"/>
      <c r="D149" s="143"/>
      <c r="E149" s="143"/>
      <c r="F149" s="144"/>
      <c r="G149" s="143"/>
      <c r="H149" s="85">
        <f t="shared" si="5"/>
        <v>0</v>
      </c>
      <c r="J149" s="114" t="str">
        <f t="shared" si="6"/>
        <v>否</v>
      </c>
      <c r="O149" s="141"/>
    </row>
    <row r="150" ht="19.5" hidden="1" customHeight="1" spans="1:15">
      <c r="A150" s="130" t="s">
        <v>1343</v>
      </c>
      <c r="B150" s="143"/>
      <c r="C150" s="143"/>
      <c r="D150" s="143"/>
      <c r="E150" s="143"/>
      <c r="F150" s="144"/>
      <c r="G150" s="143"/>
      <c r="H150" s="85">
        <f t="shared" si="5"/>
        <v>0</v>
      </c>
      <c r="J150" s="114" t="str">
        <f t="shared" si="6"/>
        <v>否</v>
      </c>
      <c r="O150" s="141"/>
    </row>
    <row r="151" ht="19.5" hidden="1" customHeight="1" spans="1:15">
      <c r="A151" s="130" t="s">
        <v>1344</v>
      </c>
      <c r="B151" s="143"/>
      <c r="C151" s="143"/>
      <c r="D151" s="143"/>
      <c r="E151" s="143"/>
      <c r="F151" s="144"/>
      <c r="G151" s="143"/>
      <c r="H151" s="85">
        <f t="shared" si="5"/>
        <v>0</v>
      </c>
      <c r="J151" s="114" t="str">
        <f t="shared" si="6"/>
        <v>否</v>
      </c>
      <c r="O151" s="141"/>
    </row>
    <row r="152" ht="19.5" hidden="1" customHeight="1" spans="1:15">
      <c r="A152" s="130" t="s">
        <v>1345</v>
      </c>
      <c r="B152" s="143"/>
      <c r="C152" s="143"/>
      <c r="D152" s="143"/>
      <c r="E152" s="143"/>
      <c r="F152" s="144"/>
      <c r="G152" s="143"/>
      <c r="H152" s="85">
        <f t="shared" si="5"/>
        <v>0</v>
      </c>
      <c r="J152" s="114" t="str">
        <f t="shared" si="6"/>
        <v>否</v>
      </c>
      <c r="O152" s="141"/>
    </row>
    <row r="153" ht="19.5" hidden="1" customHeight="1" spans="1:15">
      <c r="A153" s="130" t="s">
        <v>1346</v>
      </c>
      <c r="B153" s="143"/>
      <c r="C153" s="143"/>
      <c r="D153" s="143"/>
      <c r="E153" s="143"/>
      <c r="F153" s="144"/>
      <c r="G153" s="143"/>
      <c r="H153" s="85">
        <f t="shared" si="5"/>
        <v>0</v>
      </c>
      <c r="J153" s="114" t="str">
        <f t="shared" si="6"/>
        <v>否</v>
      </c>
      <c r="O153" s="141"/>
    </row>
    <row r="154" ht="19.5" hidden="1" customHeight="1" spans="1:15">
      <c r="A154" s="130" t="s">
        <v>1347</v>
      </c>
      <c r="B154" s="143"/>
      <c r="C154" s="143"/>
      <c r="D154" s="143"/>
      <c r="E154" s="143"/>
      <c r="F154" s="144"/>
      <c r="G154" s="143"/>
      <c r="H154" s="85">
        <f t="shared" si="5"/>
        <v>0</v>
      </c>
      <c r="J154" s="114" t="str">
        <f t="shared" si="6"/>
        <v>否</v>
      </c>
      <c r="O154" s="141"/>
    </row>
    <row r="155" ht="19.5" hidden="1" customHeight="1" spans="1:15">
      <c r="A155" s="130" t="s">
        <v>1348</v>
      </c>
      <c r="B155" s="143"/>
      <c r="C155" s="143"/>
      <c r="D155" s="143"/>
      <c r="E155" s="143"/>
      <c r="F155" s="144"/>
      <c r="G155" s="143"/>
      <c r="H155" s="85">
        <f t="shared" si="5"/>
        <v>0</v>
      </c>
      <c r="J155" s="114" t="str">
        <f t="shared" si="6"/>
        <v>否</v>
      </c>
      <c r="O155" s="141"/>
    </row>
    <row r="156" ht="19.5" hidden="1" customHeight="1" spans="1:15">
      <c r="A156" s="130" t="s">
        <v>1349</v>
      </c>
      <c r="B156" s="143"/>
      <c r="C156" s="143"/>
      <c r="D156" s="143"/>
      <c r="E156" s="143"/>
      <c r="F156" s="144"/>
      <c r="G156" s="143"/>
      <c r="H156" s="85">
        <f t="shared" si="5"/>
        <v>0</v>
      </c>
      <c r="J156" s="114" t="str">
        <f t="shared" si="6"/>
        <v>否</v>
      </c>
      <c r="O156" s="141"/>
    </row>
    <row r="157" s="112" customFormat="1" ht="19.5" hidden="1" customHeight="1" spans="1:15">
      <c r="A157" s="130" t="s">
        <v>1350</v>
      </c>
      <c r="B157" s="143"/>
      <c r="C157" s="143"/>
      <c r="D157" s="143"/>
      <c r="E157" s="143"/>
      <c r="F157" s="144"/>
      <c r="G157" s="143"/>
      <c r="H157" s="85">
        <f t="shared" si="5"/>
        <v>0</v>
      </c>
      <c r="J157" s="114" t="str">
        <f t="shared" si="6"/>
        <v>否</v>
      </c>
      <c r="K157" s="114"/>
      <c r="O157" s="141"/>
    </row>
    <row r="158" ht="19.5" hidden="1" customHeight="1" spans="1:15">
      <c r="A158" s="130" t="s">
        <v>1351</v>
      </c>
      <c r="B158" s="143"/>
      <c r="C158" s="143"/>
      <c r="D158" s="143"/>
      <c r="E158" s="143"/>
      <c r="F158" s="144"/>
      <c r="G158" s="143"/>
      <c r="H158" s="85">
        <f t="shared" si="5"/>
        <v>0</v>
      </c>
      <c r="J158" s="114" t="str">
        <f t="shared" si="6"/>
        <v>否</v>
      </c>
      <c r="O158" s="141"/>
    </row>
    <row r="159" ht="19.5" hidden="1" customHeight="1" spans="1:15">
      <c r="A159" s="130" t="s">
        <v>1352</v>
      </c>
      <c r="B159" s="143"/>
      <c r="C159" s="143"/>
      <c r="D159" s="143"/>
      <c r="E159" s="143"/>
      <c r="F159" s="144"/>
      <c r="G159" s="143"/>
      <c r="H159" s="85">
        <f t="shared" si="5"/>
        <v>0</v>
      </c>
      <c r="J159" s="114" t="str">
        <f t="shared" si="6"/>
        <v>否</v>
      </c>
      <c r="O159" s="141"/>
    </row>
    <row r="160" ht="19.5" hidden="1" customHeight="1" spans="1:15">
      <c r="A160" s="130" t="s">
        <v>1353</v>
      </c>
      <c r="B160" s="143"/>
      <c r="C160" s="143"/>
      <c r="D160" s="143"/>
      <c r="E160" s="143"/>
      <c r="F160" s="144"/>
      <c r="G160" s="143"/>
      <c r="H160" s="85">
        <f t="shared" si="5"/>
        <v>0</v>
      </c>
      <c r="J160" s="114" t="str">
        <f t="shared" si="6"/>
        <v>否</v>
      </c>
      <c r="O160" s="141"/>
    </row>
    <row r="161" ht="19.5" hidden="1" customHeight="1" spans="1:15">
      <c r="A161" s="130" t="s">
        <v>1354</v>
      </c>
      <c r="B161" s="143"/>
      <c r="C161" s="143"/>
      <c r="D161" s="143"/>
      <c r="E161" s="143"/>
      <c r="F161" s="144"/>
      <c r="G161" s="143"/>
      <c r="H161" s="85">
        <f t="shared" si="5"/>
        <v>0</v>
      </c>
      <c r="J161" s="114" t="str">
        <f t="shared" si="6"/>
        <v>否</v>
      </c>
      <c r="O161" s="141"/>
    </row>
    <row r="162" ht="19.5" hidden="1" customHeight="1" spans="1:15">
      <c r="A162" s="130" t="s">
        <v>1355</v>
      </c>
      <c r="B162" s="143"/>
      <c r="C162" s="143"/>
      <c r="D162" s="143"/>
      <c r="E162" s="143"/>
      <c r="F162" s="144"/>
      <c r="G162" s="143"/>
      <c r="H162" s="85">
        <f t="shared" si="5"/>
        <v>0</v>
      </c>
      <c r="J162" s="114" t="str">
        <f t="shared" si="6"/>
        <v>否</v>
      </c>
      <c r="O162" s="141"/>
    </row>
    <row r="163" ht="19.5" hidden="1" customHeight="1" spans="1:15">
      <c r="A163" s="130" t="s">
        <v>1356</v>
      </c>
      <c r="B163" s="143"/>
      <c r="C163" s="143"/>
      <c r="D163" s="143"/>
      <c r="E163" s="143"/>
      <c r="F163" s="144"/>
      <c r="G163" s="143"/>
      <c r="H163" s="85">
        <f t="shared" si="5"/>
        <v>0</v>
      </c>
      <c r="J163" s="114" t="str">
        <f t="shared" si="6"/>
        <v>否</v>
      </c>
      <c r="O163" s="141"/>
    </row>
    <row r="164" s="112" customFormat="1" ht="19.5" hidden="1" customHeight="1" spans="1:15">
      <c r="A164" s="130" t="s">
        <v>1357</v>
      </c>
      <c r="B164" s="143"/>
      <c r="C164" s="143"/>
      <c r="D164" s="143"/>
      <c r="E164" s="143"/>
      <c r="F164" s="144"/>
      <c r="G164" s="143"/>
      <c r="H164" s="85">
        <f t="shared" si="5"/>
        <v>0</v>
      </c>
      <c r="J164" s="114" t="str">
        <f t="shared" si="6"/>
        <v>否</v>
      </c>
      <c r="K164" s="114"/>
      <c r="O164" s="141"/>
    </row>
    <row r="165" ht="19.5" hidden="1" customHeight="1" spans="1:15">
      <c r="A165" s="130" t="s">
        <v>1358</v>
      </c>
      <c r="B165" s="143"/>
      <c r="C165" s="143"/>
      <c r="D165" s="143"/>
      <c r="E165" s="143"/>
      <c r="F165" s="144"/>
      <c r="G165" s="143"/>
      <c r="H165" s="85">
        <f t="shared" si="5"/>
        <v>0</v>
      </c>
      <c r="J165" s="114" t="str">
        <f t="shared" si="6"/>
        <v>否</v>
      </c>
      <c r="O165" s="141"/>
    </row>
    <row r="166" ht="19.5" hidden="1" customHeight="1" spans="1:15">
      <c r="A166" s="130" t="s">
        <v>1359</v>
      </c>
      <c r="B166" s="143"/>
      <c r="C166" s="143"/>
      <c r="D166" s="143"/>
      <c r="E166" s="143"/>
      <c r="F166" s="144"/>
      <c r="G166" s="143"/>
      <c r="H166" s="85">
        <f t="shared" si="5"/>
        <v>0</v>
      </c>
      <c r="J166" s="114" t="str">
        <f t="shared" si="6"/>
        <v>否</v>
      </c>
      <c r="O166" s="141"/>
    </row>
    <row r="167" ht="19.5" hidden="1" customHeight="1" spans="1:15">
      <c r="A167" s="130" t="s">
        <v>1360</v>
      </c>
      <c r="B167" s="143"/>
      <c r="C167" s="143"/>
      <c r="D167" s="143"/>
      <c r="E167" s="143"/>
      <c r="F167" s="144"/>
      <c r="G167" s="143"/>
      <c r="H167" s="85">
        <f t="shared" si="5"/>
        <v>0</v>
      </c>
      <c r="J167" s="114" t="str">
        <f t="shared" si="6"/>
        <v>否</v>
      </c>
      <c r="O167" s="141"/>
    </row>
    <row r="168" ht="19.5" hidden="1" customHeight="1" spans="1:15">
      <c r="A168" s="130" t="s">
        <v>1361</v>
      </c>
      <c r="B168" s="143"/>
      <c r="C168" s="143"/>
      <c r="D168" s="143"/>
      <c r="E168" s="143"/>
      <c r="F168" s="144"/>
      <c r="G168" s="143"/>
      <c r="H168" s="85">
        <f t="shared" si="5"/>
        <v>0</v>
      </c>
      <c r="J168" s="114" t="str">
        <f t="shared" si="6"/>
        <v>否</v>
      </c>
      <c r="O168" s="141"/>
    </row>
    <row r="169" ht="19.5" hidden="1" customHeight="1" spans="1:15">
      <c r="A169" s="130" t="s">
        <v>1362</v>
      </c>
      <c r="B169" s="143"/>
      <c r="C169" s="143"/>
      <c r="D169" s="143"/>
      <c r="E169" s="143"/>
      <c r="F169" s="144"/>
      <c r="G169" s="143"/>
      <c r="H169" s="85">
        <f t="shared" si="5"/>
        <v>0</v>
      </c>
      <c r="J169" s="114" t="str">
        <f t="shared" si="6"/>
        <v>否</v>
      </c>
      <c r="O169" s="141"/>
    </row>
    <row r="170" ht="19.5" hidden="1" customHeight="1" spans="1:15">
      <c r="A170" s="130" t="s">
        <v>1363</v>
      </c>
      <c r="B170" s="143"/>
      <c r="C170" s="143"/>
      <c r="D170" s="143"/>
      <c r="E170" s="143"/>
      <c r="F170" s="144"/>
      <c r="G170" s="143"/>
      <c r="H170" s="85">
        <f t="shared" si="5"/>
        <v>0</v>
      </c>
      <c r="J170" s="114" t="str">
        <f t="shared" si="6"/>
        <v>否</v>
      </c>
      <c r="O170" s="141"/>
    </row>
    <row r="171" ht="19.5" hidden="1" customHeight="1" spans="1:15">
      <c r="A171" s="130" t="s">
        <v>1364</v>
      </c>
      <c r="B171" s="143"/>
      <c r="C171" s="143"/>
      <c r="D171" s="143"/>
      <c r="E171" s="143"/>
      <c r="F171" s="144"/>
      <c r="G171" s="143"/>
      <c r="H171" s="85">
        <f t="shared" si="5"/>
        <v>0</v>
      </c>
      <c r="J171" s="114" t="str">
        <f t="shared" si="6"/>
        <v>否</v>
      </c>
      <c r="O171" s="141"/>
    </row>
    <row r="172" ht="19.5" hidden="1" customHeight="1" spans="1:15">
      <c r="A172" s="130" t="s">
        <v>1365</v>
      </c>
      <c r="B172" s="143"/>
      <c r="C172" s="143"/>
      <c r="D172" s="143"/>
      <c r="E172" s="143"/>
      <c r="F172" s="144"/>
      <c r="G172" s="143"/>
      <c r="H172" s="83">
        <f t="shared" si="5"/>
        <v>0</v>
      </c>
      <c r="J172" s="114" t="str">
        <f t="shared" si="6"/>
        <v>否</v>
      </c>
      <c r="O172" s="141"/>
    </row>
    <row r="173" ht="19.5" hidden="1" customHeight="1" spans="1:15">
      <c r="A173" s="130" t="s">
        <v>1366</v>
      </c>
      <c r="B173" s="143"/>
      <c r="C173" s="143"/>
      <c r="D173" s="143"/>
      <c r="E173" s="143"/>
      <c r="F173" s="144"/>
      <c r="G173" s="143"/>
      <c r="H173" s="85">
        <f t="shared" si="5"/>
        <v>0</v>
      </c>
      <c r="J173" s="114" t="str">
        <f t="shared" si="6"/>
        <v>否</v>
      </c>
      <c r="O173" s="141"/>
    </row>
    <row r="174" ht="19.5" hidden="1" customHeight="1" spans="1:15">
      <c r="A174" s="130" t="s">
        <v>1367</v>
      </c>
      <c r="B174" s="143"/>
      <c r="C174" s="143"/>
      <c r="D174" s="143"/>
      <c r="E174" s="143"/>
      <c r="F174" s="144"/>
      <c r="G174" s="143"/>
      <c r="H174" s="85">
        <f t="shared" si="5"/>
        <v>0</v>
      </c>
      <c r="J174" s="114" t="str">
        <f t="shared" si="6"/>
        <v>否</v>
      </c>
      <c r="O174" s="141"/>
    </row>
    <row r="175" ht="19.5" hidden="1" customHeight="1" spans="1:15">
      <c r="A175" s="130" t="s">
        <v>1368</v>
      </c>
      <c r="B175" s="143"/>
      <c r="C175" s="143"/>
      <c r="D175" s="143"/>
      <c r="E175" s="143"/>
      <c r="F175" s="144"/>
      <c r="G175" s="143"/>
      <c r="H175" s="85">
        <f t="shared" si="5"/>
        <v>0</v>
      </c>
      <c r="J175" s="114" t="str">
        <f t="shared" si="6"/>
        <v>否</v>
      </c>
      <c r="O175" s="141"/>
    </row>
    <row r="176" ht="19.5" hidden="1" customHeight="1" spans="1:15">
      <c r="A176" s="130" t="s">
        <v>1369</v>
      </c>
      <c r="B176" s="143"/>
      <c r="C176" s="143"/>
      <c r="D176" s="143"/>
      <c r="E176" s="143"/>
      <c r="F176" s="144"/>
      <c r="G176" s="143"/>
      <c r="H176" s="85">
        <f t="shared" si="5"/>
        <v>0</v>
      </c>
      <c r="J176" s="114" t="str">
        <f t="shared" si="6"/>
        <v>否</v>
      </c>
      <c r="O176" s="141"/>
    </row>
    <row r="177" ht="19.5" hidden="1" customHeight="1" spans="1:15">
      <c r="A177" s="130" t="s">
        <v>1370</v>
      </c>
      <c r="B177" s="143"/>
      <c r="C177" s="143"/>
      <c r="D177" s="143"/>
      <c r="E177" s="143"/>
      <c r="F177" s="144"/>
      <c r="G177" s="143"/>
      <c r="H177" s="85">
        <f t="shared" si="5"/>
        <v>0</v>
      </c>
      <c r="J177" s="114" t="str">
        <f t="shared" si="6"/>
        <v>否</v>
      </c>
      <c r="O177" s="141"/>
    </row>
    <row r="178" ht="19.5" hidden="1" customHeight="1" spans="1:15">
      <c r="A178" s="130" t="s">
        <v>1371</v>
      </c>
      <c r="B178" s="143"/>
      <c r="C178" s="143"/>
      <c r="D178" s="143"/>
      <c r="E178" s="143"/>
      <c r="F178" s="144"/>
      <c r="G178" s="143"/>
      <c r="H178" s="85">
        <f t="shared" si="5"/>
        <v>0</v>
      </c>
      <c r="J178" s="114" t="str">
        <f t="shared" si="6"/>
        <v>否</v>
      </c>
      <c r="O178" s="141"/>
    </row>
    <row r="179" ht="18.95" customHeight="1" spans="1:15">
      <c r="A179" s="136" t="s">
        <v>1372</v>
      </c>
      <c r="B179" s="145">
        <v>20</v>
      </c>
      <c r="C179" s="145"/>
      <c r="D179" s="145"/>
      <c r="E179" s="145"/>
      <c r="F179" s="146"/>
      <c r="G179" s="145"/>
      <c r="H179" s="85">
        <f t="shared" si="5"/>
        <v>0</v>
      </c>
      <c r="J179" s="114" t="str">
        <f t="shared" si="6"/>
        <v>是</v>
      </c>
      <c r="K179" s="112">
        <v>1</v>
      </c>
      <c r="O179" s="141"/>
    </row>
    <row r="180" ht="19.5" hidden="1" customHeight="1" spans="1:15">
      <c r="A180" s="130" t="s">
        <v>1373</v>
      </c>
      <c r="B180" s="143"/>
      <c r="C180" s="143"/>
      <c r="D180" s="143"/>
      <c r="E180" s="143"/>
      <c r="F180" s="144"/>
      <c r="G180" s="143"/>
      <c r="H180" s="85">
        <f t="shared" si="5"/>
        <v>0</v>
      </c>
      <c r="J180" s="114" t="str">
        <f t="shared" si="6"/>
        <v>否</v>
      </c>
      <c r="O180" s="141"/>
    </row>
    <row r="181" ht="19.5" hidden="1" customHeight="1" spans="1:15">
      <c r="A181" s="130" t="s">
        <v>1374</v>
      </c>
      <c r="B181" s="143"/>
      <c r="C181" s="143"/>
      <c r="D181" s="143"/>
      <c r="E181" s="143"/>
      <c r="F181" s="144"/>
      <c r="G181" s="143"/>
      <c r="H181" s="85">
        <f t="shared" si="5"/>
        <v>0</v>
      </c>
      <c r="J181" s="114" t="str">
        <f t="shared" si="6"/>
        <v>否</v>
      </c>
      <c r="O181" s="141"/>
    </row>
    <row r="182" ht="19.5" hidden="1" customHeight="1" spans="1:15">
      <c r="A182" s="130" t="s">
        <v>1375</v>
      </c>
      <c r="B182" s="143"/>
      <c r="C182" s="143"/>
      <c r="D182" s="143"/>
      <c r="E182" s="143"/>
      <c r="F182" s="144"/>
      <c r="G182" s="143"/>
      <c r="H182" s="85">
        <f t="shared" si="5"/>
        <v>0</v>
      </c>
      <c r="J182" s="114" t="str">
        <f t="shared" si="6"/>
        <v>否</v>
      </c>
      <c r="O182" s="141"/>
    </row>
    <row r="183" ht="19.5" hidden="1" customHeight="1" spans="1:15">
      <c r="A183" s="130" t="s">
        <v>1376</v>
      </c>
      <c r="B183" s="143"/>
      <c r="C183" s="143"/>
      <c r="D183" s="143"/>
      <c r="E183" s="143"/>
      <c r="F183" s="144"/>
      <c r="G183" s="143"/>
      <c r="H183" s="85">
        <f t="shared" si="5"/>
        <v>0</v>
      </c>
      <c r="J183" s="114" t="str">
        <f t="shared" si="6"/>
        <v>否</v>
      </c>
      <c r="O183" s="141"/>
    </row>
    <row r="184" ht="19.5" hidden="1" customHeight="1" spans="1:15">
      <c r="A184" s="130" t="s">
        <v>1377</v>
      </c>
      <c r="B184" s="143"/>
      <c r="C184" s="143"/>
      <c r="D184" s="143"/>
      <c r="E184" s="143"/>
      <c r="F184" s="144"/>
      <c r="G184" s="143"/>
      <c r="H184" s="85">
        <f t="shared" si="5"/>
        <v>0</v>
      </c>
      <c r="J184" s="114" t="str">
        <f t="shared" si="6"/>
        <v>否</v>
      </c>
      <c r="O184" s="141"/>
    </row>
    <row r="185" ht="19.5" hidden="1" customHeight="1" spans="1:15">
      <c r="A185" s="130" t="s">
        <v>1378</v>
      </c>
      <c r="B185" s="143"/>
      <c r="C185" s="143"/>
      <c r="D185" s="143"/>
      <c r="E185" s="143"/>
      <c r="F185" s="144"/>
      <c r="G185" s="143"/>
      <c r="H185" s="85">
        <f t="shared" si="5"/>
        <v>0</v>
      </c>
      <c r="J185" s="114" t="str">
        <f t="shared" si="6"/>
        <v>否</v>
      </c>
      <c r="O185" s="141"/>
    </row>
    <row r="186" ht="19.5" hidden="1" customHeight="1" spans="1:15">
      <c r="A186" s="130" t="s">
        <v>1379</v>
      </c>
      <c r="B186" s="143"/>
      <c r="C186" s="143"/>
      <c r="D186" s="143"/>
      <c r="E186" s="143"/>
      <c r="F186" s="144"/>
      <c r="G186" s="143"/>
      <c r="H186" s="85">
        <f t="shared" si="5"/>
        <v>0</v>
      </c>
      <c r="J186" s="114" t="str">
        <f t="shared" si="6"/>
        <v>否</v>
      </c>
      <c r="O186" s="141"/>
    </row>
    <row r="187" ht="19.5" hidden="1" customHeight="1" spans="1:10">
      <c r="A187" s="130" t="s">
        <v>1380</v>
      </c>
      <c r="B187" s="143"/>
      <c r="C187" s="143"/>
      <c r="D187" s="143"/>
      <c r="E187" s="143"/>
      <c r="F187" s="144"/>
      <c r="G187" s="143"/>
      <c r="H187" s="85">
        <f t="shared" si="5"/>
        <v>0</v>
      </c>
      <c r="J187" s="114" t="str">
        <f t="shared" si="6"/>
        <v>否</v>
      </c>
    </row>
    <row r="188" s="112" customFormat="1" ht="19.5" hidden="1" customHeight="1" spans="1:11">
      <c r="A188" s="130" t="s">
        <v>1381</v>
      </c>
      <c r="B188" s="143"/>
      <c r="C188" s="143"/>
      <c r="D188" s="143"/>
      <c r="E188" s="143"/>
      <c r="F188" s="144"/>
      <c r="G188" s="143"/>
      <c r="H188" s="85">
        <f t="shared" si="5"/>
        <v>0</v>
      </c>
      <c r="J188" s="114" t="str">
        <f t="shared" si="6"/>
        <v>否</v>
      </c>
      <c r="K188" s="114"/>
    </row>
    <row r="189" s="112" customFormat="1" ht="18.95" customHeight="1" spans="1:11">
      <c r="A189" s="130" t="s">
        <v>1441</v>
      </c>
      <c r="B189" s="143">
        <v>20</v>
      </c>
      <c r="C189" s="143"/>
      <c r="D189" s="143"/>
      <c r="E189" s="143"/>
      <c r="F189" s="144"/>
      <c r="G189" s="143"/>
      <c r="H189" s="85">
        <f t="shared" si="5"/>
        <v>0</v>
      </c>
      <c r="J189" s="114" t="str">
        <f t="shared" si="6"/>
        <v>是</v>
      </c>
      <c r="K189" s="114"/>
    </row>
    <row r="190" ht="19.5" hidden="1" customHeight="1" spans="1:10">
      <c r="A190" s="130" t="s">
        <v>1383</v>
      </c>
      <c r="B190" s="143"/>
      <c r="C190" s="143"/>
      <c r="D190" s="143"/>
      <c r="E190" s="143"/>
      <c r="F190" s="144"/>
      <c r="G190" s="143"/>
      <c r="H190" s="85">
        <f t="shared" si="5"/>
        <v>0</v>
      </c>
      <c r="J190" s="114" t="str">
        <f t="shared" si="6"/>
        <v>否</v>
      </c>
    </row>
    <row r="191" s="113" customFormat="1" ht="19.5" hidden="1" customHeight="1" spans="1:13">
      <c r="A191" s="130" t="s">
        <v>1384</v>
      </c>
      <c r="B191" s="143"/>
      <c r="C191" s="143"/>
      <c r="D191" s="143"/>
      <c r="E191" s="143"/>
      <c r="F191" s="144"/>
      <c r="G191" s="143"/>
      <c r="H191" s="85">
        <f t="shared" si="5"/>
        <v>0</v>
      </c>
      <c r="J191" s="114" t="str">
        <f t="shared" si="6"/>
        <v>否</v>
      </c>
      <c r="K191" s="114"/>
      <c r="M191" s="147"/>
    </row>
    <row r="192" ht="18.95" customHeight="1" spans="1:10">
      <c r="A192" s="130" t="s">
        <v>1385</v>
      </c>
      <c r="B192" s="143">
        <v>10</v>
      </c>
      <c r="C192" s="143"/>
      <c r="D192" s="143"/>
      <c r="E192" s="143"/>
      <c r="F192" s="144"/>
      <c r="G192" s="143"/>
      <c r="H192" s="83">
        <f t="shared" si="5"/>
        <v>0</v>
      </c>
      <c r="J192" s="114" t="str">
        <f t="shared" si="6"/>
        <v>是</v>
      </c>
    </row>
    <row r="193" s="112" customFormat="1" ht="18.95" customHeight="1" spans="1:11">
      <c r="A193" s="130" t="s">
        <v>1386</v>
      </c>
      <c r="B193" s="143">
        <v>10</v>
      </c>
      <c r="C193" s="143"/>
      <c r="D193" s="143"/>
      <c r="E193" s="143"/>
      <c r="F193" s="144"/>
      <c r="G193" s="143"/>
      <c r="H193" s="85">
        <f t="shared" si="5"/>
        <v>0</v>
      </c>
      <c r="J193" s="114" t="str">
        <f t="shared" si="6"/>
        <v>是</v>
      </c>
      <c r="K193" s="114"/>
    </row>
    <row r="194" s="112" customFormat="1" ht="19.5" hidden="1" customHeight="1" spans="1:11">
      <c r="A194" s="130" t="s">
        <v>1387</v>
      </c>
      <c r="B194" s="143"/>
      <c r="C194" s="143"/>
      <c r="D194" s="143"/>
      <c r="E194" s="143"/>
      <c r="F194" s="144"/>
      <c r="G194" s="143"/>
      <c r="H194" s="85">
        <f t="shared" si="5"/>
        <v>0</v>
      </c>
      <c r="J194" s="114" t="str">
        <f t="shared" si="6"/>
        <v>否</v>
      </c>
      <c r="K194" s="114"/>
    </row>
    <row r="195" s="112" customFormat="1" ht="19.5" hidden="1" customHeight="1" spans="1:11">
      <c r="A195" s="130" t="s">
        <v>1388</v>
      </c>
      <c r="B195" s="143"/>
      <c r="C195" s="143"/>
      <c r="D195" s="143"/>
      <c r="E195" s="143"/>
      <c r="F195" s="144"/>
      <c r="G195" s="143"/>
      <c r="H195" s="85">
        <f t="shared" si="5"/>
        <v>0</v>
      </c>
      <c r="J195" s="114" t="str">
        <f t="shared" si="6"/>
        <v>否</v>
      </c>
      <c r="K195" s="114"/>
    </row>
    <row r="196" s="112" customFormat="1" ht="19.5" hidden="1" customHeight="1" spans="1:11">
      <c r="A196" s="130" t="s">
        <v>1389</v>
      </c>
      <c r="B196" s="143"/>
      <c r="C196" s="143"/>
      <c r="D196" s="143"/>
      <c r="E196" s="143"/>
      <c r="F196" s="144"/>
      <c r="G196" s="143"/>
      <c r="H196" s="85">
        <f t="shared" si="5"/>
        <v>0</v>
      </c>
      <c r="J196" s="114" t="str">
        <f t="shared" si="6"/>
        <v>否</v>
      </c>
      <c r="K196" s="114"/>
    </row>
    <row r="197" s="112" customFormat="1" ht="19.5" hidden="1" customHeight="1" spans="1:11">
      <c r="A197" s="130" t="s">
        <v>1390</v>
      </c>
      <c r="B197" s="143"/>
      <c r="C197" s="143"/>
      <c r="D197" s="143"/>
      <c r="E197" s="143"/>
      <c r="F197" s="144"/>
      <c r="G197" s="143"/>
      <c r="H197" s="85">
        <f t="shared" si="5"/>
        <v>0</v>
      </c>
      <c r="J197" s="114" t="str">
        <f t="shared" ref="J197:J226" si="7">IF((B197+E197+K197)&lt;&gt;0,"是","否")</f>
        <v>否</v>
      </c>
      <c r="K197" s="114"/>
    </row>
    <row r="198" s="112" customFormat="1" ht="19.5" hidden="1" customHeight="1" spans="1:11">
      <c r="A198" s="130" t="s">
        <v>1391</v>
      </c>
      <c r="B198" s="143"/>
      <c r="C198" s="143"/>
      <c r="D198" s="143"/>
      <c r="E198" s="143"/>
      <c r="F198" s="144"/>
      <c r="G198" s="143"/>
      <c r="H198" s="85">
        <f t="shared" si="5"/>
        <v>0</v>
      </c>
      <c r="J198" s="114" t="str">
        <f t="shared" si="7"/>
        <v>否</v>
      </c>
      <c r="K198" s="114"/>
    </row>
    <row r="199" ht="18.95" customHeight="1" spans="1:11">
      <c r="A199" s="136" t="s">
        <v>1392</v>
      </c>
      <c r="B199" s="145"/>
      <c r="C199" s="145"/>
      <c r="D199" s="145"/>
      <c r="E199" s="145"/>
      <c r="F199" s="146"/>
      <c r="G199" s="145"/>
      <c r="H199" s="83">
        <f t="shared" si="5"/>
        <v>0</v>
      </c>
      <c r="J199" s="114" t="str">
        <f t="shared" si="7"/>
        <v>是</v>
      </c>
      <c r="K199" s="112">
        <v>1</v>
      </c>
    </row>
    <row r="200" ht="19.5" hidden="1" customHeight="1" spans="1:10">
      <c r="A200" s="130" t="s">
        <v>1393</v>
      </c>
      <c r="B200" s="143"/>
      <c r="C200" s="143"/>
      <c r="D200" s="143"/>
      <c r="E200" s="143"/>
      <c r="F200" s="144"/>
      <c r="G200" s="143"/>
      <c r="H200" s="85">
        <f t="shared" si="5"/>
        <v>0</v>
      </c>
      <c r="J200" s="114" t="str">
        <f t="shared" si="7"/>
        <v>否</v>
      </c>
    </row>
    <row r="201" ht="19.5" hidden="1" customHeight="1" spans="1:10">
      <c r="A201" s="130" t="s">
        <v>1394</v>
      </c>
      <c r="B201" s="143"/>
      <c r="C201" s="143"/>
      <c r="D201" s="143"/>
      <c r="E201" s="143"/>
      <c r="F201" s="144"/>
      <c r="G201" s="143"/>
      <c r="H201" s="85">
        <f t="shared" si="5"/>
        <v>0</v>
      </c>
      <c r="J201" s="114" t="str">
        <f t="shared" si="7"/>
        <v>否</v>
      </c>
    </row>
    <row r="202" ht="19.5" hidden="1" customHeight="1" spans="1:10">
      <c r="A202" s="130" t="s">
        <v>1395</v>
      </c>
      <c r="B202" s="143"/>
      <c r="C202" s="143"/>
      <c r="D202" s="143"/>
      <c r="E202" s="143"/>
      <c r="F202" s="144"/>
      <c r="G202" s="143"/>
      <c r="H202" s="85">
        <f t="shared" si="5"/>
        <v>0</v>
      </c>
      <c r="J202" s="114" t="str">
        <f t="shared" si="7"/>
        <v>否</v>
      </c>
    </row>
    <row r="203" ht="19.5" hidden="1" customHeight="1" spans="1:10">
      <c r="A203" s="130" t="s">
        <v>1396</v>
      </c>
      <c r="B203" s="143"/>
      <c r="C203" s="143"/>
      <c r="D203" s="143"/>
      <c r="E203" s="143"/>
      <c r="F203" s="144"/>
      <c r="G203" s="143"/>
      <c r="H203" s="85">
        <f t="shared" si="5"/>
        <v>0</v>
      </c>
      <c r="J203" s="114" t="str">
        <f t="shared" si="7"/>
        <v>否</v>
      </c>
    </row>
    <row r="204" ht="19.5" hidden="1" customHeight="1" spans="1:10">
      <c r="A204" s="130" t="s">
        <v>1397</v>
      </c>
      <c r="B204" s="143"/>
      <c r="C204" s="143"/>
      <c r="D204" s="143"/>
      <c r="E204" s="143"/>
      <c r="F204" s="144"/>
      <c r="G204" s="143"/>
      <c r="H204" s="85">
        <f t="shared" si="5"/>
        <v>0</v>
      </c>
      <c r="J204" s="114" t="str">
        <f t="shared" si="7"/>
        <v>否</v>
      </c>
    </row>
    <row r="205" ht="19.5" hidden="1" customHeight="1" spans="1:10">
      <c r="A205" s="130" t="s">
        <v>1398</v>
      </c>
      <c r="B205" s="143"/>
      <c r="C205" s="143"/>
      <c r="D205" s="143"/>
      <c r="E205" s="143"/>
      <c r="F205" s="144"/>
      <c r="G205" s="143"/>
      <c r="H205" s="85">
        <f t="shared" si="5"/>
        <v>0</v>
      </c>
      <c r="J205" s="114" t="str">
        <f t="shared" si="7"/>
        <v>否</v>
      </c>
    </row>
    <row r="206" ht="18.95" customHeight="1" spans="1:11">
      <c r="A206" s="136" t="s">
        <v>1399</v>
      </c>
      <c r="B206" s="145">
        <v>2456</v>
      </c>
      <c r="C206" s="145"/>
      <c r="D206" s="145"/>
      <c r="E206" s="145">
        <v>2000</v>
      </c>
      <c r="F206" s="146"/>
      <c r="G206" s="145"/>
      <c r="H206" s="85">
        <f t="shared" si="5"/>
        <v>0.814332247557003</v>
      </c>
      <c r="J206" s="114" t="str">
        <f t="shared" si="7"/>
        <v>是</v>
      </c>
      <c r="K206" s="112">
        <v>1</v>
      </c>
    </row>
    <row r="207" ht="19.5" hidden="1" customHeight="1" spans="1:10">
      <c r="A207" s="130" t="s">
        <v>1400</v>
      </c>
      <c r="B207" s="143"/>
      <c r="C207" s="143"/>
      <c r="D207" s="143"/>
      <c r="E207" s="143"/>
      <c r="F207" s="144"/>
      <c r="G207" s="143"/>
      <c r="H207" s="85">
        <f t="shared" si="5"/>
        <v>0</v>
      </c>
      <c r="J207" s="114" t="str">
        <f t="shared" si="7"/>
        <v>否</v>
      </c>
    </row>
    <row r="208" ht="18.95" customHeight="1" spans="1:10">
      <c r="A208" s="130" t="s">
        <v>1401</v>
      </c>
      <c r="B208" s="143">
        <v>155</v>
      </c>
      <c r="C208" s="143"/>
      <c r="D208" s="143"/>
      <c r="E208" s="143"/>
      <c r="F208" s="144"/>
      <c r="G208" s="143"/>
      <c r="H208" s="85">
        <f t="shared" si="5"/>
        <v>0</v>
      </c>
      <c r="J208" s="114" t="str">
        <f t="shared" si="7"/>
        <v>是</v>
      </c>
    </row>
    <row r="209" ht="19.5" hidden="1" customHeight="1" spans="1:10">
      <c r="A209" s="130" t="s">
        <v>1402</v>
      </c>
      <c r="B209" s="143"/>
      <c r="C209" s="143"/>
      <c r="D209" s="143"/>
      <c r="E209" s="143"/>
      <c r="F209" s="144"/>
      <c r="G209" s="143"/>
      <c r="H209" s="85">
        <f t="shared" si="5"/>
        <v>0</v>
      </c>
      <c r="J209" s="114" t="str">
        <f t="shared" si="7"/>
        <v>否</v>
      </c>
    </row>
    <row r="210" ht="19.5" hidden="1" customHeight="1" spans="1:10">
      <c r="A210" s="130" t="s">
        <v>1403</v>
      </c>
      <c r="B210" s="143"/>
      <c r="C210" s="143"/>
      <c r="D210" s="143"/>
      <c r="E210" s="143"/>
      <c r="F210" s="144"/>
      <c r="G210" s="143"/>
      <c r="H210" s="85">
        <f t="shared" si="5"/>
        <v>0</v>
      </c>
      <c r="J210" s="114" t="str">
        <f t="shared" si="7"/>
        <v>否</v>
      </c>
    </row>
    <row r="211" ht="18.95" customHeight="1" spans="1:10">
      <c r="A211" s="130" t="s">
        <v>1404</v>
      </c>
      <c r="B211" s="143">
        <v>130</v>
      </c>
      <c r="C211" s="143"/>
      <c r="D211" s="143"/>
      <c r="E211" s="143"/>
      <c r="F211" s="144"/>
      <c r="G211" s="143"/>
      <c r="H211" s="85">
        <f t="shared" si="5"/>
        <v>0</v>
      </c>
      <c r="J211" s="114" t="str">
        <f t="shared" si="7"/>
        <v>是</v>
      </c>
    </row>
    <row r="212" ht="19.5" hidden="1" customHeight="1" spans="1:10">
      <c r="A212" s="130" t="s">
        <v>1405</v>
      </c>
      <c r="B212" s="143"/>
      <c r="C212" s="143"/>
      <c r="D212" s="143"/>
      <c r="E212" s="143"/>
      <c r="F212" s="144"/>
      <c r="G212" s="143"/>
      <c r="H212" s="85">
        <f t="shared" si="5"/>
        <v>0</v>
      </c>
      <c r="J212" s="114" t="str">
        <f t="shared" si="7"/>
        <v>否</v>
      </c>
    </row>
    <row r="213" ht="19.5" hidden="1" customHeight="1" spans="1:10">
      <c r="A213" s="130" t="s">
        <v>1406</v>
      </c>
      <c r="B213" s="143"/>
      <c r="C213" s="143"/>
      <c r="D213" s="143"/>
      <c r="E213" s="143"/>
      <c r="F213" s="144"/>
      <c r="G213" s="143"/>
      <c r="H213" s="85">
        <f t="shared" si="5"/>
        <v>0</v>
      </c>
      <c r="J213" s="114" t="str">
        <f t="shared" si="7"/>
        <v>否</v>
      </c>
    </row>
    <row r="214" ht="19.5" hidden="1" customHeight="1" spans="1:10">
      <c r="A214" s="130" t="s">
        <v>1407</v>
      </c>
      <c r="B214" s="143"/>
      <c r="C214" s="143"/>
      <c r="D214" s="143"/>
      <c r="E214" s="143"/>
      <c r="F214" s="144"/>
      <c r="G214" s="143"/>
      <c r="H214" s="85">
        <f t="shared" si="5"/>
        <v>0</v>
      </c>
      <c r="J214" s="114" t="str">
        <f t="shared" si="7"/>
        <v>否</v>
      </c>
    </row>
    <row r="215" ht="18.95" customHeight="1" spans="1:10">
      <c r="A215" s="130" t="s">
        <v>1408</v>
      </c>
      <c r="B215" s="143">
        <v>25</v>
      </c>
      <c r="C215" s="143"/>
      <c r="D215" s="143"/>
      <c r="E215" s="143"/>
      <c r="F215" s="144"/>
      <c r="G215" s="143"/>
      <c r="H215" s="85">
        <f t="shared" si="5"/>
        <v>0</v>
      </c>
      <c r="J215" s="114" t="str">
        <f t="shared" si="7"/>
        <v>是</v>
      </c>
    </row>
    <row r="216" ht="19.5" hidden="1" customHeight="1" spans="1:10">
      <c r="A216" s="130" t="s">
        <v>1409</v>
      </c>
      <c r="B216" s="143"/>
      <c r="C216" s="143"/>
      <c r="D216" s="143"/>
      <c r="E216" s="143"/>
      <c r="F216" s="144"/>
      <c r="G216" s="143"/>
      <c r="H216" s="85">
        <f t="shared" si="5"/>
        <v>0</v>
      </c>
      <c r="J216" s="114" t="str">
        <f t="shared" si="7"/>
        <v>否</v>
      </c>
    </row>
    <row r="217" ht="18.95" customHeight="1" spans="1:10">
      <c r="A217" s="130" t="s">
        <v>1410</v>
      </c>
      <c r="B217" s="143">
        <v>2301</v>
      </c>
      <c r="C217" s="143"/>
      <c r="D217" s="143"/>
      <c r="E217" s="143">
        <v>2000</v>
      </c>
      <c r="F217" s="144"/>
      <c r="G217" s="143"/>
      <c r="H217" s="85">
        <f t="shared" si="5"/>
        <v>0.869187309865276</v>
      </c>
      <c r="J217" s="114" t="str">
        <f t="shared" si="7"/>
        <v>是</v>
      </c>
    </row>
    <row r="218" ht="19.5" hidden="1" customHeight="1" spans="1:10">
      <c r="A218" s="130" t="s">
        <v>1411</v>
      </c>
      <c r="B218" s="143">
        <v>0</v>
      </c>
      <c r="C218" s="143"/>
      <c r="D218" s="143"/>
      <c r="E218" s="143"/>
      <c r="F218" s="144"/>
      <c r="G218" s="143"/>
      <c r="H218" s="85">
        <f t="shared" si="5"/>
        <v>0</v>
      </c>
      <c r="J218" s="114" t="str">
        <f t="shared" si="7"/>
        <v>否</v>
      </c>
    </row>
    <row r="219" ht="18.95" customHeight="1" spans="1:10">
      <c r="A219" s="130" t="s">
        <v>1412</v>
      </c>
      <c r="B219" s="143">
        <v>631</v>
      </c>
      <c r="C219" s="143"/>
      <c r="D219" s="143"/>
      <c r="E219" s="143">
        <v>1000</v>
      </c>
      <c r="F219" s="144"/>
      <c r="G219" s="143"/>
      <c r="H219" s="85">
        <f t="shared" si="5"/>
        <v>1.58478605388273</v>
      </c>
      <c r="J219" s="114" t="str">
        <f t="shared" si="7"/>
        <v>是</v>
      </c>
    </row>
    <row r="220" ht="18.95" customHeight="1" spans="1:10">
      <c r="A220" s="130" t="s">
        <v>1413</v>
      </c>
      <c r="B220" s="143">
        <v>1641</v>
      </c>
      <c r="C220" s="143"/>
      <c r="D220" s="143"/>
      <c r="E220" s="143">
        <v>1000</v>
      </c>
      <c r="F220" s="144"/>
      <c r="G220" s="143"/>
      <c r="H220" s="85">
        <f t="shared" ref="H220:H242" si="8">IF(B220&lt;&gt;0,E220/B220,0)</f>
        <v>0.60938452163315</v>
      </c>
      <c r="J220" s="114" t="str">
        <f t="shared" si="7"/>
        <v>是</v>
      </c>
    </row>
    <row r="221" ht="19.5" hidden="1" customHeight="1" spans="1:10">
      <c r="A221" s="130" t="s">
        <v>1414</v>
      </c>
      <c r="B221" s="143">
        <v>0</v>
      </c>
      <c r="C221" s="143"/>
      <c r="D221" s="143"/>
      <c r="E221" s="143"/>
      <c r="F221" s="144"/>
      <c r="G221" s="143"/>
      <c r="H221" s="85"/>
      <c r="J221" s="114" t="str">
        <f t="shared" si="7"/>
        <v>否</v>
      </c>
    </row>
    <row r="222" ht="19.5" hidden="1" customHeight="1" spans="1:10">
      <c r="A222" s="130" t="s">
        <v>1415</v>
      </c>
      <c r="B222" s="143">
        <v>0</v>
      </c>
      <c r="C222" s="143"/>
      <c r="D222" s="143"/>
      <c r="E222" s="143"/>
      <c r="F222" s="144"/>
      <c r="G222" s="143"/>
      <c r="H222" s="85"/>
      <c r="J222" s="114" t="str">
        <f t="shared" si="7"/>
        <v>否</v>
      </c>
    </row>
    <row r="223" ht="18.95" customHeight="1" spans="1:10">
      <c r="A223" s="130" t="s">
        <v>1416</v>
      </c>
      <c r="B223" s="143">
        <v>29</v>
      </c>
      <c r="C223" s="143"/>
      <c r="D223" s="143"/>
      <c r="E223" s="143"/>
      <c r="F223" s="144"/>
      <c r="G223" s="143"/>
      <c r="H223" s="85"/>
      <c r="J223" s="114" t="str">
        <f t="shared" si="7"/>
        <v>是</v>
      </c>
    </row>
    <row r="224" ht="19.5" hidden="1" customHeight="1" spans="1:10">
      <c r="A224" s="130" t="s">
        <v>1417</v>
      </c>
      <c r="B224" s="143">
        <v>0</v>
      </c>
      <c r="C224" s="143"/>
      <c r="D224" s="143"/>
      <c r="E224" s="143"/>
      <c r="F224" s="144"/>
      <c r="G224" s="143"/>
      <c r="H224" s="85"/>
      <c r="J224" s="114" t="str">
        <f t="shared" si="7"/>
        <v>否</v>
      </c>
    </row>
    <row r="225" ht="19.5" hidden="1" customHeight="1" spans="1:10">
      <c r="A225" s="130" t="s">
        <v>1418</v>
      </c>
      <c r="B225" s="143">
        <v>0</v>
      </c>
      <c r="C225" s="143"/>
      <c r="D225" s="143"/>
      <c r="E225" s="143"/>
      <c r="F225" s="144"/>
      <c r="G225" s="143"/>
      <c r="H225" s="85"/>
      <c r="J225" s="114" t="str">
        <f t="shared" si="7"/>
        <v>否</v>
      </c>
    </row>
    <row r="226" ht="19.5" hidden="1" customHeight="1" spans="1:10">
      <c r="A226" s="130" t="s">
        <v>1419</v>
      </c>
      <c r="B226" s="143">
        <v>0</v>
      </c>
      <c r="C226" s="143"/>
      <c r="D226" s="143"/>
      <c r="E226" s="143"/>
      <c r="F226" s="144"/>
      <c r="G226" s="143"/>
      <c r="H226" s="85"/>
      <c r="J226" s="114" t="str">
        <f t="shared" si="7"/>
        <v>否</v>
      </c>
    </row>
    <row r="227" ht="19.5" hidden="1" customHeight="1" spans="1:10">
      <c r="A227" s="130" t="s">
        <v>1420</v>
      </c>
      <c r="B227" s="143">
        <v>0</v>
      </c>
      <c r="C227" s="143"/>
      <c r="D227" s="143"/>
      <c r="E227" s="143"/>
      <c r="F227" s="144"/>
      <c r="G227" s="143"/>
      <c r="H227" s="85"/>
      <c r="J227" s="114" t="str">
        <f t="shared" ref="J227:J242" si="9">IF((B227+E227+K227)&lt;&gt;0,"是","否")</f>
        <v>否</v>
      </c>
    </row>
    <row r="228" ht="19.5" hidden="1" customHeight="1" spans="1:10">
      <c r="A228" s="130" t="s">
        <v>1421</v>
      </c>
      <c r="B228" s="143">
        <v>0</v>
      </c>
      <c r="C228" s="143"/>
      <c r="D228" s="143"/>
      <c r="E228" s="143"/>
      <c r="F228" s="144"/>
      <c r="G228" s="143"/>
      <c r="H228" s="85"/>
      <c r="J228" s="114" t="str">
        <f t="shared" si="9"/>
        <v>否</v>
      </c>
    </row>
    <row r="229" ht="19.5" hidden="1" customHeight="1" spans="1:10">
      <c r="A229" s="130" t="s">
        <v>1422</v>
      </c>
      <c r="B229" s="143">
        <v>0</v>
      </c>
      <c r="C229" s="143"/>
      <c r="D229" s="143"/>
      <c r="E229" s="143"/>
      <c r="F229" s="144"/>
      <c r="G229" s="143"/>
      <c r="H229" s="85"/>
      <c r="J229" s="114" t="str">
        <f t="shared" si="9"/>
        <v>否</v>
      </c>
    </row>
    <row r="230" ht="18.95" customHeight="1" spans="1:11">
      <c r="A230" s="148" t="s">
        <v>1423</v>
      </c>
      <c r="B230" s="149"/>
      <c r="C230" s="149"/>
      <c r="D230" s="149"/>
      <c r="E230" s="149"/>
      <c r="F230" s="150"/>
      <c r="G230" s="149"/>
      <c r="H230" s="85"/>
      <c r="J230" s="114" t="str">
        <f t="shared" si="9"/>
        <v>是</v>
      </c>
      <c r="K230" s="112">
        <v>1</v>
      </c>
    </row>
    <row r="231" ht="18.95" customHeight="1" spans="1:11">
      <c r="A231" s="148" t="s">
        <v>1424</v>
      </c>
      <c r="B231" s="149"/>
      <c r="C231" s="149"/>
      <c r="D231" s="149"/>
      <c r="E231" s="149"/>
      <c r="F231" s="150"/>
      <c r="G231" s="149"/>
      <c r="H231" s="85"/>
      <c r="J231" s="114" t="str">
        <f t="shared" si="9"/>
        <v>是</v>
      </c>
      <c r="K231" s="112">
        <v>1</v>
      </c>
    </row>
    <row r="232" ht="19.5" hidden="1" customHeight="1" spans="1:10">
      <c r="A232" s="135" t="s">
        <v>1425</v>
      </c>
      <c r="B232" s="151"/>
      <c r="C232" s="151"/>
      <c r="D232" s="151"/>
      <c r="E232" s="151"/>
      <c r="F232" s="152"/>
      <c r="G232" s="151"/>
      <c r="H232" s="85"/>
      <c r="J232" s="114" t="str">
        <f t="shared" si="9"/>
        <v>否</v>
      </c>
    </row>
    <row r="233" ht="21.95" hidden="1" customHeight="1" spans="1:10">
      <c r="A233" s="130"/>
      <c r="B233" s="143">
        <v>0</v>
      </c>
      <c r="C233" s="143"/>
      <c r="D233" s="143"/>
      <c r="E233" s="143"/>
      <c r="F233" s="144"/>
      <c r="G233" s="143"/>
      <c r="H233" s="85">
        <f t="shared" si="8"/>
        <v>0</v>
      </c>
      <c r="J233" s="114" t="str">
        <f t="shared" si="9"/>
        <v>否</v>
      </c>
    </row>
    <row r="234" ht="21.95" hidden="1" customHeight="1" spans="1:10">
      <c r="A234" s="130"/>
      <c r="B234" s="143">
        <v>0</v>
      </c>
      <c r="C234" s="143"/>
      <c r="D234" s="143"/>
      <c r="E234" s="143">
        <v>0</v>
      </c>
      <c r="F234" s="144"/>
      <c r="G234" s="143"/>
      <c r="H234" s="85">
        <f t="shared" si="8"/>
        <v>0</v>
      </c>
      <c r="J234" s="114" t="str">
        <f t="shared" si="9"/>
        <v>否</v>
      </c>
    </row>
    <row r="235" ht="18.95" customHeight="1" spans="1:11">
      <c r="A235" s="153" t="s">
        <v>53</v>
      </c>
      <c r="B235" s="149">
        <f>SUMIF(K5:K234,1,B5:B234)</f>
        <v>4012</v>
      </c>
      <c r="C235" s="149">
        <v>1312</v>
      </c>
      <c r="D235" s="149"/>
      <c r="E235" s="149">
        <f>SUMIF(K5:K234,1,E5:E234)</f>
        <v>14866</v>
      </c>
      <c r="F235" s="149">
        <f>SUMIF(K5:K234,1,F5:F234)</f>
        <v>8218</v>
      </c>
      <c r="G235" s="149">
        <f>SUMIF(K5:K234,1,G5:G234)</f>
        <v>4500</v>
      </c>
      <c r="H235" s="83">
        <f t="shared" si="8"/>
        <v>3.70538384845464</v>
      </c>
      <c r="J235" s="114" t="str">
        <f t="shared" si="9"/>
        <v>是</v>
      </c>
      <c r="K235" s="112"/>
    </row>
    <row r="236" s="112" customFormat="1" ht="18.95" customHeight="1" spans="1:10">
      <c r="A236" s="136" t="s">
        <v>55</v>
      </c>
      <c r="B236" s="149">
        <f>SUM(B237:B239)</f>
        <v>35235</v>
      </c>
      <c r="C236" s="149">
        <f t="shared" ref="C236" si="10">C237+C238+C239</f>
        <v>0</v>
      </c>
      <c r="D236" s="149"/>
      <c r="E236" s="149">
        <f>SUM(E237:E239)</f>
        <v>32994</v>
      </c>
      <c r="F236" s="150"/>
      <c r="G236" s="149"/>
      <c r="H236" s="83">
        <f t="shared" si="8"/>
        <v>0.93639846743295</v>
      </c>
      <c r="J236" s="112" t="str">
        <f t="shared" si="9"/>
        <v>是</v>
      </c>
    </row>
    <row r="237" ht="18.95" customHeight="1" spans="1:10">
      <c r="A237" s="130" t="s">
        <v>1426</v>
      </c>
      <c r="B237" s="143">
        <v>22435</v>
      </c>
      <c r="C237" s="143"/>
      <c r="D237" s="143"/>
      <c r="E237" s="143">
        <v>32994</v>
      </c>
      <c r="F237" s="144"/>
      <c r="G237" s="143"/>
      <c r="H237" s="85">
        <f t="shared" si="8"/>
        <v>1.47064854022732</v>
      </c>
      <c r="J237" s="114" t="str">
        <f t="shared" si="9"/>
        <v>是</v>
      </c>
    </row>
    <row r="238" ht="18.95" customHeight="1" spans="1:11">
      <c r="A238" s="130" t="s">
        <v>1427</v>
      </c>
      <c r="B238" s="143"/>
      <c r="C238" s="143"/>
      <c r="D238" s="143"/>
      <c r="E238" s="143"/>
      <c r="F238" s="144"/>
      <c r="G238" s="143"/>
      <c r="H238" s="85">
        <f t="shared" si="8"/>
        <v>0</v>
      </c>
      <c r="J238" s="114" t="str">
        <f t="shared" si="9"/>
        <v>是</v>
      </c>
      <c r="K238" s="114">
        <v>1</v>
      </c>
    </row>
    <row r="239" ht="18.95" customHeight="1" spans="1:10">
      <c r="A239" s="130" t="s">
        <v>1443</v>
      </c>
      <c r="B239" s="143">
        <v>12800</v>
      </c>
      <c r="C239" s="143"/>
      <c r="D239" s="143"/>
      <c r="E239" s="143"/>
      <c r="F239" s="144"/>
      <c r="G239" s="143"/>
      <c r="H239" s="85"/>
      <c r="J239" s="114" t="str">
        <f t="shared" si="9"/>
        <v>是</v>
      </c>
    </row>
    <row r="240" s="112" customFormat="1" ht="18.95" customHeight="1" spans="1:10">
      <c r="A240" s="136" t="s">
        <v>70</v>
      </c>
      <c r="B240" s="145">
        <v>2363</v>
      </c>
      <c r="C240" s="145"/>
      <c r="D240" s="145"/>
      <c r="E240" s="145"/>
      <c r="F240" s="146"/>
      <c r="G240" s="145"/>
      <c r="H240" s="83">
        <f t="shared" si="8"/>
        <v>0</v>
      </c>
      <c r="J240" s="112" t="str">
        <f t="shared" si="9"/>
        <v>是</v>
      </c>
    </row>
    <row r="241" s="112" customFormat="1" ht="18.95" customHeight="1" spans="1:10">
      <c r="A241" s="136" t="s">
        <v>72</v>
      </c>
      <c r="B241" s="145">
        <v>4996</v>
      </c>
      <c r="C241" s="145">
        <v>2</v>
      </c>
      <c r="D241" s="145"/>
      <c r="E241" s="145"/>
      <c r="F241" s="146"/>
      <c r="G241" s="145"/>
      <c r="H241" s="83">
        <f t="shared" si="8"/>
        <v>0</v>
      </c>
      <c r="J241" s="112" t="str">
        <f t="shared" si="9"/>
        <v>是</v>
      </c>
    </row>
    <row r="242" ht="18.95" customHeight="1" spans="1:11">
      <c r="A242" s="153" t="s">
        <v>79</v>
      </c>
      <c r="B242" s="149">
        <f>B235+B236+B240+B241</f>
        <v>46606</v>
      </c>
      <c r="C242" s="149">
        <f t="shared" ref="C242:G242" si="11">C235+C236+C240+C241</f>
        <v>1314</v>
      </c>
      <c r="D242" s="149">
        <f t="shared" si="11"/>
        <v>0</v>
      </c>
      <c r="E242" s="149">
        <f t="shared" si="11"/>
        <v>47860</v>
      </c>
      <c r="F242" s="149">
        <f t="shared" si="11"/>
        <v>8218</v>
      </c>
      <c r="G242" s="149">
        <f t="shared" si="11"/>
        <v>4500</v>
      </c>
      <c r="H242" s="83">
        <f t="shared" si="8"/>
        <v>1.0269064069004</v>
      </c>
      <c r="J242" s="114" t="str">
        <f t="shared" si="9"/>
        <v>是</v>
      </c>
      <c r="K242" s="112"/>
    </row>
  </sheetData>
  <autoFilter ref="A4:O242">
    <filterColumn colId="9">
      <customFilters>
        <customFilter operator="equal" val="是"/>
      </customFilters>
    </filterColumn>
  </autoFilter>
  <mergeCells count="5">
    <mergeCell ref="A1:H1"/>
    <mergeCell ref="B3:D3"/>
    <mergeCell ref="E3:G3"/>
    <mergeCell ref="A3:A4"/>
    <mergeCell ref="H3:H4"/>
  </mergeCells>
  <conditionalFormatting sqref="A239">
    <cfRule type="expression" dxfId="95" priority="9" stopIfTrue="1">
      <formula>"len($A:$A)=3"</formula>
    </cfRule>
    <cfRule type="expression" dxfId="96" priority="10" stopIfTrue="1">
      <formula>"len($A:$A)=3"</formula>
    </cfRule>
  </conditionalFormatting>
  <conditionalFormatting sqref="H239">
    <cfRule type="cellIs" dxfId="97" priority="4" stopIfTrue="1" operator="lessThan">
      <formula>0</formula>
    </cfRule>
    <cfRule type="cellIs" dxfId="98" priority="5" stopIfTrue="1" operator="lessThan">
      <formula>0</formula>
    </cfRule>
  </conditionalFormatting>
  <conditionalFormatting sqref="H5:H242">
    <cfRule type="cellIs" dxfId="99" priority="34" stopIfTrue="1" operator="lessThan">
      <formula>0</formula>
    </cfRule>
  </conditionalFormatting>
  <conditionalFormatting sqref="H5:H11">
    <cfRule type="cellIs" dxfId="100" priority="27" stopIfTrue="1" operator="lessThan">
      <formula>0</formula>
    </cfRule>
    <cfRule type="cellIs" dxfId="101" priority="28" stopIfTrue="1" operator="greaterThan">
      <formula>10</formula>
    </cfRule>
  </conditionalFormatting>
  <conditionalFormatting sqref="H5:H196">
    <cfRule type="cellIs" dxfId="102" priority="17" stopIfTrue="1" operator="lessThan">
      <formula>0</formula>
    </cfRule>
    <cfRule type="cellIs" dxfId="103" priority="31" stopIfTrue="1" operator="lessThan">
      <formula>-0.9</formula>
    </cfRule>
  </conditionalFormatting>
  <conditionalFormatting sqref="H197:H198">
    <cfRule type="cellIs" dxfId="104" priority="1" stopIfTrue="1" operator="lessThan">
      <formula>0</formula>
    </cfRule>
    <cfRule type="cellIs" dxfId="105" priority="2" stopIfTrue="1" operator="lessThan">
      <formula>-0.9</formula>
    </cfRule>
    <cfRule type="cellIs" dxfId="106" priority="3" stopIfTrue="1" operator="lessThan">
      <formula>0</formula>
    </cfRule>
  </conditionalFormatting>
  <conditionalFormatting sqref="H59 H65">
    <cfRule type="cellIs" dxfId="107" priority="32" stopIfTrue="1" operator="lessThan">
      <formula>-0.9</formula>
    </cfRule>
  </conditionalFormatting>
  <printOptions horizontalCentered="1"/>
  <pageMargins left="0.590277777777778" right="0.590277777777778" top="0.786805555555556" bottom="0.590277777777778" header="0.590277777777778" footer="0.393055555555556"/>
  <pageSetup paperSize="9" scale="71" fitToHeight="0" orientation="portrait" verticalDpi="300"/>
  <headerFooter alignWithMargins="0">
    <oddFooter>&amp;C第 &amp;P 页，共 &amp;N 页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6"/>
  <sheetViews>
    <sheetView workbookViewId="0">
      <selection activeCell="I7" sqref="I7"/>
    </sheetView>
  </sheetViews>
  <sheetFormatPr defaultColWidth="9" defaultRowHeight="14.4" outlineLevelCol="3"/>
  <cols>
    <col min="1" max="1" width="43" style="91" customWidth="1"/>
    <col min="2" max="2" width="14.5" style="91" customWidth="1"/>
    <col min="3" max="3" width="14.625" style="91" customWidth="1"/>
    <col min="4" max="4" width="15.5" style="91" customWidth="1"/>
    <col min="5" max="16384" width="9" style="91"/>
  </cols>
  <sheetData>
    <row r="1" s="88" customFormat="1" ht="28.5" customHeight="1" spans="1:4">
      <c r="A1" s="92" t="s">
        <v>1668</v>
      </c>
      <c r="B1" s="92"/>
      <c r="C1" s="92"/>
      <c r="D1" s="92"/>
    </row>
    <row r="2" s="89" customFormat="1" ht="20.25" customHeight="1" spans="1:4">
      <c r="A2" s="89" t="s">
        <v>1669</v>
      </c>
      <c r="D2" s="93" t="s">
        <v>20</v>
      </c>
    </row>
    <row r="3" s="90" customFormat="1" ht="30.75" customHeight="1" spans="1:4">
      <c r="A3" s="94" t="s">
        <v>21</v>
      </c>
      <c r="B3" s="94" t="s">
        <v>1670</v>
      </c>
      <c r="C3" s="94" t="s">
        <v>1671</v>
      </c>
      <c r="D3" s="95" t="s">
        <v>1672</v>
      </c>
    </row>
    <row r="4" ht="20.1" customHeight="1" spans="1:4">
      <c r="A4" s="102" t="s">
        <v>1449</v>
      </c>
      <c r="B4" s="97">
        <v>92837</v>
      </c>
      <c r="C4" s="110">
        <v>99932.977973</v>
      </c>
      <c r="D4" s="98">
        <f>(C4-B4)/B4</f>
        <v>0.0764348047976561</v>
      </c>
    </row>
    <row r="5" ht="20.1" customHeight="1" spans="1:4">
      <c r="A5" s="103" t="s">
        <v>1450</v>
      </c>
      <c r="B5" s="97">
        <v>65937</v>
      </c>
      <c r="C5" s="105">
        <v>69946.287143</v>
      </c>
      <c r="D5" s="98">
        <f t="shared" ref="D5:D36" si="0">(C5-B5)/B5</f>
        <v>0.0608048158545277</v>
      </c>
    </row>
    <row r="6" ht="20.1" customHeight="1" spans="1:4">
      <c r="A6" s="103" t="s">
        <v>1458</v>
      </c>
      <c r="B6" s="97">
        <v>1006</v>
      </c>
      <c r="C6" s="105">
        <v>1083.62932</v>
      </c>
      <c r="D6" s="98">
        <f t="shared" si="0"/>
        <v>0.0771663220675944</v>
      </c>
    </row>
    <row r="7" ht="20.1" customHeight="1" spans="1:4">
      <c r="A7" s="103" t="s">
        <v>1455</v>
      </c>
      <c r="B7" s="97">
        <v>23950</v>
      </c>
      <c r="C7" s="105">
        <v>28021</v>
      </c>
      <c r="D7" s="98">
        <f t="shared" si="0"/>
        <v>0.169979123173278</v>
      </c>
    </row>
    <row r="8" ht="20.1" customHeight="1" spans="1:4">
      <c r="A8" s="102" t="s">
        <v>1453</v>
      </c>
      <c r="B8" s="97">
        <v>238818</v>
      </c>
      <c r="C8" s="97">
        <v>117632.544733</v>
      </c>
      <c r="D8" s="98">
        <f t="shared" si="0"/>
        <v>-0.507438531714527</v>
      </c>
    </row>
    <row r="9" ht="20.1" customHeight="1" spans="1:4">
      <c r="A9" s="103" t="s">
        <v>1450</v>
      </c>
      <c r="B9" s="97">
        <v>230933</v>
      </c>
      <c r="C9" s="97">
        <v>113487.074064</v>
      </c>
      <c r="D9" s="98">
        <f t="shared" si="0"/>
        <v>-0.508571429531509</v>
      </c>
    </row>
    <row r="10" ht="20.1" customHeight="1" spans="1:4">
      <c r="A10" s="103" t="s">
        <v>1458</v>
      </c>
      <c r="B10" s="97">
        <v>389</v>
      </c>
      <c r="C10" s="97">
        <v>418.470669</v>
      </c>
      <c r="D10" s="98">
        <f t="shared" si="0"/>
        <v>0.0757600745501285</v>
      </c>
    </row>
    <row r="11" ht="20.1" customHeight="1" spans="1:4">
      <c r="A11" s="103" t="s">
        <v>1455</v>
      </c>
      <c r="B11" s="97">
        <v>7496</v>
      </c>
      <c r="C11" s="97">
        <v>3727</v>
      </c>
      <c r="D11" s="98">
        <f t="shared" si="0"/>
        <v>-0.502801494130203</v>
      </c>
    </row>
    <row r="12" ht="20.1" customHeight="1" spans="1:4">
      <c r="A12" s="102" t="s">
        <v>1454</v>
      </c>
      <c r="B12" s="97">
        <v>7048</v>
      </c>
      <c r="C12" s="97">
        <v>4950.648024</v>
      </c>
      <c r="D12" s="98">
        <f t="shared" si="0"/>
        <v>-0.297581154370034</v>
      </c>
    </row>
    <row r="13" ht="20.1" customHeight="1" spans="1:4">
      <c r="A13" s="103" t="s">
        <v>1450</v>
      </c>
      <c r="B13" s="97">
        <v>4782</v>
      </c>
      <c r="C13" s="97">
        <v>4562.100161</v>
      </c>
      <c r="D13" s="98">
        <f t="shared" si="0"/>
        <v>-0.0459849098703471</v>
      </c>
    </row>
    <row r="14" ht="20.1" customHeight="1" spans="1:4">
      <c r="A14" s="103" t="s">
        <v>1458</v>
      </c>
      <c r="B14" s="97">
        <v>2263</v>
      </c>
      <c r="C14" s="97">
        <v>388.547863</v>
      </c>
      <c r="D14" s="98">
        <f t="shared" si="0"/>
        <v>-0.82830408174989</v>
      </c>
    </row>
    <row r="15" ht="20.1" customHeight="1" spans="1:4">
      <c r="A15" s="102" t="s">
        <v>1456</v>
      </c>
      <c r="B15" s="97">
        <v>66241</v>
      </c>
      <c r="C15" s="97">
        <v>69980.870555</v>
      </c>
      <c r="D15" s="98">
        <f t="shared" si="0"/>
        <v>0.0564585461421174</v>
      </c>
    </row>
    <row r="16" ht="20.1" customHeight="1" spans="1:4">
      <c r="A16" s="103" t="s">
        <v>1450</v>
      </c>
      <c r="B16" s="97">
        <v>65620</v>
      </c>
      <c r="C16" s="97">
        <v>69324.912469</v>
      </c>
      <c r="D16" s="98">
        <f t="shared" si="0"/>
        <v>0.0564601107741543</v>
      </c>
    </row>
    <row r="17" ht="20.1" customHeight="1" spans="1:4">
      <c r="A17" s="103" t="s">
        <v>1458</v>
      </c>
      <c r="B17" s="97">
        <v>561</v>
      </c>
      <c r="C17" s="97">
        <v>628.877286</v>
      </c>
      <c r="D17" s="98">
        <f t="shared" si="0"/>
        <v>0.120993379679144</v>
      </c>
    </row>
    <row r="18" ht="20.1" customHeight="1" spans="1:4">
      <c r="A18" s="103" t="s">
        <v>1673</v>
      </c>
      <c r="B18" s="97">
        <v>5</v>
      </c>
      <c r="C18" s="97"/>
      <c r="D18" s="98"/>
    </row>
    <row r="19" ht="20.1" customHeight="1" spans="1:4">
      <c r="A19" s="102" t="s">
        <v>1457</v>
      </c>
      <c r="B19" s="97">
        <v>3147</v>
      </c>
      <c r="C19" s="97">
        <v>3207.134255</v>
      </c>
      <c r="D19" s="98">
        <f t="shared" si="0"/>
        <v>0.0191084381951064</v>
      </c>
    </row>
    <row r="20" s="90" customFormat="1" ht="20.1" customHeight="1" spans="1:4">
      <c r="A20" s="104" t="s">
        <v>1450</v>
      </c>
      <c r="B20" s="97">
        <v>3096</v>
      </c>
      <c r="C20" s="97">
        <v>3132.8149</v>
      </c>
      <c r="D20" s="106">
        <f t="shared" si="0"/>
        <v>0.0118911175710594</v>
      </c>
    </row>
    <row r="21" ht="20.1" customHeight="1" spans="1:4">
      <c r="A21" s="103" t="s">
        <v>1458</v>
      </c>
      <c r="B21" s="97">
        <v>50</v>
      </c>
      <c r="C21" s="97">
        <v>74.319355</v>
      </c>
      <c r="D21" s="98">
        <f t="shared" si="0"/>
        <v>0.4863871</v>
      </c>
    </row>
    <row r="22" ht="20.1" customHeight="1" spans="1:4">
      <c r="A22" s="102" t="s">
        <v>1459</v>
      </c>
      <c r="B22" s="97">
        <v>4152</v>
      </c>
      <c r="C22" s="97">
        <v>4058.69499</v>
      </c>
      <c r="D22" s="98">
        <f t="shared" si="0"/>
        <v>-0.0224723049132948</v>
      </c>
    </row>
    <row r="23" ht="20.1" customHeight="1" spans="1:4">
      <c r="A23" s="104" t="s">
        <v>1450</v>
      </c>
      <c r="B23" s="97">
        <v>4146</v>
      </c>
      <c r="C23" s="97">
        <v>4053.645776</v>
      </c>
      <c r="D23" s="98">
        <f t="shared" si="0"/>
        <v>-0.0222755002411964</v>
      </c>
    </row>
    <row r="24" ht="20.1" customHeight="1" spans="1:4">
      <c r="A24" s="103" t="s">
        <v>1458</v>
      </c>
      <c r="B24" s="97">
        <v>5</v>
      </c>
      <c r="C24" s="97">
        <v>5.049214</v>
      </c>
      <c r="D24" s="98">
        <f t="shared" si="0"/>
        <v>0.00984280000000002</v>
      </c>
    </row>
    <row r="25" ht="20.1" customHeight="1" spans="1:4">
      <c r="A25" s="102" t="s">
        <v>1460</v>
      </c>
      <c r="B25" s="97">
        <v>42699</v>
      </c>
      <c r="C25" s="97">
        <v>48248.728515</v>
      </c>
      <c r="D25" s="98">
        <f t="shared" si="0"/>
        <v>0.129973266704138</v>
      </c>
    </row>
    <row r="26" ht="20.1" customHeight="1" spans="1:4">
      <c r="A26" s="104" t="s">
        <v>1450</v>
      </c>
      <c r="B26" s="97">
        <v>12442</v>
      </c>
      <c r="C26" s="97">
        <v>12738.5085</v>
      </c>
      <c r="D26" s="98">
        <f t="shared" si="0"/>
        <v>0.0238312570326314</v>
      </c>
    </row>
    <row r="27" ht="20.1" customHeight="1" spans="1:4">
      <c r="A27" s="103" t="s">
        <v>1458</v>
      </c>
      <c r="B27" s="97">
        <v>2106</v>
      </c>
      <c r="C27" s="97">
        <v>1836.804959</v>
      </c>
      <c r="D27" s="98">
        <f t="shared" si="0"/>
        <v>-0.12782290645774</v>
      </c>
    </row>
    <row r="28" ht="20.1" customHeight="1" spans="1:4">
      <c r="A28" s="103" t="s">
        <v>1455</v>
      </c>
      <c r="B28" s="97">
        <v>27536</v>
      </c>
      <c r="C28" s="97">
        <v>33603.717056</v>
      </c>
      <c r="D28" s="98">
        <f t="shared" si="0"/>
        <v>0.220355790819291</v>
      </c>
    </row>
    <row r="29" ht="20.1" customHeight="1" spans="1:4">
      <c r="A29" s="102" t="s">
        <v>1674</v>
      </c>
      <c r="B29" s="97">
        <v>125941</v>
      </c>
      <c r="C29" s="97">
        <v>145515.518561</v>
      </c>
      <c r="D29" s="98">
        <f t="shared" si="0"/>
        <v>0.155426100801169</v>
      </c>
    </row>
    <row r="30" s="90" customFormat="1" ht="20.1" customHeight="1" spans="1:4">
      <c r="A30" s="104" t="s">
        <v>1450</v>
      </c>
      <c r="B30" s="97">
        <v>31607</v>
      </c>
      <c r="C30" s="97">
        <v>44164.869</v>
      </c>
      <c r="D30" s="106">
        <f t="shared" si="0"/>
        <v>0.397312905369064</v>
      </c>
    </row>
    <row r="31" ht="20.1" customHeight="1" spans="1:4">
      <c r="A31" s="104" t="s">
        <v>1458</v>
      </c>
      <c r="B31" s="97">
        <v>1370</v>
      </c>
      <c r="C31" s="97">
        <v>402.374011</v>
      </c>
      <c r="D31" s="98">
        <f t="shared" si="0"/>
        <v>-0.706296342335766</v>
      </c>
    </row>
    <row r="32" ht="20.1" customHeight="1" spans="1:4">
      <c r="A32" s="104" t="s">
        <v>1455</v>
      </c>
      <c r="B32" s="97">
        <v>92964</v>
      </c>
      <c r="C32" s="97">
        <v>100948.27555</v>
      </c>
      <c r="D32" s="98">
        <f t="shared" si="0"/>
        <v>0.0858856713351406</v>
      </c>
    </row>
    <row r="33" ht="20.1" customHeight="1" spans="1:4">
      <c r="A33" s="99" t="s">
        <v>78</v>
      </c>
      <c r="B33" s="100">
        <f>SUM(B29,B25,B22,B19,B15,B12,B8,B4)</f>
        <v>580883</v>
      </c>
      <c r="C33" s="100">
        <f>SUM(C29,C25,C22,C19,C15,C12,C8,C4)</f>
        <v>493527.117606</v>
      </c>
      <c r="D33" s="101">
        <f t="shared" si="0"/>
        <v>-0.150384642680195</v>
      </c>
    </row>
    <row r="34" ht="20.1" customHeight="1" spans="1:4">
      <c r="A34" s="104" t="s">
        <v>1450</v>
      </c>
      <c r="B34" s="97">
        <f>SUM(B5,B9,B13,B16,B20,B23,B26,B30)</f>
        <v>418563</v>
      </c>
      <c r="C34" s="97">
        <f>SUM(C5,C9,C13,C16,C20,C23,C26,C30)</f>
        <v>321410.212013</v>
      </c>
      <c r="D34" s="98">
        <f t="shared" si="0"/>
        <v>-0.232110310722639</v>
      </c>
    </row>
    <row r="35" ht="20.1" customHeight="1" spans="1:4">
      <c r="A35" s="104" t="s">
        <v>1458</v>
      </c>
      <c r="B35" s="97">
        <f>SUM(B6,B10,B14,B17,B21,B24,B27,B31)</f>
        <v>7750</v>
      </c>
      <c r="C35" s="97">
        <f>SUM(C6,C10,C14,C17,C21,C24,C27,C31)</f>
        <v>4838.072677</v>
      </c>
      <c r="D35" s="98">
        <f t="shared" si="0"/>
        <v>-0.375732557806452</v>
      </c>
    </row>
    <row r="36" ht="20.1" customHeight="1" spans="1:4">
      <c r="A36" s="104" t="s">
        <v>1455</v>
      </c>
      <c r="B36" s="97">
        <f>SUM(B7,B11,B18,B28,B32)</f>
        <v>151951</v>
      </c>
      <c r="C36" s="97">
        <f>SUM(C7,C11,C18,C28,C32)</f>
        <v>166299.992606</v>
      </c>
      <c r="D36" s="98">
        <f t="shared" si="0"/>
        <v>0.094431708945647</v>
      </c>
    </row>
  </sheetData>
  <mergeCells count="1">
    <mergeCell ref="A1:D1"/>
  </mergeCells>
  <printOptions horizontalCentered="1"/>
  <pageMargins left="0.588888888888889" right="0.588888888888889" top="0.788888888888889" bottom="0.588888888888889" header="0.309027777777778" footer="0.309027777777778"/>
  <pageSetup paperSize="9" scale="96" fitToHeight="0" orientation="portrait"/>
  <headerFooter>
    <oddFooter>&amp;C第 &amp;P 页，共 &amp;N 页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21"/>
  <sheetViews>
    <sheetView workbookViewId="0">
      <selection activeCell="I9" sqref="I9"/>
    </sheetView>
  </sheetViews>
  <sheetFormatPr defaultColWidth="9" defaultRowHeight="14.4" outlineLevelCol="3"/>
  <cols>
    <col min="1" max="1" width="43" style="91" customWidth="1"/>
    <col min="2" max="2" width="14.5" style="91" customWidth="1"/>
    <col min="3" max="3" width="14.625" style="91" customWidth="1"/>
    <col min="4" max="4" width="17.5" style="91" customWidth="1"/>
    <col min="5" max="16384" width="9" style="91"/>
  </cols>
  <sheetData>
    <row r="1" s="88" customFormat="1" ht="28.5" customHeight="1" spans="1:4">
      <c r="A1" s="92" t="s">
        <v>1675</v>
      </c>
      <c r="B1" s="92"/>
      <c r="C1" s="92"/>
      <c r="D1" s="92"/>
    </row>
    <row r="2" s="89" customFormat="1" ht="20.25" customHeight="1" spans="1:4">
      <c r="A2" s="89" t="s">
        <v>1676</v>
      </c>
      <c r="D2" s="93" t="s">
        <v>20</v>
      </c>
    </row>
    <row r="3" s="90" customFormat="1" ht="30.75" customHeight="1" spans="1:4">
      <c r="A3" s="94" t="s">
        <v>21</v>
      </c>
      <c r="B3" s="94" t="s">
        <v>1670</v>
      </c>
      <c r="C3" s="94" t="s">
        <v>1671</v>
      </c>
      <c r="D3" s="95" t="s">
        <v>1672</v>
      </c>
    </row>
    <row r="4" ht="35.1" customHeight="1" spans="1:4">
      <c r="A4" s="96" t="s">
        <v>1464</v>
      </c>
      <c r="B4" s="97">
        <v>86462</v>
      </c>
      <c r="C4" s="97">
        <v>91779.565963</v>
      </c>
      <c r="D4" s="98">
        <f>(C4-B4)/B4</f>
        <v>0.0615017691355738</v>
      </c>
    </row>
    <row r="5" ht="35.1" customHeight="1" spans="1:4">
      <c r="A5" s="108" t="s">
        <v>1465</v>
      </c>
      <c r="B5" s="97">
        <v>85460</v>
      </c>
      <c r="C5" s="97">
        <v>91685.381128</v>
      </c>
      <c r="D5" s="98">
        <f t="shared" ref="D5:D21" si="0">(C5-B5)/B5</f>
        <v>0.0728455549730867</v>
      </c>
    </row>
    <row r="6" ht="35.1" customHeight="1" spans="1:4">
      <c r="A6" s="96" t="s">
        <v>1466</v>
      </c>
      <c r="B6" s="97">
        <v>225521</v>
      </c>
      <c r="C6" s="97">
        <v>91751.700132</v>
      </c>
      <c r="D6" s="98">
        <f t="shared" si="0"/>
        <v>-0.593156734264215</v>
      </c>
    </row>
    <row r="7" ht="35.1" customHeight="1" spans="1:4">
      <c r="A7" s="108" t="s">
        <v>1465</v>
      </c>
      <c r="B7" s="97">
        <v>225521</v>
      </c>
      <c r="C7" s="97">
        <v>91751.700132</v>
      </c>
      <c r="D7" s="98">
        <f t="shared" si="0"/>
        <v>-0.593156734264215</v>
      </c>
    </row>
    <row r="8" ht="35.1" customHeight="1" spans="1:4">
      <c r="A8" s="96" t="s">
        <v>1467</v>
      </c>
      <c r="B8" s="97">
        <v>1980</v>
      </c>
      <c r="C8" s="97">
        <v>2889.481137</v>
      </c>
      <c r="D8" s="98">
        <f t="shared" si="0"/>
        <v>0.459333907575757</v>
      </c>
    </row>
    <row r="9" ht="35.1" customHeight="1" spans="1:4">
      <c r="A9" s="108" t="s">
        <v>1468</v>
      </c>
      <c r="B9" s="97">
        <v>1980</v>
      </c>
      <c r="C9" s="97">
        <v>1691.336131</v>
      </c>
      <c r="D9" s="98">
        <f t="shared" si="0"/>
        <v>-0.145789832828283</v>
      </c>
    </row>
    <row r="10" ht="35.1" customHeight="1" spans="1:4">
      <c r="A10" s="96" t="s">
        <v>1469</v>
      </c>
      <c r="B10" s="97">
        <v>59997</v>
      </c>
      <c r="C10" s="97">
        <v>58766.989479</v>
      </c>
      <c r="D10" s="98">
        <f t="shared" si="0"/>
        <v>-0.0205012004100206</v>
      </c>
    </row>
    <row r="11" ht="35.1" customHeight="1" spans="1:4">
      <c r="A11" s="108" t="s">
        <v>1470</v>
      </c>
      <c r="B11" s="97">
        <v>55779</v>
      </c>
      <c r="C11" s="97">
        <v>58424.626265</v>
      </c>
      <c r="D11" s="98">
        <f t="shared" si="0"/>
        <v>0.047430507269761</v>
      </c>
    </row>
    <row r="12" ht="35.1" customHeight="1" spans="1:4">
      <c r="A12" s="96" t="s">
        <v>1471</v>
      </c>
      <c r="B12" s="97">
        <v>3263</v>
      </c>
      <c r="C12" s="97">
        <v>3812.520952</v>
      </c>
      <c r="D12" s="98">
        <f t="shared" si="0"/>
        <v>0.168409730922464</v>
      </c>
    </row>
    <row r="13" ht="35.1" customHeight="1" spans="1:4">
      <c r="A13" s="108" t="s">
        <v>1472</v>
      </c>
      <c r="B13" s="97">
        <v>3165</v>
      </c>
      <c r="C13" s="97">
        <v>3620.883632</v>
      </c>
      <c r="D13" s="98">
        <f t="shared" si="0"/>
        <v>0.144039062243286</v>
      </c>
    </row>
    <row r="14" ht="35.1" customHeight="1" spans="1:4">
      <c r="A14" s="96" t="s">
        <v>1473</v>
      </c>
      <c r="B14" s="97">
        <v>3504</v>
      </c>
      <c r="C14" s="97">
        <v>3951.122057</v>
      </c>
      <c r="D14" s="98">
        <f t="shared" si="0"/>
        <v>0.127603326769406</v>
      </c>
    </row>
    <row r="15" ht="35.1" customHeight="1" spans="1:4">
      <c r="A15" s="108" t="s">
        <v>1474</v>
      </c>
      <c r="B15" s="97">
        <v>3504</v>
      </c>
      <c r="C15" s="97">
        <v>3951.122057</v>
      </c>
      <c r="D15" s="98">
        <f t="shared" si="0"/>
        <v>0.127603326769406</v>
      </c>
    </row>
    <row r="16" ht="35.1" customHeight="1" spans="1:4">
      <c r="A16" s="96" t="s">
        <v>1475</v>
      </c>
      <c r="B16" s="97">
        <v>26666</v>
      </c>
      <c r="C16" s="97">
        <v>31235.193915</v>
      </c>
      <c r="D16" s="98">
        <f t="shared" si="0"/>
        <v>0.171349055538889</v>
      </c>
    </row>
    <row r="17" ht="35.1" customHeight="1" spans="1:4">
      <c r="A17" s="108" t="s">
        <v>1476</v>
      </c>
      <c r="B17" s="97">
        <v>26621</v>
      </c>
      <c r="C17" s="97">
        <v>31180.264742</v>
      </c>
      <c r="D17" s="98">
        <f t="shared" si="0"/>
        <v>0.171265720371136</v>
      </c>
    </row>
    <row r="18" s="90" customFormat="1" ht="35.1" customHeight="1" spans="1:4">
      <c r="A18" s="96" t="s">
        <v>1477</v>
      </c>
      <c r="B18" s="97">
        <v>117212</v>
      </c>
      <c r="C18" s="97">
        <v>123747.74065</v>
      </c>
      <c r="D18" s="106">
        <f t="shared" si="0"/>
        <v>0.0557599959901717</v>
      </c>
    </row>
    <row r="19" s="90" customFormat="1" ht="35.1" customHeight="1" spans="1:4">
      <c r="A19" s="108" t="s">
        <v>1470</v>
      </c>
      <c r="B19" s="97">
        <v>109228</v>
      </c>
      <c r="C19" s="97">
        <v>116387.13215</v>
      </c>
      <c r="D19" s="106">
        <f t="shared" si="0"/>
        <v>0.0655430123228477</v>
      </c>
    </row>
    <row r="20" s="90" customFormat="1" ht="35.1" customHeight="1" spans="1:4">
      <c r="A20" s="99" t="s">
        <v>53</v>
      </c>
      <c r="B20" s="100">
        <f>SUM(B4,B6,B8,B10,B12,B14,B16,B18)</f>
        <v>524605</v>
      </c>
      <c r="C20" s="100">
        <f>SUM(C4,C6,C8,C10,C12,C14,C16,C18)</f>
        <v>407934.314285</v>
      </c>
      <c r="D20" s="101">
        <f t="shared" si="0"/>
        <v>-0.222397204973266</v>
      </c>
    </row>
    <row r="21" s="107" customFormat="1" ht="35.1" customHeight="1" spans="1:4">
      <c r="A21" s="109" t="s">
        <v>1478</v>
      </c>
      <c r="B21" s="97">
        <f>SUM(B5,B7,B9,B11,B13,B15,B17,B19)</f>
        <v>511258</v>
      </c>
      <c r="C21" s="97">
        <f>SUM(C5,C7,C9,C11,C13,C15,C17,C19)</f>
        <v>398692.446237</v>
      </c>
      <c r="D21" s="106">
        <f t="shared" si="0"/>
        <v>-0.220173677014345</v>
      </c>
    </row>
  </sheetData>
  <mergeCells count="1">
    <mergeCell ref="A1:D1"/>
  </mergeCells>
  <printOptions horizontalCentered="1"/>
  <pageMargins left="0.588888888888889" right="0.588888888888889" top="0.788888888888889" bottom="0.588888888888889" header="0.309027777777778" footer="0.309027777777778"/>
  <pageSetup paperSize="9" scale="94" fitToHeight="0" orientation="portrait"/>
  <headerFooter>
    <oddFooter>&amp;C第 &amp;P 页，共 &amp;N 页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21"/>
  <sheetViews>
    <sheetView workbookViewId="0">
      <selection activeCell="I9" sqref="I9"/>
    </sheetView>
  </sheetViews>
  <sheetFormatPr defaultColWidth="9" defaultRowHeight="14.4" outlineLevelCol="3"/>
  <cols>
    <col min="1" max="1" width="43" style="91" customWidth="1"/>
    <col min="2" max="2" width="14.5" style="91" customWidth="1"/>
    <col min="3" max="3" width="14.625" style="91" customWidth="1"/>
    <col min="4" max="4" width="15.375" style="91" customWidth="1"/>
    <col min="5" max="16384" width="9" style="91"/>
  </cols>
  <sheetData>
    <row r="1" s="88" customFormat="1" ht="28.5" customHeight="1" spans="1:4">
      <c r="A1" s="92" t="s">
        <v>1677</v>
      </c>
      <c r="B1" s="92"/>
      <c r="C1" s="92"/>
      <c r="D1" s="92"/>
    </row>
    <row r="2" s="89" customFormat="1" ht="20.25" customHeight="1" spans="1:4">
      <c r="A2" s="89" t="s">
        <v>1678</v>
      </c>
      <c r="D2" s="93" t="s">
        <v>20</v>
      </c>
    </row>
    <row r="3" s="90" customFormat="1" ht="30.75" customHeight="1" spans="1:4">
      <c r="A3" s="94" t="s">
        <v>21</v>
      </c>
      <c r="B3" s="94" t="s">
        <v>1670</v>
      </c>
      <c r="C3" s="94" t="s">
        <v>1671</v>
      </c>
      <c r="D3" s="95" t="s">
        <v>1672</v>
      </c>
    </row>
    <row r="4" ht="35.1" customHeight="1" spans="1:4">
      <c r="A4" s="96" t="s">
        <v>1481</v>
      </c>
      <c r="B4" s="97">
        <v>6375.103231</v>
      </c>
      <c r="C4" s="97">
        <v>8153.41201000001</v>
      </c>
      <c r="D4" s="98">
        <f>(C4-B4)/B4</f>
        <v>0.278945879707907</v>
      </c>
    </row>
    <row r="5" ht="35.1" customHeight="1" spans="1:4">
      <c r="A5" s="96" t="s">
        <v>1482</v>
      </c>
      <c r="B5" s="97">
        <v>69989.909665</v>
      </c>
      <c r="C5" s="97">
        <v>78143</v>
      </c>
      <c r="D5" s="98">
        <f t="shared" ref="D5:D21" si="0">(C5-B5)/B5</f>
        <v>0.116489510759822</v>
      </c>
    </row>
    <row r="6" ht="35.1" customHeight="1" spans="1:4">
      <c r="A6" s="96" t="s">
        <v>1483</v>
      </c>
      <c r="B6" s="97">
        <v>13297.737037</v>
      </c>
      <c r="C6" s="97">
        <v>25880.844601</v>
      </c>
      <c r="D6" s="98">
        <f t="shared" si="0"/>
        <v>0.946259316828753</v>
      </c>
    </row>
    <row r="7" ht="35.1" customHeight="1" spans="1:4">
      <c r="A7" s="96" t="s">
        <v>1484</v>
      </c>
      <c r="B7" s="97">
        <v>43409.09391</v>
      </c>
      <c r="C7" s="97">
        <v>69290</v>
      </c>
      <c r="D7" s="98">
        <f t="shared" si="0"/>
        <v>0.5962093137364</v>
      </c>
    </row>
    <row r="8" ht="35.1" customHeight="1" spans="1:4">
      <c r="A8" s="96" t="s">
        <v>1485</v>
      </c>
      <c r="B8" s="97">
        <v>4111.050742</v>
      </c>
      <c r="C8" s="97">
        <v>2061.166887</v>
      </c>
      <c r="D8" s="98">
        <f t="shared" si="0"/>
        <v>-0.498627719200261</v>
      </c>
    </row>
    <row r="9" ht="35.1" customHeight="1" spans="1:4">
      <c r="A9" s="96" t="s">
        <v>1486</v>
      </c>
      <c r="B9" s="97">
        <v>36499.968035</v>
      </c>
      <c r="C9" s="97">
        <v>38561</v>
      </c>
      <c r="D9" s="98">
        <f t="shared" si="0"/>
        <v>0.0564666786289694</v>
      </c>
    </row>
    <row r="10" ht="35.1" customHeight="1" spans="1:4">
      <c r="A10" s="96" t="s">
        <v>1487</v>
      </c>
      <c r="B10" s="97">
        <v>6245</v>
      </c>
      <c r="C10" s="97">
        <v>11213.881076</v>
      </c>
      <c r="D10" s="98">
        <f t="shared" si="0"/>
        <v>0.795657498158528</v>
      </c>
    </row>
    <row r="11" ht="35.1" customHeight="1" spans="1:4">
      <c r="A11" s="96" t="s">
        <v>1488</v>
      </c>
      <c r="B11" s="97">
        <v>39789</v>
      </c>
      <c r="C11" s="97">
        <v>51003</v>
      </c>
      <c r="D11" s="98">
        <f t="shared" si="0"/>
        <v>0.281836688532006</v>
      </c>
    </row>
    <row r="12" ht="35.1" customHeight="1" spans="1:4">
      <c r="A12" s="96" t="s">
        <v>1489</v>
      </c>
      <c r="B12" s="97">
        <v>-232.619562</v>
      </c>
      <c r="C12" s="97">
        <v>-605.386697</v>
      </c>
      <c r="D12" s="98">
        <f t="shared" si="0"/>
        <v>1.60247544013517</v>
      </c>
    </row>
    <row r="13" ht="35.1" customHeight="1" spans="1:4">
      <c r="A13" s="96" t="s">
        <v>1490</v>
      </c>
      <c r="B13" s="97">
        <v>4597.379408</v>
      </c>
      <c r="C13" s="97">
        <v>3992</v>
      </c>
      <c r="D13" s="98">
        <f t="shared" si="0"/>
        <v>-0.131679235989652</v>
      </c>
    </row>
    <row r="14" ht="35.1" customHeight="1" spans="1:4">
      <c r="A14" s="96" t="s">
        <v>1491</v>
      </c>
      <c r="B14" s="97">
        <v>647.253939</v>
      </c>
      <c r="C14" s="97">
        <v>107.572933</v>
      </c>
      <c r="D14" s="98">
        <f t="shared" si="0"/>
        <v>-0.833801037709869</v>
      </c>
    </row>
    <row r="15" ht="35.1" customHeight="1" spans="1:4">
      <c r="A15" s="96" t="s">
        <v>1492</v>
      </c>
      <c r="B15" s="97">
        <v>1219.253089</v>
      </c>
      <c r="C15" s="97">
        <v>1327</v>
      </c>
      <c r="D15" s="98">
        <f t="shared" si="0"/>
        <v>0.0883712429946523</v>
      </c>
    </row>
    <row r="16" ht="35.1" customHeight="1" spans="1:4">
      <c r="A16" s="96" t="s">
        <v>1493</v>
      </c>
      <c r="B16" s="97">
        <v>16033.070575</v>
      </c>
      <c r="C16" s="97">
        <v>17013.5346</v>
      </c>
      <c r="D16" s="98">
        <f t="shared" si="0"/>
        <v>0.0611526045752468</v>
      </c>
    </row>
    <row r="17" ht="35.1" customHeight="1" spans="1:4">
      <c r="A17" s="96" t="s">
        <v>1494</v>
      </c>
      <c r="B17" s="97">
        <v>113382.198315</v>
      </c>
      <c r="C17" s="97">
        <v>130396</v>
      </c>
      <c r="D17" s="98">
        <f t="shared" si="0"/>
        <v>0.150057080722073</v>
      </c>
    </row>
    <row r="18" s="90" customFormat="1" ht="35.1" customHeight="1" spans="1:4">
      <c r="A18" s="96" t="s">
        <v>1495</v>
      </c>
      <c r="B18" s="97">
        <v>8729.41051999998</v>
      </c>
      <c r="C18" s="97">
        <v>21767.777911</v>
      </c>
      <c r="D18" s="106">
        <f t="shared" si="0"/>
        <v>1.49361372811231</v>
      </c>
    </row>
    <row r="19" s="90" customFormat="1" ht="35.1" customHeight="1" spans="1:4">
      <c r="A19" s="96" t="s">
        <v>1496</v>
      </c>
      <c r="B19" s="97">
        <v>76061.841577</v>
      </c>
      <c r="C19" s="97">
        <v>97830</v>
      </c>
      <c r="D19" s="106">
        <f t="shared" si="0"/>
        <v>0.286190262708317</v>
      </c>
    </row>
    <row r="20" s="90" customFormat="1" ht="35.1" customHeight="1" spans="1:4">
      <c r="A20" s="99" t="s">
        <v>1497</v>
      </c>
      <c r="B20" s="100">
        <f>SUM(B4,B6,B8,B10,B12,B14,B16,B18)</f>
        <v>55206.006482</v>
      </c>
      <c r="C20" s="100">
        <f>SUM(C4,C6,C8,C10,C12,C14,C16,C18)</f>
        <v>85592.803321</v>
      </c>
      <c r="D20" s="101">
        <f t="shared" si="0"/>
        <v>0.550425556481933</v>
      </c>
    </row>
    <row r="21" s="90" customFormat="1" ht="35.1" customHeight="1" spans="1:4">
      <c r="A21" s="99" t="s">
        <v>1498</v>
      </c>
      <c r="B21" s="100">
        <f>SUM(B5,B7,B9,B11,B13,B15,B17,B19)</f>
        <v>384948.643999</v>
      </c>
      <c r="C21" s="100">
        <f>SUM(C5,C7,C9,C11,C13,C15,C17,C19)</f>
        <v>470542</v>
      </c>
      <c r="D21" s="101">
        <f t="shared" si="0"/>
        <v>0.222350064964049</v>
      </c>
    </row>
  </sheetData>
  <mergeCells count="1">
    <mergeCell ref="A1:D1"/>
  </mergeCells>
  <printOptions horizontalCentered="1"/>
  <pageMargins left="0.588888888888889" right="0.588888888888889" top="0.788888888888889" bottom="0.588888888888889" header="0.309027777777778" footer="0.309027777777778"/>
  <pageSetup paperSize="9" scale="96" fitToHeight="0" orientation="portrait"/>
  <headerFooter>
    <oddFooter>&amp;C第 &amp;P 页，共 &amp;N 页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4"/>
  <sheetViews>
    <sheetView workbookViewId="0">
      <selection activeCell="H12" sqref="H12"/>
    </sheetView>
  </sheetViews>
  <sheetFormatPr defaultColWidth="9" defaultRowHeight="14.4" outlineLevelCol="3"/>
  <cols>
    <col min="1" max="1" width="43" style="91" customWidth="1"/>
    <col min="2" max="2" width="14.5" style="91" customWidth="1"/>
    <col min="3" max="3" width="14.625" style="91" customWidth="1"/>
    <col min="4" max="4" width="16.375" style="91" customWidth="1"/>
    <col min="5" max="16384" width="9" style="91"/>
  </cols>
  <sheetData>
    <row r="1" s="88" customFormat="1" ht="28.5" customHeight="1" spans="1:4">
      <c r="A1" s="92" t="s">
        <v>1679</v>
      </c>
      <c r="B1" s="92"/>
      <c r="C1" s="92"/>
      <c r="D1" s="92"/>
    </row>
    <row r="2" s="89" customFormat="1" ht="20.25" customHeight="1" spans="1:4">
      <c r="A2" s="89" t="s">
        <v>1680</v>
      </c>
      <c r="D2" s="93" t="s">
        <v>20</v>
      </c>
    </row>
    <row r="3" s="90" customFormat="1" ht="30.75" customHeight="1" spans="1:4">
      <c r="A3" s="94" t="s">
        <v>21</v>
      </c>
      <c r="B3" s="94" t="s">
        <v>1670</v>
      </c>
      <c r="C3" s="94" t="s">
        <v>1671</v>
      </c>
      <c r="D3" s="95" t="s">
        <v>1672</v>
      </c>
    </row>
    <row r="4" ht="21.95" customHeight="1" spans="1:4">
      <c r="A4" s="102" t="s">
        <v>1681</v>
      </c>
      <c r="B4" s="97">
        <v>14374</v>
      </c>
      <c r="C4" s="97">
        <v>1558</v>
      </c>
      <c r="D4" s="98">
        <f>(C4-B4)/B4</f>
        <v>-0.891609851120078</v>
      </c>
    </row>
    <row r="5" ht="21.95" customHeight="1" spans="1:4">
      <c r="A5" s="103" t="s">
        <v>1501</v>
      </c>
      <c r="B5" s="97">
        <v>687</v>
      </c>
      <c r="C5" s="97">
        <v>758</v>
      </c>
      <c r="D5" s="98">
        <f t="shared" ref="D5:D34" si="0">(C5-B5)/B5</f>
        <v>0.10334788937409</v>
      </c>
    </row>
    <row r="6" ht="21.95" customHeight="1" spans="1:4">
      <c r="A6" s="102" t="s">
        <v>1682</v>
      </c>
      <c r="B6" s="97">
        <v>13687</v>
      </c>
      <c r="C6" s="97">
        <v>800</v>
      </c>
      <c r="D6" s="98">
        <f t="shared" si="0"/>
        <v>-0.941550376269453</v>
      </c>
    </row>
    <row r="7" ht="21.95" customHeight="1" spans="1:4">
      <c r="A7" s="102" t="s">
        <v>1453</v>
      </c>
      <c r="B7" s="97">
        <v>24565</v>
      </c>
      <c r="C7" s="97">
        <v>16130</v>
      </c>
      <c r="D7" s="98">
        <f t="shared" si="0"/>
        <v>-0.343374720130267</v>
      </c>
    </row>
    <row r="8" ht="21.95" customHeight="1" spans="1:4">
      <c r="A8" s="103" t="s">
        <v>1450</v>
      </c>
      <c r="B8" s="97">
        <v>22080</v>
      </c>
      <c r="C8" s="97">
        <v>15539</v>
      </c>
      <c r="D8" s="98">
        <f t="shared" si="0"/>
        <v>-0.296240942028985</v>
      </c>
    </row>
    <row r="9" ht="21.95" customHeight="1" spans="1:4">
      <c r="A9" s="103" t="s">
        <v>1458</v>
      </c>
      <c r="B9" s="97">
        <v>83</v>
      </c>
      <c r="C9" s="97">
        <v>79</v>
      </c>
      <c r="D9" s="98">
        <f t="shared" si="0"/>
        <v>-0.0481927710843374</v>
      </c>
    </row>
    <row r="10" ht="21.95" customHeight="1" spans="1:4">
      <c r="A10" s="102" t="s">
        <v>1683</v>
      </c>
      <c r="B10" s="97">
        <v>2401</v>
      </c>
      <c r="C10" s="97">
        <v>512</v>
      </c>
      <c r="D10" s="98">
        <f t="shared" si="0"/>
        <v>-0.786755518533944</v>
      </c>
    </row>
    <row r="11" ht="21.95" customHeight="1" spans="1:4">
      <c r="A11" s="102" t="s">
        <v>1454</v>
      </c>
      <c r="B11" s="97">
        <v>6662</v>
      </c>
      <c r="C11" s="97">
        <v>4948</v>
      </c>
      <c r="D11" s="98">
        <f t="shared" si="0"/>
        <v>-0.257280096067247</v>
      </c>
    </row>
    <row r="12" ht="21.95" customHeight="1" spans="1:4">
      <c r="A12" s="103" t="s">
        <v>1501</v>
      </c>
      <c r="B12" s="97">
        <v>2254</v>
      </c>
      <c r="C12" s="97">
        <v>382</v>
      </c>
      <c r="D12" s="98">
        <f t="shared" si="0"/>
        <v>-0.830523513753327</v>
      </c>
    </row>
    <row r="13" ht="21.95" customHeight="1" spans="1:4">
      <c r="A13" s="102" t="s">
        <v>1682</v>
      </c>
      <c r="B13" s="97">
        <v>4408</v>
      </c>
      <c r="C13" s="97">
        <v>4566</v>
      </c>
      <c r="D13" s="98">
        <f t="shared" si="0"/>
        <v>0.0358439201451906</v>
      </c>
    </row>
    <row r="14" ht="21.95" customHeight="1" spans="1:4">
      <c r="A14" s="102" t="s">
        <v>1456</v>
      </c>
      <c r="B14" s="97">
        <v>41307</v>
      </c>
      <c r="C14" s="97">
        <v>46294</v>
      </c>
      <c r="D14" s="98">
        <f t="shared" si="0"/>
        <v>0.120730142590844</v>
      </c>
    </row>
    <row r="15" ht="21.95" customHeight="1" spans="1:4">
      <c r="A15" s="103" t="s">
        <v>1450</v>
      </c>
      <c r="B15" s="97">
        <v>11453</v>
      </c>
      <c r="C15" s="97">
        <v>11075</v>
      </c>
      <c r="D15" s="98">
        <f t="shared" si="0"/>
        <v>-0.0330044529817515</v>
      </c>
    </row>
    <row r="16" ht="21.95" customHeight="1" spans="1:4">
      <c r="A16" s="102" t="s">
        <v>1684</v>
      </c>
      <c r="B16" s="97">
        <v>92</v>
      </c>
      <c r="C16" s="97">
        <v>139</v>
      </c>
      <c r="D16" s="98">
        <f t="shared" si="0"/>
        <v>0.510869565217391</v>
      </c>
    </row>
    <row r="17" ht="21.95" customHeight="1" spans="1:4">
      <c r="A17" s="102" t="s">
        <v>1682</v>
      </c>
      <c r="B17" s="97">
        <v>29726</v>
      </c>
      <c r="C17" s="97">
        <v>35080</v>
      </c>
      <c r="D17" s="98">
        <f t="shared" si="0"/>
        <v>0.180111686738882</v>
      </c>
    </row>
    <row r="18" ht="21.95" customHeight="1" spans="1:4">
      <c r="A18" s="102" t="s">
        <v>1683</v>
      </c>
      <c r="B18" s="97">
        <v>5</v>
      </c>
      <c r="C18" s="97"/>
      <c r="D18" s="98"/>
    </row>
    <row r="19" ht="21.95" customHeight="1" spans="1:4">
      <c r="A19" s="102" t="s">
        <v>1457</v>
      </c>
      <c r="B19" s="97">
        <v>3151</v>
      </c>
      <c r="C19" s="97">
        <v>3196</v>
      </c>
      <c r="D19" s="98">
        <f t="shared" si="0"/>
        <v>0.0142811805775944</v>
      </c>
    </row>
    <row r="20" s="90" customFormat="1" ht="21.95" customHeight="1" spans="1:4">
      <c r="A20" s="104" t="s">
        <v>1501</v>
      </c>
      <c r="B20" s="97">
        <v>41</v>
      </c>
      <c r="C20" s="97">
        <v>62</v>
      </c>
      <c r="D20" s="106">
        <f t="shared" si="0"/>
        <v>0.51219512195122</v>
      </c>
    </row>
    <row r="21" ht="21.95" customHeight="1" spans="1:4">
      <c r="A21" s="102" t="s">
        <v>1682</v>
      </c>
      <c r="B21" s="97">
        <v>3110</v>
      </c>
      <c r="C21" s="97">
        <v>3134</v>
      </c>
      <c r="D21" s="98">
        <f t="shared" si="0"/>
        <v>0.00771704180064309</v>
      </c>
    </row>
    <row r="22" ht="21.95" customHeight="1" spans="1:4">
      <c r="A22" s="102" t="s">
        <v>1459</v>
      </c>
      <c r="B22" s="97">
        <v>4077</v>
      </c>
      <c r="C22" s="97">
        <v>4049</v>
      </c>
      <c r="D22" s="98">
        <f t="shared" si="0"/>
        <v>-0.00686779494726515</v>
      </c>
    </row>
    <row r="23" ht="21.95" customHeight="1" spans="1:4">
      <c r="A23" s="104" t="s">
        <v>1501</v>
      </c>
      <c r="B23" s="97">
        <v>1</v>
      </c>
      <c r="C23" s="97">
        <v>1</v>
      </c>
      <c r="D23" s="98">
        <f t="shared" si="0"/>
        <v>0</v>
      </c>
    </row>
    <row r="24" ht="21.95" customHeight="1" spans="1:4">
      <c r="A24" s="102" t="s">
        <v>1682</v>
      </c>
      <c r="B24" s="97">
        <v>4076</v>
      </c>
      <c r="C24" s="97">
        <v>4048</v>
      </c>
      <c r="D24" s="98">
        <f t="shared" si="0"/>
        <v>-0.00686947988223749</v>
      </c>
    </row>
    <row r="25" ht="21.95" customHeight="1" spans="1:4">
      <c r="A25" s="102" t="s">
        <v>1503</v>
      </c>
      <c r="B25" s="97">
        <v>183940</v>
      </c>
      <c r="C25" s="97">
        <v>145516</v>
      </c>
      <c r="D25" s="98">
        <f t="shared" si="0"/>
        <v>-0.208894204631945</v>
      </c>
    </row>
    <row r="26" ht="21.95" customHeight="1" spans="1:4">
      <c r="A26" s="104" t="s">
        <v>1450</v>
      </c>
      <c r="B26" s="97">
        <v>68</v>
      </c>
      <c r="C26" s="97">
        <v>104</v>
      </c>
      <c r="D26" s="98">
        <f t="shared" si="0"/>
        <v>0.529411764705882</v>
      </c>
    </row>
    <row r="27" ht="21.95" customHeight="1" spans="1:4">
      <c r="A27" s="102" t="s">
        <v>1684</v>
      </c>
      <c r="B27" s="97">
        <v>702</v>
      </c>
      <c r="C27" s="97">
        <v>216</v>
      </c>
      <c r="D27" s="98">
        <f t="shared" si="0"/>
        <v>-0.692307692307692</v>
      </c>
    </row>
    <row r="28" ht="21.95" customHeight="1" spans="1:4">
      <c r="A28" s="102" t="s">
        <v>1683</v>
      </c>
      <c r="B28" s="97">
        <v>92474</v>
      </c>
      <c r="C28" s="97">
        <v>100449</v>
      </c>
      <c r="D28" s="98">
        <f t="shared" si="0"/>
        <v>0.08624045677704</v>
      </c>
    </row>
    <row r="29" ht="21.95" customHeight="1" spans="1:4">
      <c r="A29" s="102" t="s">
        <v>1682</v>
      </c>
      <c r="B29" s="97">
        <v>90696</v>
      </c>
      <c r="C29" s="97">
        <v>44746</v>
      </c>
      <c r="D29" s="98">
        <f t="shared" si="0"/>
        <v>-0.506637558436976</v>
      </c>
    </row>
    <row r="30" s="90" customFormat="1" ht="22.5" customHeight="1" spans="1:4">
      <c r="A30" s="99" t="s">
        <v>78</v>
      </c>
      <c r="B30" s="100">
        <f>SUM(B4,B7,B11,B14,B19,B22,B25)</f>
        <v>278076</v>
      </c>
      <c r="C30" s="100">
        <f>SUM(C4,C7,C11,C14,C19,C22,C25)</f>
        <v>221691</v>
      </c>
      <c r="D30" s="101">
        <f t="shared" si="0"/>
        <v>-0.202768307944591</v>
      </c>
    </row>
    <row r="31" ht="21.95" customHeight="1" spans="1:4">
      <c r="A31" s="104" t="s">
        <v>1450</v>
      </c>
      <c r="B31" s="97">
        <f>B15+B26+B8</f>
        <v>33601</v>
      </c>
      <c r="C31" s="97">
        <f>C15+C26+C8+1</f>
        <v>26719</v>
      </c>
      <c r="D31" s="98">
        <f t="shared" si="0"/>
        <v>-0.204815332876998</v>
      </c>
    </row>
    <row r="32" ht="21.95" customHeight="1" spans="1:4">
      <c r="A32" s="104" t="s">
        <v>1458</v>
      </c>
      <c r="B32" s="97">
        <f>B5+B12+B16+B20+B23+B27</f>
        <v>3777</v>
      </c>
      <c r="C32" s="97">
        <f>C5+C16+C20+C23+C27+C9+C12</f>
        <v>1637</v>
      </c>
      <c r="D32" s="98">
        <f t="shared" si="0"/>
        <v>-0.566587238549113</v>
      </c>
    </row>
    <row r="33" ht="21.95" customHeight="1" spans="1:4">
      <c r="A33" s="104" t="s">
        <v>1455</v>
      </c>
      <c r="B33" s="97">
        <f>SUM(B10,B18,B28)</f>
        <v>94880</v>
      </c>
      <c r="C33" s="97">
        <f>SUM(C10,C18,C28)</f>
        <v>100961</v>
      </c>
      <c r="D33" s="98">
        <f t="shared" si="0"/>
        <v>0.0640914839797639</v>
      </c>
    </row>
    <row r="34" ht="21.95" customHeight="1" spans="1:4">
      <c r="A34" s="102" t="s">
        <v>1682</v>
      </c>
      <c r="B34" s="97">
        <f>B6+B13+B17+B21+B24+B29</f>
        <v>145703</v>
      </c>
      <c r="C34" s="97">
        <f>C6+C13+C17+C21+C24+C29</f>
        <v>92374</v>
      </c>
      <c r="D34" s="98">
        <f t="shared" si="0"/>
        <v>-0.366011681296885</v>
      </c>
    </row>
  </sheetData>
  <mergeCells count="1">
    <mergeCell ref="A1:D1"/>
  </mergeCells>
  <printOptions horizontalCentered="1"/>
  <pageMargins left="0.588888888888889" right="0.588888888888889" top="0.788888888888889" bottom="0.588888888888889" header="0.309027777777778" footer="0.309027777777778"/>
  <pageSetup paperSize="9" scale="95" fitToHeight="0" orientation="portrait"/>
  <headerFooter>
    <oddFooter>&amp;C第 &amp;P 页，共 &amp;N 页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22"/>
  <sheetViews>
    <sheetView workbookViewId="0">
      <selection activeCell="H6" sqref="H6"/>
    </sheetView>
  </sheetViews>
  <sheetFormatPr defaultColWidth="9" defaultRowHeight="14.4" outlineLevelCol="3"/>
  <cols>
    <col min="1" max="1" width="43" style="91" customWidth="1"/>
    <col min="2" max="2" width="14.5" style="91" customWidth="1"/>
    <col min="3" max="4" width="14.625" style="91" customWidth="1"/>
    <col min="5" max="16384" width="9" style="91"/>
  </cols>
  <sheetData>
    <row r="1" s="88" customFormat="1" ht="28.5" customHeight="1" spans="1:4">
      <c r="A1" s="92" t="s">
        <v>1685</v>
      </c>
      <c r="B1" s="92"/>
      <c r="C1" s="92"/>
      <c r="D1" s="92"/>
    </row>
    <row r="2" s="89" customFormat="1" ht="20.25" customHeight="1" spans="1:4">
      <c r="A2" s="89" t="s">
        <v>1686</v>
      </c>
      <c r="D2" s="93" t="s">
        <v>20</v>
      </c>
    </row>
    <row r="3" s="90" customFormat="1" ht="30.75" customHeight="1" spans="1:4">
      <c r="A3" s="94" t="s">
        <v>21</v>
      </c>
      <c r="B3" s="94" t="s">
        <v>1670</v>
      </c>
      <c r="C3" s="94" t="s">
        <v>1671</v>
      </c>
      <c r="D3" s="95" t="s">
        <v>1672</v>
      </c>
    </row>
    <row r="4" ht="33.95" customHeight="1" spans="1:4">
      <c r="A4" s="102" t="s">
        <v>1464</v>
      </c>
      <c r="B4" s="97">
        <v>7700</v>
      </c>
      <c r="C4" s="97">
        <v>5300</v>
      </c>
      <c r="D4" s="98">
        <f>(C4-B4)/B4</f>
        <v>-0.311688311688312</v>
      </c>
    </row>
    <row r="5" ht="33.95" customHeight="1" spans="1:4">
      <c r="A5" s="103" t="s">
        <v>1687</v>
      </c>
      <c r="B5" s="97">
        <v>7700</v>
      </c>
      <c r="C5" s="97">
        <v>5300</v>
      </c>
      <c r="D5" s="98">
        <f t="shared" ref="D5:D22" si="0">(C5-B5)/B5</f>
        <v>-0.311688311688312</v>
      </c>
    </row>
    <row r="6" ht="33.95" customHeight="1" spans="1:4">
      <c r="A6" s="102" t="s">
        <v>1466</v>
      </c>
      <c r="B6" s="97">
        <v>25049</v>
      </c>
      <c r="C6" s="97">
        <v>12489.17316</v>
      </c>
      <c r="D6" s="98">
        <f t="shared" si="0"/>
        <v>-0.501410309393589</v>
      </c>
    </row>
    <row r="7" ht="33.95" customHeight="1" spans="1:4">
      <c r="A7" s="103" t="s">
        <v>1465</v>
      </c>
      <c r="B7" s="97">
        <v>25049</v>
      </c>
      <c r="C7" s="97">
        <v>12489.17316</v>
      </c>
      <c r="D7" s="98">
        <f t="shared" si="0"/>
        <v>-0.501410309393589</v>
      </c>
    </row>
    <row r="8" ht="33.95" customHeight="1" spans="1:4">
      <c r="A8" s="102" t="s">
        <v>1467</v>
      </c>
      <c r="B8" s="97">
        <v>2960</v>
      </c>
      <c r="C8" s="97">
        <v>2892.671768</v>
      </c>
      <c r="D8" s="98">
        <f t="shared" si="0"/>
        <v>-0.0227460243243244</v>
      </c>
    </row>
    <row r="9" ht="33.95" customHeight="1" spans="1:4">
      <c r="A9" s="103" t="s">
        <v>1687</v>
      </c>
      <c r="B9" s="97">
        <v>2960</v>
      </c>
      <c r="C9" s="97">
        <v>2236.595181</v>
      </c>
      <c r="D9" s="98">
        <f t="shared" si="0"/>
        <v>-0.244393519932433</v>
      </c>
    </row>
    <row r="10" ht="33.95" customHeight="1" spans="1:4">
      <c r="A10" s="102" t="s">
        <v>1469</v>
      </c>
      <c r="B10" s="97">
        <v>39265</v>
      </c>
      <c r="C10" s="97">
        <v>38734.236425</v>
      </c>
      <c r="D10" s="98">
        <f t="shared" si="0"/>
        <v>-0.0135174729402775</v>
      </c>
    </row>
    <row r="11" ht="33.95" customHeight="1" spans="1:4">
      <c r="A11" s="103" t="s">
        <v>1470</v>
      </c>
      <c r="B11" s="97">
        <v>19191</v>
      </c>
      <c r="C11" s="97">
        <v>21852.887212</v>
      </c>
      <c r="D11" s="98">
        <f t="shared" si="0"/>
        <v>0.138704976916263</v>
      </c>
    </row>
    <row r="12" ht="33.95" customHeight="1" spans="1:4">
      <c r="A12" s="103" t="s">
        <v>1688</v>
      </c>
      <c r="B12" s="97">
        <v>15863</v>
      </c>
      <c r="C12" s="97">
        <v>16859.085999</v>
      </c>
      <c r="D12" s="98">
        <f t="shared" si="0"/>
        <v>0.0627930403454582</v>
      </c>
    </row>
    <row r="13" ht="33.95" customHeight="1" spans="1:4">
      <c r="A13" s="102" t="s">
        <v>1471</v>
      </c>
      <c r="B13" s="97">
        <v>3360</v>
      </c>
      <c r="C13" s="97">
        <v>3862.04332</v>
      </c>
      <c r="D13" s="98">
        <f t="shared" si="0"/>
        <v>0.149417654761905</v>
      </c>
    </row>
    <row r="14" ht="33.95" customHeight="1" spans="1:4">
      <c r="A14" s="103" t="s">
        <v>1687</v>
      </c>
      <c r="B14" s="97">
        <v>3311</v>
      </c>
      <c r="C14" s="97">
        <v>3723.27</v>
      </c>
      <c r="D14" s="98">
        <f t="shared" si="0"/>
        <v>0.124515252189671</v>
      </c>
    </row>
    <row r="15" ht="33.95" customHeight="1" spans="1:4">
      <c r="A15" s="102" t="s">
        <v>1473</v>
      </c>
      <c r="B15" s="97">
        <v>3584</v>
      </c>
      <c r="C15" s="97">
        <v>3959.5</v>
      </c>
      <c r="D15" s="98">
        <f t="shared" si="0"/>
        <v>0.104771205357143</v>
      </c>
    </row>
    <row r="16" ht="33.95" customHeight="1" spans="1:4">
      <c r="A16" s="103" t="s">
        <v>1687</v>
      </c>
      <c r="B16" s="97">
        <v>3584</v>
      </c>
      <c r="C16" s="97">
        <v>3959.5</v>
      </c>
      <c r="D16" s="98">
        <f t="shared" si="0"/>
        <v>0.104771205357143</v>
      </c>
    </row>
    <row r="17" ht="33.95" customHeight="1" spans="1:4">
      <c r="A17" s="102" t="s">
        <v>1689</v>
      </c>
      <c r="B17" s="97">
        <v>122033</v>
      </c>
      <c r="C17" s="97">
        <v>125340.97209</v>
      </c>
      <c r="D17" s="98">
        <f t="shared" si="0"/>
        <v>0.0271071930543377</v>
      </c>
    </row>
    <row r="18" ht="33.95" customHeight="1" spans="1:4">
      <c r="A18" s="103" t="s">
        <v>1470</v>
      </c>
      <c r="B18" s="97">
        <v>1558</v>
      </c>
      <c r="C18" s="97">
        <v>1680.36359</v>
      </c>
      <c r="D18" s="98">
        <f t="shared" si="0"/>
        <v>0.0785388896020539</v>
      </c>
    </row>
    <row r="19" ht="33.95" customHeight="1" spans="1:4">
      <c r="A19" s="103" t="s">
        <v>1688</v>
      </c>
      <c r="B19" s="97">
        <v>112540</v>
      </c>
      <c r="C19" s="97">
        <v>116300</v>
      </c>
      <c r="D19" s="98">
        <f t="shared" si="0"/>
        <v>0.0334103429891594</v>
      </c>
    </row>
    <row r="20" s="90" customFormat="1" ht="33.95" customHeight="1" spans="1:4">
      <c r="A20" s="99" t="s">
        <v>53</v>
      </c>
      <c r="B20" s="100">
        <f>SUM(B4,B6,B8,B10,B13,B15,,B17)</f>
        <v>203951</v>
      </c>
      <c r="C20" s="100">
        <f>SUM(C4,C6,C8,C10,C13,C15,,C17)</f>
        <v>192578.596763</v>
      </c>
      <c r="D20" s="101">
        <f t="shared" si="0"/>
        <v>-0.0557604681369544</v>
      </c>
    </row>
    <row r="21" s="90" customFormat="1" ht="33.95" customHeight="1" spans="1:4">
      <c r="A21" s="104" t="s">
        <v>1478</v>
      </c>
      <c r="B21" s="105">
        <f>B18+B11+B7</f>
        <v>45798</v>
      </c>
      <c r="C21" s="105">
        <f>C18+C11+C7</f>
        <v>36022.423962</v>
      </c>
      <c r="D21" s="106">
        <f t="shared" si="0"/>
        <v>-0.213449845801127</v>
      </c>
    </row>
    <row r="22" s="90" customFormat="1" ht="33.95" customHeight="1" spans="1:4">
      <c r="A22" s="104" t="s">
        <v>1688</v>
      </c>
      <c r="B22" s="105">
        <f>SUM(B5,B9,B12,B14,B16,B19)</f>
        <v>145958</v>
      </c>
      <c r="C22" s="105">
        <f>SUM(C5,C9,C12,C14,C16,C19)</f>
        <v>148378.45118</v>
      </c>
      <c r="D22" s="106">
        <f t="shared" si="0"/>
        <v>0.0165832032502501</v>
      </c>
    </row>
  </sheetData>
  <mergeCells count="1">
    <mergeCell ref="A1:D1"/>
  </mergeCells>
  <printOptions horizontalCentered="1"/>
  <pageMargins left="0.588888888888889" right="0.588888888888889" top="0.788888888888889" bottom="0.588888888888889" header="0.309027777777778" footer="0.309027777777778"/>
  <pageSetup paperSize="9" scale="97" fitToHeight="0" orientation="portrait"/>
  <headerFooter>
    <oddFooter>&amp;C第 &amp;P 页，共 &amp;N 页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19"/>
  <sheetViews>
    <sheetView workbookViewId="0">
      <selection activeCell="H10" sqref="H10"/>
    </sheetView>
  </sheetViews>
  <sheetFormatPr defaultColWidth="9" defaultRowHeight="14.4" outlineLevelCol="3"/>
  <cols>
    <col min="1" max="1" width="43" style="91" customWidth="1"/>
    <col min="2" max="2" width="14.5" style="91" customWidth="1"/>
    <col min="3" max="3" width="14.625" style="91" customWidth="1"/>
    <col min="4" max="4" width="15.625" style="91" customWidth="1"/>
    <col min="5" max="16384" width="9" style="91"/>
  </cols>
  <sheetData>
    <row r="1" s="88" customFormat="1" ht="28.5" customHeight="1" spans="1:4">
      <c r="A1" s="92" t="s">
        <v>1690</v>
      </c>
      <c r="B1" s="92"/>
      <c r="C1" s="92"/>
      <c r="D1" s="92"/>
    </row>
    <row r="2" s="89" customFormat="1" ht="20.25" customHeight="1" spans="1:4">
      <c r="A2" s="89" t="s">
        <v>1691</v>
      </c>
      <c r="D2" s="93" t="s">
        <v>20</v>
      </c>
    </row>
    <row r="3" s="90" customFormat="1" ht="30.75" customHeight="1" spans="1:4">
      <c r="A3" s="94" t="s">
        <v>21</v>
      </c>
      <c r="B3" s="94" t="s">
        <v>1670</v>
      </c>
      <c r="C3" s="94" t="s">
        <v>1671</v>
      </c>
      <c r="D3" s="95" t="s">
        <v>1672</v>
      </c>
    </row>
    <row r="4" ht="35.1" customHeight="1" spans="1:4">
      <c r="A4" s="96" t="s">
        <v>1481</v>
      </c>
      <c r="B4" s="97">
        <v>6674.076566</v>
      </c>
      <c r="C4" s="97">
        <v>-3741.956683</v>
      </c>
      <c r="D4" s="98">
        <f>(C4-B4)/B4</f>
        <v>-1.56067032584894</v>
      </c>
    </row>
    <row r="5" ht="35.1" customHeight="1" spans="1:4">
      <c r="A5" s="96" t="s">
        <v>1482</v>
      </c>
      <c r="B5" s="97">
        <v>35795.448751</v>
      </c>
      <c r="C5" s="97">
        <v>32053</v>
      </c>
      <c r="D5" s="98">
        <f t="shared" ref="D5:D19" si="0">(C5-B5)/B5</f>
        <v>-0.104550966158664</v>
      </c>
    </row>
    <row r="6" ht="35.1" customHeight="1" spans="1:4">
      <c r="A6" s="96" t="s">
        <v>1483</v>
      </c>
      <c r="B6" s="97">
        <v>-484.312283</v>
      </c>
      <c r="C6" s="97">
        <v>3641</v>
      </c>
      <c r="D6" s="98">
        <f t="shared" si="0"/>
        <v>-8.51787664241421</v>
      </c>
    </row>
    <row r="7" ht="35.1" customHeight="1" spans="1:4">
      <c r="A7" s="96" t="s">
        <v>1484</v>
      </c>
      <c r="B7" s="97">
        <v>4004.489138</v>
      </c>
      <c r="C7" s="97">
        <v>7646</v>
      </c>
      <c r="D7" s="98">
        <f t="shared" si="0"/>
        <v>0.909357158056549</v>
      </c>
    </row>
    <row r="8" ht="35.1" customHeight="1" spans="1:4">
      <c r="A8" s="96" t="s">
        <v>1485</v>
      </c>
      <c r="B8" s="97">
        <v>3702.057383</v>
      </c>
      <c r="C8" s="97">
        <v>2055.528232</v>
      </c>
      <c r="D8" s="98">
        <f t="shared" si="0"/>
        <v>-0.444760569774237</v>
      </c>
    </row>
    <row r="9" ht="35.1" customHeight="1" spans="1:4">
      <c r="A9" s="96" t="s">
        <v>1486</v>
      </c>
      <c r="B9" s="97">
        <v>35745.581678</v>
      </c>
      <c r="C9" s="97">
        <v>37801</v>
      </c>
      <c r="D9" s="98">
        <f t="shared" si="0"/>
        <v>0.0575013253530305</v>
      </c>
    </row>
    <row r="10" ht="35.1" customHeight="1" spans="1:4">
      <c r="A10" s="96" t="s">
        <v>1487</v>
      </c>
      <c r="B10" s="97">
        <v>2041.219797</v>
      </c>
      <c r="C10" s="97">
        <v>7560.233724</v>
      </c>
      <c r="D10" s="98">
        <f t="shared" si="0"/>
        <v>2.70378228503924</v>
      </c>
    </row>
    <row r="11" ht="35.1" customHeight="1" spans="1:4">
      <c r="A11" s="96" t="s">
        <v>1488</v>
      </c>
      <c r="B11" s="97">
        <v>7207.317229</v>
      </c>
      <c r="C11" s="97">
        <v>14768</v>
      </c>
      <c r="D11" s="98">
        <f t="shared" si="0"/>
        <v>1.0490287205034</v>
      </c>
    </row>
    <row r="12" ht="35.1" customHeight="1" spans="1:4">
      <c r="A12" s="96" t="s">
        <v>1489</v>
      </c>
      <c r="B12" s="97">
        <v>-209.342725</v>
      </c>
      <c r="C12" s="97">
        <v>-666.220096999999</v>
      </c>
      <c r="D12" s="98">
        <f t="shared" si="0"/>
        <v>2.18243730227549</v>
      </c>
    </row>
    <row r="13" ht="35.1" customHeight="1" spans="1:4">
      <c r="A13" s="96" t="s">
        <v>1490</v>
      </c>
      <c r="B13" s="97">
        <v>4137.745855</v>
      </c>
      <c r="C13" s="97">
        <v>3472</v>
      </c>
      <c r="D13" s="98">
        <f t="shared" si="0"/>
        <v>-0.160895781986108</v>
      </c>
    </row>
    <row r="14" ht="35.1" customHeight="1" spans="1:4">
      <c r="A14" s="96" t="s">
        <v>1491</v>
      </c>
      <c r="B14" s="97">
        <v>492.749386</v>
      </c>
      <c r="C14" s="97">
        <v>89.3366939999996</v>
      </c>
      <c r="D14" s="98">
        <f t="shared" si="0"/>
        <v>-0.818697503156301</v>
      </c>
    </row>
    <row r="15" ht="35.1" customHeight="1" spans="1:4">
      <c r="A15" s="96" t="s">
        <v>1492</v>
      </c>
      <c r="B15" s="97">
        <v>942.000066</v>
      </c>
      <c r="C15" s="97">
        <v>1031</v>
      </c>
      <c r="D15" s="98">
        <f t="shared" si="0"/>
        <v>0.0944797534653251</v>
      </c>
    </row>
    <row r="16" ht="35.1" customHeight="1" spans="1:4">
      <c r="A16" s="96" t="s">
        <v>1511</v>
      </c>
      <c r="B16" s="97">
        <v>61907.167386</v>
      </c>
      <c r="C16" s="97">
        <v>20174.546471</v>
      </c>
      <c r="D16" s="98">
        <f t="shared" si="0"/>
        <v>-0.674116143205054</v>
      </c>
    </row>
    <row r="17" ht="35.1" customHeight="1" spans="1:4">
      <c r="A17" s="96" t="s">
        <v>1496</v>
      </c>
      <c r="B17" s="97">
        <v>69201.238245</v>
      </c>
      <c r="C17" s="97">
        <v>89376</v>
      </c>
      <c r="D17" s="98">
        <f t="shared" si="0"/>
        <v>0.291537583237648</v>
      </c>
    </row>
    <row r="18" s="90" customFormat="1" ht="35.1" customHeight="1" spans="1:4">
      <c r="A18" s="99" t="s">
        <v>1497</v>
      </c>
      <c r="B18" s="100">
        <f>SUM(B4,B6,B8,B10,B12,B14,,B16)</f>
        <v>74123.61551</v>
      </c>
      <c r="C18" s="100">
        <f>SUM(C4,C6,C8,C10,C12,C14,,C16)</f>
        <v>29112.468341</v>
      </c>
      <c r="D18" s="101">
        <f t="shared" si="0"/>
        <v>-0.607244356057181</v>
      </c>
    </row>
    <row r="19" s="90" customFormat="1" ht="35.1" customHeight="1" spans="1:4">
      <c r="A19" s="99" t="s">
        <v>1498</v>
      </c>
      <c r="B19" s="100">
        <f>SUM(B5,B7,B9,B11,B13,B15,,B17)</f>
        <v>157033.820962</v>
      </c>
      <c r="C19" s="100">
        <f>SUM(C5,C7,C9,C11,C13,C15,C17)</f>
        <v>186147</v>
      </c>
      <c r="D19" s="101">
        <f t="shared" si="0"/>
        <v>0.185394323717341</v>
      </c>
    </row>
  </sheetData>
  <mergeCells count="1">
    <mergeCell ref="A1:D1"/>
  </mergeCells>
  <printOptions horizontalCentered="1"/>
  <pageMargins left="0.588888888888889" right="0.588888888888889" top="0.788888888888889" bottom="0.588888888888889" header="0.309027777777778" footer="0.309027777777778"/>
  <pageSetup paperSize="9" scale="96" fitToHeight="0" orientation="portrait"/>
  <headerFooter>
    <oddFooter>&amp;C第 &amp;P 页，共 &amp;N 页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44"/>
  <sheetViews>
    <sheetView showZeros="0" workbookViewId="0">
      <pane ySplit="3" topLeftCell="A19" activePane="bottomLeft" state="frozen"/>
      <selection/>
      <selection pane="bottomLeft" activeCell="C35" sqref="C35"/>
    </sheetView>
  </sheetViews>
  <sheetFormatPr defaultColWidth="9" defaultRowHeight="15.6" outlineLevelCol="4"/>
  <cols>
    <col min="1" max="1" width="41.625" style="59" customWidth="1"/>
    <col min="2" max="2" width="50.375" style="59" hidden="1" customWidth="1"/>
    <col min="3" max="3" width="10.625" style="59" customWidth="1"/>
    <col min="4" max="4" width="10.625" style="60" customWidth="1"/>
    <col min="5" max="5" width="12.625" style="60" customWidth="1"/>
    <col min="6" max="16384" width="9" style="60"/>
  </cols>
  <sheetData>
    <row r="1" ht="56.25" customHeight="1" spans="1:5">
      <c r="A1" s="61" t="s">
        <v>1692</v>
      </c>
      <c r="B1" s="61"/>
      <c r="C1" s="61"/>
      <c r="D1" s="61"/>
      <c r="E1" s="61"/>
    </row>
    <row r="2" s="57" customFormat="1" ht="18.95" customHeight="1" spans="1:5">
      <c r="A2" s="62" t="s">
        <v>1693</v>
      </c>
      <c r="B2" s="62"/>
      <c r="C2" s="62"/>
      <c r="E2" s="73" t="s">
        <v>20</v>
      </c>
    </row>
    <row r="3" s="58" customFormat="1" ht="30.75" customHeight="1" spans="1:5">
      <c r="A3" s="64" t="s">
        <v>21</v>
      </c>
      <c r="B3" s="64" t="s">
        <v>21</v>
      </c>
      <c r="C3" s="81" t="s">
        <v>1694</v>
      </c>
      <c r="D3" s="81" t="s">
        <v>1695</v>
      </c>
      <c r="E3" s="74" t="s">
        <v>1696</v>
      </c>
    </row>
    <row r="4" s="58" customFormat="1" ht="24.75" customHeight="1" spans="1:5">
      <c r="A4" s="67" t="str">
        <f>IF(FIND(" ",B4)&gt;9,"    "&amp;MID(B4,FIND(" ",B4)+1,LEN(B4)-FIND(" ",B4)),IF(FIND(" ",B4)&gt;7,"  "&amp;MID(B4,FIND(" ",B4)+1,LEN(B4)-FIND(" ",B4)),MID(B4,FIND(" ",B4)+1,LEN(B4)-FIND(" ",B4))))</f>
        <v>国有资本经营收入</v>
      </c>
      <c r="B4" s="67" t="s">
        <v>1517</v>
      </c>
      <c r="C4" s="82">
        <f>SUM(C5,C20:C23)</f>
        <v>265</v>
      </c>
      <c r="D4" s="82">
        <f>SUM(D5,D20:D23)</f>
        <v>218</v>
      </c>
      <c r="E4" s="83">
        <f>IF(C4&lt;&gt;0,D4/C4,0)</f>
        <v>0.822641509433962</v>
      </c>
    </row>
    <row r="5" s="58" customFormat="1" ht="24.75" customHeight="1" spans="1:5">
      <c r="A5" s="67" t="str">
        <f t="shared" ref="A5:A23" si="0">IF(FIND(" ",B5)&gt;9,"    "&amp;MID(B5,FIND(" ",B5)+1,LEN(B5)-FIND(" ",B5)),IF(FIND(" ",B5)&gt;7,"  "&amp;MID(B5,FIND(" ",B5)+1,LEN(B5)-FIND(" ",B5)),MID(B5,FIND(" ",B5)+1,LEN(B5)-FIND(" ",B5))))</f>
        <v>  利润收入</v>
      </c>
      <c r="B5" s="67" t="s">
        <v>1518</v>
      </c>
      <c r="C5" s="82">
        <f>SUM(C6:C19)</f>
        <v>265</v>
      </c>
      <c r="D5" s="82">
        <f>SUM(D6:D19)</f>
        <v>218</v>
      </c>
      <c r="E5" s="83">
        <f t="shared" ref="E5:E28" si="1">IF(C5&lt;&gt;0,D5/C5,0)</f>
        <v>0.822641509433962</v>
      </c>
    </row>
    <row r="6" s="57" customFormat="1" ht="24.75" customHeight="1" spans="1:5">
      <c r="A6" s="76" t="str">
        <f t="shared" si="0"/>
        <v>    有色冶金采掘企业利润收入</v>
      </c>
      <c r="B6" s="76" t="s">
        <v>1519</v>
      </c>
      <c r="C6" s="84"/>
      <c r="D6" s="84"/>
      <c r="E6" s="85">
        <f t="shared" si="1"/>
        <v>0</v>
      </c>
    </row>
    <row r="7" s="57" customFormat="1" ht="24.75" customHeight="1" spans="1:5">
      <c r="A7" s="76" t="str">
        <f t="shared" si="0"/>
        <v>    钢铁企业利润收入</v>
      </c>
      <c r="B7" s="76" t="s">
        <v>1520</v>
      </c>
      <c r="C7" s="84"/>
      <c r="D7" s="84"/>
      <c r="E7" s="85">
        <f t="shared" si="1"/>
        <v>0</v>
      </c>
    </row>
    <row r="8" s="57" customFormat="1" ht="24.75" customHeight="1" spans="1:5">
      <c r="A8" s="76" t="str">
        <f t="shared" si="0"/>
        <v>    化工企业利润收入</v>
      </c>
      <c r="B8" s="76" t="s">
        <v>1521</v>
      </c>
      <c r="C8" s="84"/>
      <c r="D8" s="84"/>
      <c r="E8" s="85">
        <f t="shared" si="1"/>
        <v>0</v>
      </c>
    </row>
    <row r="9" s="57" customFormat="1" ht="24.75" customHeight="1" spans="1:5">
      <c r="A9" s="76" t="str">
        <f t="shared" si="0"/>
        <v>    运输企业利润收入</v>
      </c>
      <c r="B9" s="76" t="s">
        <v>1522</v>
      </c>
      <c r="C9" s="84">
        <v>78</v>
      </c>
      <c r="D9" s="84">
        <v>95</v>
      </c>
      <c r="E9" s="85">
        <f t="shared" si="1"/>
        <v>1.21794871794872</v>
      </c>
    </row>
    <row r="10" s="57" customFormat="1" ht="24.75" customHeight="1" spans="1:5">
      <c r="A10" s="76" t="str">
        <f t="shared" si="0"/>
        <v>    机械企业利润收入</v>
      </c>
      <c r="B10" s="76" t="s">
        <v>1523</v>
      </c>
      <c r="C10" s="84"/>
      <c r="D10" s="84"/>
      <c r="E10" s="85">
        <f t="shared" si="1"/>
        <v>0</v>
      </c>
    </row>
    <row r="11" s="57" customFormat="1" ht="24.75" customHeight="1" spans="1:5">
      <c r="A11" s="76" t="str">
        <f t="shared" si="0"/>
        <v>    投资服务企业利润收入</v>
      </c>
      <c r="B11" s="76" t="s">
        <v>1524</v>
      </c>
      <c r="C11" s="84">
        <v>187</v>
      </c>
      <c r="D11" s="84">
        <v>123</v>
      </c>
      <c r="E11" s="85">
        <f t="shared" si="1"/>
        <v>0.657754010695187</v>
      </c>
    </row>
    <row r="12" s="57" customFormat="1" ht="24.75" customHeight="1" spans="1:5">
      <c r="A12" s="76" t="str">
        <f t="shared" si="0"/>
        <v>    贸易企业利润收入</v>
      </c>
      <c r="B12" s="76" t="s">
        <v>1525</v>
      </c>
      <c r="C12" s="84"/>
      <c r="D12" s="84"/>
      <c r="E12" s="85">
        <f t="shared" si="1"/>
        <v>0</v>
      </c>
    </row>
    <row r="13" s="57" customFormat="1" ht="24.75" customHeight="1" spans="1:5">
      <c r="A13" s="76" t="str">
        <f t="shared" si="0"/>
        <v>    建筑施工业企业利润收入</v>
      </c>
      <c r="B13" s="76" t="s">
        <v>1526</v>
      </c>
      <c r="C13" s="84"/>
      <c r="D13" s="84"/>
      <c r="E13" s="85">
        <f t="shared" si="1"/>
        <v>0</v>
      </c>
    </row>
    <row r="14" s="58" customFormat="1" ht="24.75" customHeight="1" spans="1:5">
      <c r="A14" s="76" t="str">
        <f t="shared" si="0"/>
        <v>    医药企业利润收入</v>
      </c>
      <c r="B14" s="76" t="s">
        <v>1527</v>
      </c>
      <c r="C14" s="84"/>
      <c r="D14" s="84"/>
      <c r="E14" s="83">
        <f t="shared" si="1"/>
        <v>0</v>
      </c>
    </row>
    <row r="15" s="58" customFormat="1" ht="24.75" customHeight="1" spans="1:5">
      <c r="A15" s="76" t="str">
        <f t="shared" si="0"/>
        <v>    农林牧渔企业利润收入</v>
      </c>
      <c r="B15" s="76" t="s">
        <v>1528</v>
      </c>
      <c r="C15" s="86"/>
      <c r="D15" s="86"/>
      <c r="E15" s="83">
        <f t="shared" si="1"/>
        <v>0</v>
      </c>
    </row>
    <row r="16" s="58" customFormat="1" ht="24.75" customHeight="1" spans="1:5">
      <c r="A16" s="76" t="str">
        <f t="shared" si="0"/>
        <v>    军工企业利润收入</v>
      </c>
      <c r="B16" s="76" t="s">
        <v>1529</v>
      </c>
      <c r="C16" s="84"/>
      <c r="D16" s="84"/>
      <c r="E16" s="83">
        <f t="shared" si="1"/>
        <v>0</v>
      </c>
    </row>
    <row r="17" s="58" customFormat="1" ht="24.75" customHeight="1" spans="1:5">
      <c r="A17" s="76" t="str">
        <f t="shared" si="0"/>
        <v>    转投科研院所利润收入</v>
      </c>
      <c r="B17" s="76" t="s">
        <v>1530</v>
      </c>
      <c r="C17" s="84"/>
      <c r="D17" s="84"/>
      <c r="E17" s="83">
        <f t="shared" si="1"/>
        <v>0</v>
      </c>
    </row>
    <row r="18" s="58" customFormat="1" ht="24.75" customHeight="1" spans="1:5">
      <c r="A18" s="76" t="str">
        <f t="shared" si="0"/>
        <v>    教育文化广播企业利润收入</v>
      </c>
      <c r="B18" s="76" t="s">
        <v>1531</v>
      </c>
      <c r="C18" s="84"/>
      <c r="D18" s="84"/>
      <c r="E18" s="83">
        <f t="shared" si="1"/>
        <v>0</v>
      </c>
    </row>
    <row r="19" s="58" customFormat="1" ht="24.75" customHeight="1" spans="1:5">
      <c r="A19" s="76" t="str">
        <f t="shared" si="0"/>
        <v>    其他国有资本经营预算企业利润收入</v>
      </c>
      <c r="B19" s="76" t="s">
        <v>1532</v>
      </c>
      <c r="C19" s="84"/>
      <c r="D19" s="84"/>
      <c r="E19" s="83">
        <f t="shared" si="1"/>
        <v>0</v>
      </c>
    </row>
    <row r="20" ht="24.75" customHeight="1" spans="1:5">
      <c r="A20" s="67" t="str">
        <f t="shared" si="0"/>
        <v>  股利、股息收入</v>
      </c>
      <c r="B20" s="67" t="s">
        <v>1533</v>
      </c>
      <c r="C20" s="82"/>
      <c r="D20" s="82"/>
      <c r="E20" s="85">
        <f t="shared" si="1"/>
        <v>0</v>
      </c>
    </row>
    <row r="21" ht="24.75" customHeight="1" spans="1:5">
      <c r="A21" s="67" t="str">
        <f t="shared" si="0"/>
        <v>  产权转让收入</v>
      </c>
      <c r="B21" s="67" t="s">
        <v>1534</v>
      </c>
      <c r="C21" s="84"/>
      <c r="D21" s="84"/>
      <c r="E21" s="85">
        <f t="shared" si="1"/>
        <v>0</v>
      </c>
    </row>
    <row r="22" ht="24.75" customHeight="1" spans="1:5">
      <c r="A22" s="67" t="str">
        <f t="shared" si="0"/>
        <v>  清算收入</v>
      </c>
      <c r="B22" s="67" t="s">
        <v>1535</v>
      </c>
      <c r="C22" s="84"/>
      <c r="D22" s="84"/>
      <c r="E22" s="85">
        <f t="shared" si="1"/>
        <v>0</v>
      </c>
    </row>
    <row r="23" ht="24.75" customHeight="1" spans="1:5">
      <c r="A23" s="67" t="str">
        <f t="shared" si="0"/>
        <v>  其他国有资本经营预算收入</v>
      </c>
      <c r="B23" s="67" t="s">
        <v>1536</v>
      </c>
      <c r="C23" s="84"/>
      <c r="D23" s="84"/>
      <c r="E23" s="85">
        <f t="shared" si="1"/>
        <v>0</v>
      </c>
    </row>
    <row r="24" ht="24.75" customHeight="1" spans="1:5">
      <c r="A24" s="72" t="s">
        <v>52</v>
      </c>
      <c r="B24" s="72" t="s">
        <v>52</v>
      </c>
      <c r="C24" s="82">
        <v>265</v>
      </c>
      <c r="D24" s="82">
        <f>SUM(D4)</f>
        <v>218</v>
      </c>
      <c r="E24" s="83">
        <f t="shared" si="1"/>
        <v>0.822641509433962</v>
      </c>
    </row>
    <row r="25" ht="24.75" customHeight="1" spans="1:5">
      <c r="A25" s="76" t="s">
        <v>1537</v>
      </c>
      <c r="B25" s="87" t="s">
        <v>1538</v>
      </c>
      <c r="C25" s="84"/>
      <c r="D25" s="84"/>
      <c r="E25" s="85">
        <f t="shared" si="1"/>
        <v>0</v>
      </c>
    </row>
    <row r="26" ht="24.75" customHeight="1" spans="1:5">
      <c r="A26" s="76" t="s">
        <v>1697</v>
      </c>
      <c r="B26" s="87"/>
      <c r="C26" s="84"/>
      <c r="D26" s="84"/>
      <c r="E26" s="85">
        <f t="shared" si="1"/>
        <v>0</v>
      </c>
    </row>
    <row r="27" ht="24.75" customHeight="1" spans="1:5">
      <c r="A27" s="76" t="s">
        <v>1540</v>
      </c>
      <c r="B27" s="87" t="s">
        <v>1541</v>
      </c>
      <c r="C27" s="84"/>
      <c r="D27" s="84"/>
      <c r="E27" s="85">
        <f t="shared" si="1"/>
        <v>0</v>
      </c>
    </row>
    <row r="28" ht="24.75" customHeight="1" spans="1:5">
      <c r="A28" s="72" t="s">
        <v>1542</v>
      </c>
      <c r="B28" s="79" t="s">
        <v>1542</v>
      </c>
      <c r="C28" s="82">
        <f>SUM(C24:C25)</f>
        <v>265</v>
      </c>
      <c r="D28" s="82">
        <f>SUM(D24:D25)</f>
        <v>218</v>
      </c>
      <c r="E28" s="83">
        <f t="shared" si="1"/>
        <v>0.822641509433962</v>
      </c>
    </row>
    <row r="30" ht="46.5" customHeight="1" spans="1:5">
      <c r="A30" s="80" t="s">
        <v>1698</v>
      </c>
      <c r="B30" s="80"/>
      <c r="C30" s="80"/>
      <c r="D30" s="80"/>
      <c r="E30" s="80"/>
    </row>
    <row r="31" spans="3:3">
      <c r="C31" s="59">
        <f>SUM(C32:C35)</f>
        <v>0</v>
      </c>
    </row>
    <row r="44" spans="3:3">
      <c r="C44" s="59">
        <f>SUM(C30,C31,C39,C40,C36,C37)</f>
        <v>0</v>
      </c>
    </row>
  </sheetData>
  <mergeCells count="2">
    <mergeCell ref="A1:E1"/>
    <mergeCell ref="A30:E30"/>
  </mergeCells>
  <printOptions horizontalCentered="1"/>
  <pageMargins left="0.588888888888889" right="0.588888888888889" top="0.588888888888889" bottom="0.588888888888889" header="0.388888888888889" footer="0.388888888888889"/>
  <pageSetup paperSize="9" fitToHeight="0" orientation="portrait" blackAndWhite="1"/>
  <headerFooter alignWithMargins="0">
    <oddFooter>&amp;C第 &amp;P 页，共 &amp;N 页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67"/>
  <sheetViews>
    <sheetView showZeros="0" workbookViewId="0">
      <pane ySplit="3" topLeftCell="A25" activePane="bottomLeft" state="frozen"/>
      <selection/>
      <selection pane="bottomLeft" activeCell="I42" sqref="I42"/>
    </sheetView>
  </sheetViews>
  <sheetFormatPr defaultColWidth="9" defaultRowHeight="15.6" outlineLevelCol="5"/>
  <cols>
    <col min="1" max="1" width="45.375" style="59" customWidth="1"/>
    <col min="2" max="2" width="45.875" style="59" hidden="1" customWidth="1"/>
    <col min="3" max="3" width="10.625" style="59" customWidth="1"/>
    <col min="4" max="4" width="10.625" style="60" customWidth="1"/>
    <col min="5" max="5" width="12.625" style="60" customWidth="1"/>
    <col min="6" max="6" width="4.375" style="60" customWidth="1"/>
    <col min="7" max="16384" width="9" style="60"/>
  </cols>
  <sheetData>
    <row r="1" ht="56.25" customHeight="1" spans="1:5">
      <c r="A1" s="61" t="s">
        <v>1699</v>
      </c>
      <c r="B1" s="61"/>
      <c r="C1" s="61"/>
      <c r="D1" s="61"/>
      <c r="E1" s="61"/>
    </row>
    <row r="2" s="57" customFormat="1" ht="18.95" customHeight="1" spans="1:5">
      <c r="A2" s="62" t="s">
        <v>1700</v>
      </c>
      <c r="B2" s="62"/>
      <c r="C2" s="62"/>
      <c r="E2" s="73" t="s">
        <v>20</v>
      </c>
    </row>
    <row r="3" s="58" customFormat="1" ht="30.75" customHeight="1" spans="1:6">
      <c r="A3" s="64" t="s">
        <v>21</v>
      </c>
      <c r="B3" s="64" t="s">
        <v>21</v>
      </c>
      <c r="C3" s="65" t="s">
        <v>1694</v>
      </c>
      <c r="D3" s="65" t="s">
        <v>1695</v>
      </c>
      <c r="E3" s="74" t="s">
        <v>1696</v>
      </c>
      <c r="F3" s="66"/>
    </row>
    <row r="4" s="58" customFormat="1" ht="17.45" customHeight="1" spans="1:6">
      <c r="A4" s="67" t="s">
        <v>1546</v>
      </c>
      <c r="B4" s="67"/>
      <c r="C4" s="68">
        <f t="shared" ref="C4:C5" si="0">C5</f>
        <v>0</v>
      </c>
      <c r="D4" s="68"/>
      <c r="E4" s="75"/>
      <c r="F4" s="69"/>
    </row>
    <row r="5" s="57" customFormat="1" ht="17.45" customHeight="1" spans="1:6">
      <c r="A5" s="67" t="s">
        <v>1548</v>
      </c>
      <c r="B5" s="76"/>
      <c r="C5" s="68">
        <f t="shared" si="0"/>
        <v>0</v>
      </c>
      <c r="D5" s="71"/>
      <c r="E5" s="77"/>
      <c r="F5" s="69"/>
    </row>
    <row r="6" s="58" customFormat="1" ht="17.45" customHeight="1" spans="1:6">
      <c r="A6" s="76" t="s">
        <v>1550</v>
      </c>
      <c r="B6" s="67"/>
      <c r="C6" s="71"/>
      <c r="D6" s="68"/>
      <c r="E6" s="75">
        <f t="shared" ref="E6:E39" si="1">IF(C6&lt;&gt;0,D6/C6,0)</f>
        <v>0</v>
      </c>
      <c r="F6" s="69"/>
    </row>
    <row r="7" s="57" customFormat="1" ht="17.45" customHeight="1" spans="1:6">
      <c r="A7" s="67" t="s">
        <v>1552</v>
      </c>
      <c r="B7" s="76"/>
      <c r="C7" s="68">
        <f>SUM(C8,C18,C27,C29,C33)</f>
        <v>205</v>
      </c>
      <c r="D7" s="68">
        <f>SUM(D8,D18,D27,D29,D33)</f>
        <v>158</v>
      </c>
      <c r="E7" s="77">
        <f t="shared" si="1"/>
        <v>0.770731707317073</v>
      </c>
      <c r="F7" s="69"/>
    </row>
    <row r="8" s="57" customFormat="1" ht="17.45" customHeight="1" spans="1:6">
      <c r="A8" s="67" t="s">
        <v>1554</v>
      </c>
      <c r="B8" s="76"/>
      <c r="C8" s="68">
        <f>SUM(C9:C17)</f>
        <v>0</v>
      </c>
      <c r="D8" s="68">
        <f>SUM(D9:D17)</f>
        <v>20</v>
      </c>
      <c r="E8" s="77">
        <f t="shared" si="1"/>
        <v>0</v>
      </c>
      <c r="F8" s="69"/>
    </row>
    <row r="9" s="57" customFormat="1" ht="17.45" customHeight="1" spans="1:6">
      <c r="A9" s="76" t="s">
        <v>1556</v>
      </c>
      <c r="B9" s="76"/>
      <c r="C9" s="71"/>
      <c r="D9" s="71"/>
      <c r="E9" s="77">
        <f t="shared" si="1"/>
        <v>0</v>
      </c>
      <c r="F9" s="69"/>
    </row>
    <row r="10" s="57" customFormat="1" ht="17.45" customHeight="1" spans="1:6">
      <c r="A10" s="76" t="s">
        <v>1558</v>
      </c>
      <c r="B10" s="76"/>
      <c r="C10" s="71"/>
      <c r="D10" s="71">
        <v>20</v>
      </c>
      <c r="E10" s="77">
        <f t="shared" si="1"/>
        <v>0</v>
      </c>
      <c r="F10" s="69"/>
    </row>
    <row r="11" s="57" customFormat="1" ht="17.45" customHeight="1" spans="1:6">
      <c r="A11" s="76" t="s">
        <v>1560</v>
      </c>
      <c r="B11" s="76"/>
      <c r="C11" s="71"/>
      <c r="D11" s="71"/>
      <c r="E11" s="77"/>
      <c r="F11" s="69"/>
    </row>
    <row r="12" s="57" customFormat="1" ht="17.45" customHeight="1" spans="1:6">
      <c r="A12" s="76" t="s">
        <v>1562</v>
      </c>
      <c r="B12" s="76"/>
      <c r="C12" s="71"/>
      <c r="D12" s="71"/>
      <c r="E12" s="77"/>
      <c r="F12" s="69"/>
    </row>
    <row r="13" s="57" customFormat="1" ht="17.45" customHeight="1" spans="1:6">
      <c r="A13" s="76" t="s">
        <v>1564</v>
      </c>
      <c r="B13" s="76"/>
      <c r="C13" s="68">
        <f>C14</f>
        <v>0</v>
      </c>
      <c r="D13" s="71"/>
      <c r="E13" s="77"/>
      <c r="F13" s="69"/>
    </row>
    <row r="14" s="57" customFormat="1" ht="17.45" customHeight="1" spans="1:6">
      <c r="A14" s="76" t="s">
        <v>1566</v>
      </c>
      <c r="B14" s="76"/>
      <c r="C14" s="68">
        <f>SUM(C15:C17)</f>
        <v>0</v>
      </c>
      <c r="D14" s="71"/>
      <c r="E14" s="77"/>
      <c r="F14" s="69"/>
    </row>
    <row r="15" s="57" customFormat="1" ht="17.45" customHeight="1" spans="1:6">
      <c r="A15" s="76" t="s">
        <v>1568</v>
      </c>
      <c r="B15" s="76"/>
      <c r="C15" s="71"/>
      <c r="D15" s="71"/>
      <c r="E15" s="77"/>
      <c r="F15" s="69"/>
    </row>
    <row r="16" s="57" customFormat="1" ht="17.45" customHeight="1" spans="1:6">
      <c r="A16" s="76" t="s">
        <v>1570</v>
      </c>
      <c r="B16" s="76"/>
      <c r="C16" s="71"/>
      <c r="D16" s="71"/>
      <c r="E16" s="77"/>
      <c r="F16" s="69"/>
    </row>
    <row r="17" s="57" customFormat="1" ht="17.45" customHeight="1" spans="1:6">
      <c r="A17" s="76" t="s">
        <v>1572</v>
      </c>
      <c r="B17" s="76"/>
      <c r="C17" s="71"/>
      <c r="D17" s="71"/>
      <c r="E17" s="77"/>
      <c r="F17" s="69"/>
    </row>
    <row r="18" s="58" customFormat="1" ht="17.45" customHeight="1" spans="1:6">
      <c r="A18" s="67" t="s">
        <v>1574</v>
      </c>
      <c r="B18" s="67"/>
      <c r="C18" s="68"/>
      <c r="D18" s="68">
        <f>SUM(D19:D26)</f>
        <v>50</v>
      </c>
      <c r="E18" s="75"/>
      <c r="F18" s="78"/>
    </row>
    <row r="19" s="57" customFormat="1" ht="17.45" customHeight="1" spans="1:6">
      <c r="A19" s="76" t="s">
        <v>1576</v>
      </c>
      <c r="B19" s="76"/>
      <c r="C19" s="68">
        <f>SUM(C20)</f>
        <v>0</v>
      </c>
      <c r="D19" s="71"/>
      <c r="E19" s="77"/>
      <c r="F19" s="69"/>
    </row>
    <row r="20" s="57" customFormat="1" ht="17.45" customHeight="1" spans="1:6">
      <c r="A20" s="76" t="s">
        <v>1578</v>
      </c>
      <c r="B20" s="76"/>
      <c r="C20" s="71"/>
      <c r="D20" s="71"/>
      <c r="E20" s="77"/>
      <c r="F20" s="69"/>
    </row>
    <row r="21" s="57" customFormat="1" ht="17.45" customHeight="1" spans="1:6">
      <c r="A21" s="76" t="s">
        <v>1580</v>
      </c>
      <c r="B21" s="76"/>
      <c r="C21" s="68">
        <f>C22</f>
        <v>0</v>
      </c>
      <c r="D21" s="71"/>
      <c r="E21" s="77"/>
      <c r="F21" s="69"/>
    </row>
    <row r="22" s="57" customFormat="1" ht="17.45" customHeight="1" spans="1:6">
      <c r="A22" s="76" t="s">
        <v>1582</v>
      </c>
      <c r="B22" s="76"/>
      <c r="C22" s="68"/>
      <c r="D22" s="71"/>
      <c r="E22" s="77"/>
      <c r="F22" s="69"/>
    </row>
    <row r="23" s="57" customFormat="1" ht="17.45" customHeight="1" spans="1:6">
      <c r="A23" s="76" t="s">
        <v>1584</v>
      </c>
      <c r="B23" s="76"/>
      <c r="C23" s="71"/>
      <c r="D23" s="71"/>
      <c r="E23" s="77"/>
      <c r="F23" s="69"/>
    </row>
    <row r="24" s="57" customFormat="1" ht="17.45" customHeight="1" spans="1:6">
      <c r="A24" s="76" t="s">
        <v>1586</v>
      </c>
      <c r="B24" s="76"/>
      <c r="C24" s="71"/>
      <c r="D24" s="71"/>
      <c r="E24" s="77"/>
      <c r="F24" s="69"/>
    </row>
    <row r="25" s="57" customFormat="1" ht="17.45" customHeight="1" spans="1:6">
      <c r="A25" s="76" t="s">
        <v>1588</v>
      </c>
      <c r="B25" s="76"/>
      <c r="C25" s="71"/>
      <c r="D25" s="71"/>
      <c r="E25" s="77"/>
      <c r="F25" s="69"/>
    </row>
    <row r="26" s="57" customFormat="1" ht="17.45" customHeight="1" spans="1:6">
      <c r="A26" s="76" t="s">
        <v>1590</v>
      </c>
      <c r="B26" s="76"/>
      <c r="C26" s="68"/>
      <c r="D26" s="71">
        <v>50</v>
      </c>
      <c r="E26" s="77"/>
      <c r="F26" s="69"/>
    </row>
    <row r="27" s="57" customFormat="1" ht="17.45" customHeight="1" spans="1:6">
      <c r="A27" s="67" t="s">
        <v>1592</v>
      </c>
      <c r="B27" s="76"/>
      <c r="C27" s="68">
        <f>C28</f>
        <v>100</v>
      </c>
      <c r="D27" s="71"/>
      <c r="E27" s="77"/>
      <c r="F27" s="69"/>
    </row>
    <row r="28" s="57" customFormat="1" ht="17.45" customHeight="1" spans="1:6">
      <c r="A28" s="76" t="s">
        <v>1594</v>
      </c>
      <c r="B28" s="76"/>
      <c r="C28" s="71">
        <v>100</v>
      </c>
      <c r="D28" s="71"/>
      <c r="E28" s="77"/>
      <c r="F28" s="69"/>
    </row>
    <row r="29" s="57" customFormat="1" ht="17.45" customHeight="1" spans="1:6">
      <c r="A29" s="67" t="s">
        <v>1596</v>
      </c>
      <c r="B29" s="76"/>
      <c r="C29" s="71"/>
      <c r="D29" s="71"/>
      <c r="E29" s="77"/>
      <c r="F29" s="69"/>
    </row>
    <row r="30" s="57" customFormat="1" ht="17.45" customHeight="1" spans="1:6">
      <c r="A30" s="76" t="s">
        <v>1598</v>
      </c>
      <c r="B30" s="76"/>
      <c r="C30" s="71"/>
      <c r="D30" s="71"/>
      <c r="E30" s="77"/>
      <c r="F30" s="69"/>
    </row>
    <row r="31" s="57" customFormat="1" ht="17.45" customHeight="1" spans="1:6">
      <c r="A31" s="76" t="s">
        <v>1600</v>
      </c>
      <c r="B31" s="76"/>
      <c r="C31" s="71"/>
      <c r="D31" s="71"/>
      <c r="E31" s="77"/>
      <c r="F31" s="69"/>
    </row>
    <row r="32" s="57" customFormat="1" ht="17.45" customHeight="1" spans="1:6">
      <c r="A32" s="76" t="s">
        <v>1602</v>
      </c>
      <c r="B32" s="76"/>
      <c r="C32" s="68"/>
      <c r="D32" s="71"/>
      <c r="E32" s="77"/>
      <c r="F32" s="69"/>
    </row>
    <row r="33" s="57" customFormat="1" ht="17.45" customHeight="1" spans="1:6">
      <c r="A33" s="67" t="s">
        <v>1604</v>
      </c>
      <c r="B33" s="76"/>
      <c r="C33" s="68">
        <f t="shared" ref="C33:D33" si="2">C34</f>
        <v>105</v>
      </c>
      <c r="D33" s="68">
        <f t="shared" si="2"/>
        <v>88</v>
      </c>
      <c r="E33" s="77"/>
      <c r="F33" s="69"/>
    </row>
    <row r="34" s="57" customFormat="1" ht="17.45" customHeight="1" spans="1:6">
      <c r="A34" s="76" t="s">
        <v>1606</v>
      </c>
      <c r="B34" s="76"/>
      <c r="C34" s="71">
        <v>105</v>
      </c>
      <c r="D34" s="71">
        <v>88</v>
      </c>
      <c r="E34" s="77"/>
      <c r="F34" s="69"/>
    </row>
    <row r="35" s="57" customFormat="1" ht="17.45" customHeight="1" spans="1:6">
      <c r="A35" s="67" t="s">
        <v>55</v>
      </c>
      <c r="B35" s="76"/>
      <c r="C35" s="68">
        <f>SUM(C36:C36)</f>
        <v>60</v>
      </c>
      <c r="D35" s="68">
        <f>SUM(D36:D36)</f>
        <v>60</v>
      </c>
      <c r="E35" s="77"/>
      <c r="F35" s="69"/>
    </row>
    <row r="36" s="57" customFormat="1" ht="17.45" customHeight="1" spans="1:6">
      <c r="A36" s="76" t="s">
        <v>1609</v>
      </c>
      <c r="B36" s="76"/>
      <c r="C36" s="71">
        <v>60</v>
      </c>
      <c r="D36" s="71">
        <v>60</v>
      </c>
      <c r="E36" s="77"/>
      <c r="F36" s="69"/>
    </row>
    <row r="37" ht="17.45" customHeight="1" spans="1:6">
      <c r="A37" s="72" t="s">
        <v>1611</v>
      </c>
      <c r="B37" s="72" t="s">
        <v>1611</v>
      </c>
      <c r="C37" s="68">
        <f>SUM(C4,C7,C35)</f>
        <v>265</v>
      </c>
      <c r="D37" s="68">
        <f>SUM(D4,D7,D35)</f>
        <v>218</v>
      </c>
      <c r="E37" s="75">
        <f t="shared" si="1"/>
        <v>0.822641509433962</v>
      </c>
      <c r="F37" s="69"/>
    </row>
    <row r="38" s="57" customFormat="1" ht="17.45" customHeight="1" spans="1:6">
      <c r="A38" s="67" t="s">
        <v>1701</v>
      </c>
      <c r="B38" s="76" t="s">
        <v>1612</v>
      </c>
      <c r="C38" s="68">
        <v>0</v>
      </c>
      <c r="D38" s="68">
        <v>0</v>
      </c>
      <c r="E38" s="77">
        <f t="shared" si="1"/>
        <v>0</v>
      </c>
      <c r="F38" s="69"/>
    </row>
    <row r="39" ht="17.45" customHeight="1" spans="1:6">
      <c r="A39" s="72" t="s">
        <v>79</v>
      </c>
      <c r="B39" s="79" t="s">
        <v>79</v>
      </c>
      <c r="C39" s="68">
        <f>SUM(C37:C38)</f>
        <v>265</v>
      </c>
      <c r="D39" s="68">
        <f>SUM(D37:D38)</f>
        <v>218</v>
      </c>
      <c r="E39" s="75">
        <f t="shared" si="1"/>
        <v>0.822641509433962</v>
      </c>
      <c r="F39" s="69"/>
    </row>
    <row r="41" ht="47.25" customHeight="1" spans="1:5">
      <c r="A41" s="80" t="s">
        <v>1698</v>
      </c>
      <c r="B41" s="80"/>
      <c r="C41" s="80"/>
      <c r="D41" s="80"/>
      <c r="E41" s="80"/>
    </row>
    <row r="54" spans="3:3">
      <c r="C54" s="59">
        <f>SUM(C55:C58)</f>
        <v>0</v>
      </c>
    </row>
    <row r="67" spans="3:3">
      <c r="C67" s="59">
        <f>SUM(C53,C54,C62,C63,C59,C60)</f>
        <v>0</v>
      </c>
    </row>
  </sheetData>
  <autoFilter ref="A3:F39"/>
  <mergeCells count="2">
    <mergeCell ref="A1:E1"/>
    <mergeCell ref="A41:E41"/>
  </mergeCells>
  <printOptions horizontalCentered="1"/>
  <pageMargins left="0.429166666666667" right="0.429166666666667" top="0.588888888888889" bottom="0.588888888888889" header="0.388888888888889" footer="0.388888888888889"/>
  <pageSetup paperSize="9" fitToHeight="0" orientation="portrait" blackAndWhite="1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  <pageSetUpPr fitToPage="1"/>
  </sheetPr>
  <dimension ref="A1:K44"/>
  <sheetViews>
    <sheetView topLeftCell="D1" workbookViewId="0">
      <selection activeCell="A1362" sqref="A1362"/>
    </sheetView>
  </sheetViews>
  <sheetFormatPr defaultColWidth="9" defaultRowHeight="15.6"/>
  <cols>
    <col min="1" max="1" width="33.375" customWidth="1"/>
    <col min="2" max="3" width="13.25" customWidth="1"/>
    <col min="4" max="4" width="9.25" customWidth="1"/>
    <col min="5" max="5" width="26.875" customWidth="1"/>
    <col min="6" max="7" width="13.25" customWidth="1"/>
    <col min="8" max="8" width="9.25" customWidth="1"/>
  </cols>
  <sheetData>
    <row r="1" ht="27" spans="1:8">
      <c r="A1" s="229" t="s">
        <v>18</v>
      </c>
      <c r="B1" s="229"/>
      <c r="C1" s="229"/>
      <c r="D1" s="229"/>
      <c r="E1" s="229"/>
      <c r="F1" s="229"/>
      <c r="G1" s="229"/>
      <c r="H1" s="229"/>
    </row>
    <row r="2" spans="1:8">
      <c r="A2" s="253" t="s">
        <v>19</v>
      </c>
      <c r="B2" s="230"/>
      <c r="C2" s="230"/>
      <c r="G2" s="255" t="s">
        <v>20</v>
      </c>
      <c r="H2" s="255"/>
    </row>
    <row r="3" spans="1:8">
      <c r="A3" s="250" t="s">
        <v>21</v>
      </c>
      <c r="B3" s="235" t="s">
        <v>22</v>
      </c>
      <c r="C3" s="235" t="s">
        <v>23</v>
      </c>
      <c r="D3" s="235"/>
      <c r="E3" s="250" t="s">
        <v>21</v>
      </c>
      <c r="F3" s="235" t="s">
        <v>22</v>
      </c>
      <c r="G3" s="235" t="s">
        <v>23</v>
      </c>
      <c r="H3" s="235"/>
    </row>
    <row r="4" ht="49.5" customHeight="1" spans="1:8">
      <c r="A4" s="250"/>
      <c r="B4" s="235"/>
      <c r="C4" s="235" t="s">
        <v>24</v>
      </c>
      <c r="D4" s="235" t="s">
        <v>25</v>
      </c>
      <c r="E4" s="250"/>
      <c r="F4" s="235"/>
      <c r="G4" s="235" t="s">
        <v>24</v>
      </c>
      <c r="H4" s="235" t="s">
        <v>25</v>
      </c>
    </row>
    <row r="5" ht="24.95" customHeight="1" spans="1:11">
      <c r="A5" s="158" t="s">
        <v>26</v>
      </c>
      <c r="B5" s="192">
        <v>189777</v>
      </c>
      <c r="C5" s="192">
        <v>191426</v>
      </c>
      <c r="D5" s="83">
        <f>C5/B5</f>
        <v>1.00868914568151</v>
      </c>
      <c r="E5" s="184" t="s">
        <v>27</v>
      </c>
      <c r="F5" s="180">
        <v>157815</v>
      </c>
      <c r="G5" s="180">
        <v>228565</v>
      </c>
      <c r="H5" s="83">
        <f>G5/F5</f>
        <v>1.44830972974686</v>
      </c>
      <c r="K5" s="259"/>
    </row>
    <row r="6" ht="24.95" customHeight="1" spans="1:11">
      <c r="A6" s="156" t="s">
        <v>28</v>
      </c>
      <c r="B6" s="192">
        <v>192957</v>
      </c>
      <c r="C6" s="192">
        <v>209008</v>
      </c>
      <c r="D6" s="83">
        <f>C6/B6</f>
        <v>1.08318433640656</v>
      </c>
      <c r="E6" s="184" t="s">
        <v>29</v>
      </c>
      <c r="F6" s="145"/>
      <c r="G6" s="145"/>
      <c r="H6" s="83"/>
      <c r="K6" s="259"/>
    </row>
    <row r="7" ht="24.95" customHeight="1" spans="1:8">
      <c r="A7" s="156"/>
      <c r="B7" s="192"/>
      <c r="C7" s="192"/>
      <c r="D7" s="83"/>
      <c r="E7" s="184" t="s">
        <v>30</v>
      </c>
      <c r="F7" s="145">
        <v>5927</v>
      </c>
      <c r="G7" s="145">
        <v>3426</v>
      </c>
      <c r="H7" s="83">
        <f t="shared" ref="H7:H44" si="0">G7/F7</f>
        <v>0.578032731567403</v>
      </c>
    </row>
    <row r="8" ht="24.95" customHeight="1" spans="1:8">
      <c r="A8" s="156"/>
      <c r="B8" s="192"/>
      <c r="C8" s="192"/>
      <c r="D8" s="83"/>
      <c r="E8" s="184" t="s">
        <v>31</v>
      </c>
      <c r="F8" s="145">
        <v>120760</v>
      </c>
      <c r="G8" s="145">
        <v>102123</v>
      </c>
      <c r="H8" s="83">
        <f t="shared" si="0"/>
        <v>0.845669095727062</v>
      </c>
    </row>
    <row r="9" ht="24.95" customHeight="1" spans="1:8">
      <c r="A9" s="156"/>
      <c r="B9" s="192"/>
      <c r="C9" s="192"/>
      <c r="D9" s="83"/>
      <c r="E9" s="184" t="s">
        <v>32</v>
      </c>
      <c r="F9" s="145">
        <v>378279</v>
      </c>
      <c r="G9" s="145">
        <v>432609</v>
      </c>
      <c r="H9" s="83">
        <f t="shared" si="0"/>
        <v>1.14362415042865</v>
      </c>
    </row>
    <row r="10" ht="24.95" customHeight="1" spans="1:8">
      <c r="A10" s="156"/>
      <c r="B10" s="192"/>
      <c r="C10" s="192"/>
      <c r="D10" s="83"/>
      <c r="E10" s="184" t="s">
        <v>33</v>
      </c>
      <c r="F10" s="145">
        <v>5438</v>
      </c>
      <c r="G10" s="145">
        <v>6170</v>
      </c>
      <c r="H10" s="83">
        <f t="shared" si="0"/>
        <v>1.13460831187937</v>
      </c>
    </row>
    <row r="11" ht="24.95" customHeight="1" spans="1:8">
      <c r="A11" s="156"/>
      <c r="B11" s="192"/>
      <c r="C11" s="192"/>
      <c r="D11" s="83"/>
      <c r="E11" s="184" t="s">
        <v>34</v>
      </c>
      <c r="F11" s="145">
        <v>23500</v>
      </c>
      <c r="G11" s="145">
        <v>29274</v>
      </c>
      <c r="H11" s="83">
        <f t="shared" si="0"/>
        <v>1.24570212765957</v>
      </c>
    </row>
    <row r="12" ht="24.95" customHeight="1" spans="1:8">
      <c r="A12" s="156"/>
      <c r="B12" s="192"/>
      <c r="C12" s="192"/>
      <c r="D12" s="83"/>
      <c r="E12" s="184" t="s">
        <v>35</v>
      </c>
      <c r="F12" s="145">
        <v>272760</v>
      </c>
      <c r="G12" s="145">
        <v>322607</v>
      </c>
      <c r="H12" s="83">
        <f t="shared" si="0"/>
        <v>1.18275040328494</v>
      </c>
    </row>
    <row r="13" ht="24.95" customHeight="1" spans="1:8">
      <c r="A13" s="156"/>
      <c r="B13" s="192"/>
      <c r="C13" s="192"/>
      <c r="D13" s="83"/>
      <c r="E13" s="184" t="s">
        <v>36</v>
      </c>
      <c r="F13" s="145">
        <v>233915</v>
      </c>
      <c r="G13" s="145">
        <v>258438</v>
      </c>
      <c r="H13" s="83">
        <f t="shared" si="0"/>
        <v>1.10483722719791</v>
      </c>
    </row>
    <row r="14" ht="24.95" customHeight="1" spans="1:8">
      <c r="A14" s="156"/>
      <c r="B14" s="192"/>
      <c r="C14" s="192"/>
      <c r="D14" s="83"/>
      <c r="E14" s="184" t="s">
        <v>37</v>
      </c>
      <c r="F14" s="145">
        <v>71492</v>
      </c>
      <c r="G14" s="145">
        <v>97358</v>
      </c>
      <c r="H14" s="83">
        <f t="shared" si="0"/>
        <v>1.36180271918536</v>
      </c>
    </row>
    <row r="15" ht="24.95" customHeight="1" spans="1:8">
      <c r="A15" s="156"/>
      <c r="B15" s="192"/>
      <c r="C15" s="192"/>
      <c r="D15" s="83"/>
      <c r="E15" s="184" t="s">
        <v>38</v>
      </c>
      <c r="F15" s="145">
        <v>48353</v>
      </c>
      <c r="G15" s="145">
        <v>253365</v>
      </c>
      <c r="H15" s="83">
        <f t="shared" si="0"/>
        <v>5.23990238454698</v>
      </c>
    </row>
    <row r="16" ht="24.95" customHeight="1" spans="1:8">
      <c r="A16" s="156"/>
      <c r="B16" s="192"/>
      <c r="C16" s="192"/>
      <c r="D16" s="83"/>
      <c r="E16" s="184" t="s">
        <v>39</v>
      </c>
      <c r="F16" s="145">
        <v>397014</v>
      </c>
      <c r="G16" s="145">
        <v>349051</v>
      </c>
      <c r="H16" s="83">
        <f t="shared" si="0"/>
        <v>0.87919065826394</v>
      </c>
    </row>
    <row r="17" ht="24.95" customHeight="1" spans="1:8">
      <c r="A17" s="256"/>
      <c r="B17" s="256"/>
      <c r="C17" s="256"/>
      <c r="D17" s="257"/>
      <c r="E17" s="184" t="s">
        <v>40</v>
      </c>
      <c r="F17" s="145">
        <v>174744</v>
      </c>
      <c r="G17" s="145">
        <v>112557</v>
      </c>
      <c r="H17" s="83">
        <f t="shared" si="0"/>
        <v>0.6441251201758</v>
      </c>
    </row>
    <row r="18" ht="24.95" customHeight="1" spans="1:8">
      <c r="A18" s="256"/>
      <c r="B18" s="256"/>
      <c r="C18" s="256"/>
      <c r="D18" s="257"/>
      <c r="E18" s="184" t="s">
        <v>41</v>
      </c>
      <c r="F18" s="145">
        <v>12686</v>
      </c>
      <c r="G18" s="145">
        <v>14386</v>
      </c>
      <c r="H18" s="83">
        <f t="shared" si="0"/>
        <v>1.13400599085606</v>
      </c>
    </row>
    <row r="19" ht="24.95" customHeight="1" spans="1:8">
      <c r="A19" s="256"/>
      <c r="B19" s="256"/>
      <c r="C19" s="256"/>
      <c r="D19" s="257"/>
      <c r="E19" s="184" t="s">
        <v>42</v>
      </c>
      <c r="F19" s="145">
        <v>11515</v>
      </c>
      <c r="G19" s="145">
        <v>8425</v>
      </c>
      <c r="H19" s="83">
        <f t="shared" si="0"/>
        <v>0.731654363873209</v>
      </c>
    </row>
    <row r="20" ht="24.95" customHeight="1" spans="1:8">
      <c r="A20" s="256"/>
      <c r="B20" s="256"/>
      <c r="C20" s="256"/>
      <c r="D20" s="257"/>
      <c r="E20" s="184" t="s">
        <v>43</v>
      </c>
      <c r="F20" s="145">
        <v>215</v>
      </c>
      <c r="G20" s="145">
        <v>154</v>
      </c>
      <c r="H20" s="83">
        <f t="shared" si="0"/>
        <v>0.716279069767442</v>
      </c>
    </row>
    <row r="21" ht="24.95" customHeight="1" spans="1:8">
      <c r="A21" s="256"/>
      <c r="B21" s="256"/>
      <c r="C21" s="256"/>
      <c r="D21" s="257"/>
      <c r="E21" s="184" t="s">
        <v>44</v>
      </c>
      <c r="F21" s="145"/>
      <c r="G21" s="145"/>
      <c r="H21" s="83"/>
    </row>
    <row r="22" ht="24.95" customHeight="1" spans="1:8">
      <c r="A22" s="256"/>
      <c r="B22" s="256"/>
      <c r="C22" s="256"/>
      <c r="D22" s="257"/>
      <c r="E22" s="184" t="s">
        <v>45</v>
      </c>
      <c r="F22" s="145">
        <v>29448</v>
      </c>
      <c r="G22" s="145">
        <v>14705</v>
      </c>
      <c r="H22" s="83">
        <f t="shared" si="0"/>
        <v>0.499354794892692</v>
      </c>
    </row>
    <row r="23" ht="24.95" customHeight="1" spans="1:8">
      <c r="A23" s="256"/>
      <c r="B23" s="256"/>
      <c r="C23" s="256"/>
      <c r="D23" s="257"/>
      <c r="E23" s="184" t="s">
        <v>46</v>
      </c>
      <c r="F23" s="145">
        <v>167514</v>
      </c>
      <c r="G23" s="145">
        <v>165306</v>
      </c>
      <c r="H23" s="83">
        <f t="shared" si="0"/>
        <v>0.986819012142269</v>
      </c>
    </row>
    <row r="24" ht="24.95" customHeight="1" spans="1:8">
      <c r="A24" s="256"/>
      <c r="B24" s="256"/>
      <c r="C24" s="256"/>
      <c r="D24" s="257"/>
      <c r="E24" s="184" t="s">
        <v>47</v>
      </c>
      <c r="F24" s="145">
        <v>4814</v>
      </c>
      <c r="G24" s="145">
        <v>2927</v>
      </c>
      <c r="H24" s="83">
        <f t="shared" si="0"/>
        <v>0.608018280016618</v>
      </c>
    </row>
    <row r="25" ht="24.95" customHeight="1" spans="1:8">
      <c r="A25" s="256"/>
      <c r="B25" s="256"/>
      <c r="C25" s="256"/>
      <c r="D25" s="257"/>
      <c r="E25" s="184" t="s">
        <v>48</v>
      </c>
      <c r="F25" s="145"/>
      <c r="G25" s="145"/>
      <c r="H25" s="83"/>
    </row>
    <row r="26" ht="24.95" customHeight="1" spans="1:8">
      <c r="A26" s="256"/>
      <c r="B26" s="256"/>
      <c r="C26" s="256"/>
      <c r="D26" s="257"/>
      <c r="E26" s="184" t="s">
        <v>49</v>
      </c>
      <c r="F26" s="145">
        <v>8231</v>
      </c>
      <c r="G26" s="145">
        <v>8541</v>
      </c>
      <c r="H26" s="83">
        <f t="shared" si="0"/>
        <v>1.03766249544405</v>
      </c>
    </row>
    <row r="27" ht="24.95" customHeight="1" spans="1:8">
      <c r="A27" s="256"/>
      <c r="B27" s="256"/>
      <c r="C27" s="256"/>
      <c r="D27" s="257"/>
      <c r="E27" s="184" t="s">
        <v>50</v>
      </c>
      <c r="F27" s="145">
        <v>9088</v>
      </c>
      <c r="G27" s="145">
        <v>19226</v>
      </c>
      <c r="H27" s="83">
        <f t="shared" si="0"/>
        <v>2.11553697183099</v>
      </c>
    </row>
    <row r="28" ht="24.95" customHeight="1" spans="1:8">
      <c r="A28" s="256"/>
      <c r="B28" s="256"/>
      <c r="C28" s="256"/>
      <c r="D28" s="257"/>
      <c r="E28" s="184" t="s">
        <v>51</v>
      </c>
      <c r="F28" s="145">
        <v>395</v>
      </c>
      <c r="G28" s="145">
        <v>282</v>
      </c>
      <c r="H28" s="83">
        <f t="shared" si="0"/>
        <v>0.713924050632911</v>
      </c>
    </row>
    <row r="29" ht="24.95" customHeight="1" spans="1:8">
      <c r="A29" s="193" t="s">
        <v>52</v>
      </c>
      <c r="B29" s="192">
        <v>382734</v>
      </c>
      <c r="C29" s="192">
        <v>400434</v>
      </c>
      <c r="D29" s="258">
        <f t="shared" ref="D29:D35" si="1">C29/B29</f>
        <v>1.04624621799997</v>
      </c>
      <c r="E29" s="186" t="s">
        <v>53</v>
      </c>
      <c r="F29" s="145">
        <v>2133903</v>
      </c>
      <c r="G29" s="145">
        <v>2429495</v>
      </c>
      <c r="H29" s="83">
        <f t="shared" si="0"/>
        <v>1.13852176036118</v>
      </c>
    </row>
    <row r="30" ht="24.95" customHeight="1" spans="1:8">
      <c r="A30" s="158" t="s">
        <v>54</v>
      </c>
      <c r="B30" s="145">
        <v>2033176</v>
      </c>
      <c r="C30" s="145">
        <v>2157979</v>
      </c>
      <c r="D30" s="258">
        <f t="shared" si="1"/>
        <v>1.06138327424679</v>
      </c>
      <c r="E30" s="184" t="s">
        <v>55</v>
      </c>
      <c r="F30" s="145">
        <v>306783</v>
      </c>
      <c r="G30" s="145">
        <v>221911</v>
      </c>
      <c r="H30" s="83">
        <f t="shared" si="0"/>
        <v>0.723348425434265</v>
      </c>
    </row>
    <row r="31" ht="24.95" customHeight="1" spans="1:8">
      <c r="A31" s="159" t="s">
        <v>56</v>
      </c>
      <c r="B31" s="194">
        <v>28239</v>
      </c>
      <c r="C31" s="194">
        <v>30182</v>
      </c>
      <c r="D31" s="85">
        <f t="shared" si="1"/>
        <v>1.06880555260455</v>
      </c>
      <c r="E31" s="185" t="s">
        <v>57</v>
      </c>
      <c r="F31" s="143">
        <v>9783</v>
      </c>
      <c r="G31" s="143">
        <v>37911</v>
      </c>
      <c r="H31" s="85">
        <f t="shared" si="0"/>
        <v>3.87519165900031</v>
      </c>
    </row>
    <row r="32" ht="24.95" customHeight="1" spans="1:8">
      <c r="A32" s="159" t="s">
        <v>58</v>
      </c>
      <c r="B32" s="194">
        <v>944317</v>
      </c>
      <c r="C32" s="194">
        <v>881916</v>
      </c>
      <c r="D32" s="85">
        <f t="shared" si="1"/>
        <v>0.933919435952122</v>
      </c>
      <c r="E32" s="185" t="s">
        <v>59</v>
      </c>
      <c r="F32" s="143"/>
      <c r="G32" s="143"/>
      <c r="H32" s="85"/>
    </row>
    <row r="33" ht="24.95" customHeight="1" spans="1:8">
      <c r="A33" s="159" t="s">
        <v>60</v>
      </c>
      <c r="B33" s="194">
        <v>630620</v>
      </c>
      <c r="C33" s="194">
        <v>906881</v>
      </c>
      <c r="D33" s="85">
        <f t="shared" si="1"/>
        <v>1.43807839903587</v>
      </c>
      <c r="E33" s="185" t="s">
        <v>61</v>
      </c>
      <c r="F33" s="143"/>
      <c r="G33" s="143"/>
      <c r="H33" s="85"/>
    </row>
    <row r="34" ht="24.95" customHeight="1" spans="1:8">
      <c r="A34" s="159" t="s">
        <v>62</v>
      </c>
      <c r="B34" s="194">
        <v>133000</v>
      </c>
      <c r="C34" s="194">
        <v>155000</v>
      </c>
      <c r="D34" s="85">
        <f t="shared" si="1"/>
        <v>1.16541353383459</v>
      </c>
      <c r="E34" s="185" t="s">
        <v>63</v>
      </c>
      <c r="F34" s="143"/>
      <c r="G34" s="143"/>
      <c r="H34" s="85"/>
    </row>
    <row r="35" ht="24.95" customHeight="1" spans="1:8">
      <c r="A35" s="159" t="s">
        <v>64</v>
      </c>
      <c r="B35" s="194">
        <v>297000</v>
      </c>
      <c r="C35" s="194">
        <v>184000</v>
      </c>
      <c r="D35" s="85">
        <f t="shared" si="1"/>
        <v>0.619528619528619</v>
      </c>
      <c r="E35" s="185" t="s">
        <v>65</v>
      </c>
      <c r="F35" s="143"/>
      <c r="G35" s="143"/>
      <c r="H35" s="85"/>
    </row>
    <row r="36" ht="24.95" customHeight="1" spans="1:8">
      <c r="A36" s="256"/>
      <c r="B36" s="256"/>
      <c r="C36" s="256"/>
      <c r="D36" s="257"/>
      <c r="E36" s="185" t="s">
        <v>66</v>
      </c>
      <c r="F36" s="143"/>
      <c r="G36" s="143"/>
      <c r="H36" s="85"/>
    </row>
    <row r="37" ht="24.95" customHeight="1" spans="1:8">
      <c r="A37" s="256"/>
      <c r="B37" s="256"/>
      <c r="C37" s="256"/>
      <c r="D37" s="257"/>
      <c r="E37" s="185" t="s">
        <v>67</v>
      </c>
      <c r="F37" s="143">
        <v>297000</v>
      </c>
      <c r="G37" s="143">
        <v>184000</v>
      </c>
      <c r="H37" s="85">
        <f t="shared" si="0"/>
        <v>0.619528619528619</v>
      </c>
    </row>
    <row r="38" ht="24.95" customHeight="1" spans="1:8">
      <c r="A38" s="256"/>
      <c r="B38" s="256"/>
      <c r="C38" s="256"/>
      <c r="D38" s="257"/>
      <c r="E38" s="185" t="s">
        <v>68</v>
      </c>
      <c r="F38" s="143"/>
      <c r="G38" s="143"/>
      <c r="H38" s="83"/>
    </row>
    <row r="39" ht="24.95" customHeight="1" spans="1:8">
      <c r="A39" s="158" t="s">
        <v>69</v>
      </c>
      <c r="B39" s="145"/>
      <c r="C39" s="145"/>
      <c r="D39" s="83"/>
      <c r="E39" s="184" t="s">
        <v>70</v>
      </c>
      <c r="F39" s="145"/>
      <c r="G39" s="145"/>
      <c r="H39" s="83"/>
    </row>
    <row r="40" ht="24.95" customHeight="1" spans="1:8">
      <c r="A40" s="195" t="s">
        <v>71</v>
      </c>
      <c r="B40" s="145">
        <v>12140</v>
      </c>
      <c r="C40" s="145">
        <v>16028</v>
      </c>
      <c r="D40" s="83">
        <f t="shared" ref="D40:D42" si="2">C40/B40</f>
        <v>1.32026359143328</v>
      </c>
      <c r="E40" s="184" t="s">
        <v>72</v>
      </c>
      <c r="F40" s="145">
        <v>16028</v>
      </c>
      <c r="G40" s="145">
        <v>18901</v>
      </c>
      <c r="H40" s="83">
        <f t="shared" si="0"/>
        <v>1.17924881457449</v>
      </c>
    </row>
    <row r="41" ht="24.95" customHeight="1" spans="1:8">
      <c r="A41" s="195" t="s">
        <v>73</v>
      </c>
      <c r="B41" s="145">
        <v>33901</v>
      </c>
      <c r="C41" s="145">
        <v>109124</v>
      </c>
      <c r="D41" s="83">
        <f t="shared" si="2"/>
        <v>3.21890209728327</v>
      </c>
      <c r="E41" s="184" t="s">
        <v>74</v>
      </c>
      <c r="F41" s="145"/>
      <c r="G41" s="145"/>
      <c r="H41" s="83"/>
    </row>
    <row r="42" ht="24.95" customHeight="1" spans="1:8">
      <c r="A42" s="159" t="s">
        <v>75</v>
      </c>
      <c r="B42" s="194">
        <v>7678</v>
      </c>
      <c r="C42" s="194">
        <v>4860</v>
      </c>
      <c r="D42" s="85">
        <f t="shared" si="2"/>
        <v>0.632977337848398</v>
      </c>
      <c r="E42" s="184" t="s">
        <v>76</v>
      </c>
      <c r="F42" s="145"/>
      <c r="G42" s="145"/>
      <c r="H42" s="83"/>
    </row>
    <row r="43" ht="24.95" customHeight="1" spans="1:8">
      <c r="A43" s="256"/>
      <c r="B43" s="256"/>
      <c r="C43" s="256"/>
      <c r="D43" s="257"/>
      <c r="E43" s="184" t="s">
        <v>77</v>
      </c>
      <c r="F43" s="145">
        <v>5237</v>
      </c>
      <c r="G43" s="145">
        <v>13258</v>
      </c>
      <c r="H43" s="83">
        <f t="shared" si="0"/>
        <v>2.53160206224938</v>
      </c>
    </row>
    <row r="44" ht="24.95" customHeight="1" spans="1:8">
      <c r="A44" s="193" t="s">
        <v>78</v>
      </c>
      <c r="B44" s="145">
        <v>2461951</v>
      </c>
      <c r="C44" s="145">
        <f>SUM(C29,C30,C39:C41)</f>
        <v>2683565</v>
      </c>
      <c r="D44" s="83">
        <f>C44/B44</f>
        <v>1.09001560144779</v>
      </c>
      <c r="E44" s="186" t="s">
        <v>79</v>
      </c>
      <c r="F44" s="145">
        <v>2461951</v>
      </c>
      <c r="G44" s="145">
        <f>SUM(G29,G30,G40,G39,G41,G42,G43)</f>
        <v>2683565</v>
      </c>
      <c r="H44" s="83">
        <f t="shared" si="0"/>
        <v>1.09001560144779</v>
      </c>
    </row>
  </sheetData>
  <mergeCells count="8">
    <mergeCell ref="A1:H1"/>
    <mergeCell ref="G2:H2"/>
    <mergeCell ref="C3:D3"/>
    <mergeCell ref="G3:H3"/>
    <mergeCell ref="A3:A4"/>
    <mergeCell ref="B3:B4"/>
    <mergeCell ref="E3:E4"/>
    <mergeCell ref="F3:F4"/>
  </mergeCells>
  <conditionalFormatting sqref="A42">
    <cfRule type="expression" dxfId="0" priority="8" stopIfTrue="1">
      <formula>"len($A:$A)=3"</formula>
    </cfRule>
    <cfRule type="expression" dxfId="1" priority="4" stopIfTrue="1">
      <formula>"len($A:$A)=3"</formula>
    </cfRule>
  </conditionalFormatting>
  <conditionalFormatting sqref="D42">
    <cfRule type="cellIs" dxfId="2" priority="5" stopIfTrue="1" operator="lessThan">
      <formula>0</formula>
    </cfRule>
    <cfRule type="cellIs" dxfId="3" priority="6" stopIfTrue="1" operator="lessThan">
      <formula>0</formula>
    </cfRule>
    <cfRule type="cellIs" dxfId="4" priority="7" stopIfTrue="1" operator="greaterThan">
      <formula>5</formula>
    </cfRule>
    <cfRule type="cellIs" dxfId="5" priority="1" stopIfTrue="1" operator="lessThan">
      <formula>0</formula>
    </cfRule>
    <cfRule type="cellIs" dxfId="6" priority="2" stopIfTrue="1" operator="lessThan">
      <formula>0</formula>
    </cfRule>
    <cfRule type="cellIs" dxfId="7" priority="3" stopIfTrue="1" operator="greaterThan">
      <formula>5</formula>
    </cfRule>
  </conditionalFormatting>
  <conditionalFormatting sqref="A30:A35 A39:A41 A5:A16">
    <cfRule type="expression" dxfId="8" priority="12" stopIfTrue="1">
      <formula>"len($A:$A)=3"</formula>
    </cfRule>
  </conditionalFormatting>
  <conditionalFormatting sqref="D31:D35 D39:D41 D44 D5:D16">
    <cfRule type="cellIs" dxfId="9" priority="9" stopIfTrue="1" operator="lessThan">
      <formula>0</formula>
    </cfRule>
    <cfRule type="cellIs" dxfId="10" priority="10" stopIfTrue="1" operator="lessThan">
      <formula>0</formula>
    </cfRule>
    <cfRule type="cellIs" dxfId="11" priority="11" stopIfTrue="1" operator="greaterThan">
      <formula>5</formula>
    </cfRule>
  </conditionalFormatting>
  <dataValidations count="1">
    <dataValidation type="custom" allowBlank="1" showInputMessage="1" showErrorMessage="1" errorTitle="提示" error="对不起，此处只能输入数字。" sqref="F5:G28 F30:G44">
      <formula1>OR(F5="",ISNUMBER(F5))</formula1>
    </dataValidation>
  </dataValidations>
  <printOptions horizontalCentered="1"/>
  <pageMargins left="0.588888888888889" right="0.588888888888889" top="0.788888888888889" bottom="0.588888888888889" header="0.309027777777778" footer="0.309027777777778"/>
  <pageSetup paperSize="9" scale="64" fitToHeight="0" orientation="portrait"/>
  <headerFooter alignWithMargins="0">
    <oddFooter>&amp;C第 &amp;P 页，共 &amp;N 页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5"/>
  <sheetViews>
    <sheetView showZeros="0" workbookViewId="0">
      <pane ySplit="3" topLeftCell="A4" activePane="bottomLeft" state="frozen"/>
      <selection/>
      <selection pane="bottomLeft" activeCell="I9" sqref="I9"/>
    </sheetView>
  </sheetViews>
  <sheetFormatPr defaultColWidth="9" defaultRowHeight="15.6" outlineLevelCol="3"/>
  <cols>
    <col min="1" max="1" width="53.875" style="59" customWidth="1"/>
    <col min="2" max="2" width="17.625" style="59" customWidth="1"/>
    <col min="3" max="3" width="17.625" style="60" customWidth="1"/>
    <col min="4" max="4" width="4.375" style="60" customWidth="1"/>
    <col min="5" max="16384" width="9" style="60"/>
  </cols>
  <sheetData>
    <row r="1" ht="56.25" customHeight="1" spans="1:3">
      <c r="A1" s="61" t="s">
        <v>1702</v>
      </c>
      <c r="B1" s="61"/>
      <c r="C1" s="61"/>
    </row>
    <row r="2" s="57" customFormat="1" ht="18.95" customHeight="1" spans="1:3">
      <c r="A2" s="62" t="s">
        <v>1703</v>
      </c>
      <c r="B2" s="62"/>
      <c r="C2" s="63" t="s">
        <v>20</v>
      </c>
    </row>
    <row r="3" s="58" customFormat="1" ht="30.75" customHeight="1" spans="1:4">
      <c r="A3" s="64" t="s">
        <v>21</v>
      </c>
      <c r="B3" s="65" t="s">
        <v>1704</v>
      </c>
      <c r="C3" s="65" t="s">
        <v>1616</v>
      </c>
      <c r="D3" s="66"/>
    </row>
    <row r="4" s="58" customFormat="1" ht="20.1" customHeight="1" spans="1:4">
      <c r="A4" s="67" t="s">
        <v>1705</v>
      </c>
      <c r="B4" s="68">
        <f>SUM(B5:B13)</f>
        <v>75062</v>
      </c>
      <c r="C4" s="68">
        <f>SUM(C5:C13)</f>
        <v>97604</v>
      </c>
      <c r="D4" s="69"/>
    </row>
    <row r="5" s="57" customFormat="1" ht="20.1" customHeight="1" spans="1:4">
      <c r="A5" s="70" t="s">
        <v>1706</v>
      </c>
      <c r="B5" s="71">
        <v>22802</v>
      </c>
      <c r="C5" s="71">
        <v>24673</v>
      </c>
      <c r="D5" s="69"/>
    </row>
    <row r="6" s="57" customFormat="1" ht="20.1" customHeight="1" spans="1:4">
      <c r="A6" s="70" t="s">
        <v>1707</v>
      </c>
      <c r="B6" s="71">
        <v>28527</v>
      </c>
      <c r="C6" s="71">
        <v>42901</v>
      </c>
      <c r="D6" s="69"/>
    </row>
    <row r="7" s="57" customFormat="1" ht="20.1" customHeight="1" spans="1:4">
      <c r="A7" s="70" t="s">
        <v>1708</v>
      </c>
      <c r="B7" s="71">
        <v>862</v>
      </c>
      <c r="C7" s="71">
        <v>943</v>
      </c>
      <c r="D7" s="69"/>
    </row>
    <row r="8" s="57" customFormat="1" ht="20.1" customHeight="1" spans="1:4">
      <c r="A8" s="70" t="s">
        <v>1709</v>
      </c>
      <c r="B8" s="71"/>
      <c r="C8" s="71">
        <v>3546</v>
      </c>
      <c r="D8" s="69"/>
    </row>
    <row r="9" s="57" customFormat="1" ht="20.1" customHeight="1" spans="1:4">
      <c r="A9" s="70" t="s">
        <v>1710</v>
      </c>
      <c r="B9" s="71">
        <v>5400</v>
      </c>
      <c r="C9" s="71">
        <v>5900</v>
      </c>
      <c r="D9" s="69"/>
    </row>
    <row r="10" s="57" customFormat="1" ht="20.1" customHeight="1" spans="1:4">
      <c r="A10" s="70" t="s">
        <v>1711</v>
      </c>
      <c r="B10" s="71">
        <v>4379</v>
      </c>
      <c r="C10" s="71">
        <v>5803</v>
      </c>
      <c r="D10" s="69"/>
    </row>
    <row r="11" s="57" customFormat="1" ht="20.1" customHeight="1" spans="1:4">
      <c r="A11" s="70" t="s">
        <v>1712</v>
      </c>
      <c r="B11" s="71">
        <v>10217</v>
      </c>
      <c r="C11" s="71">
        <v>10880</v>
      </c>
      <c r="D11" s="69"/>
    </row>
    <row r="12" s="57" customFormat="1" ht="20.1" customHeight="1" spans="1:4">
      <c r="A12" s="70" t="s">
        <v>1713</v>
      </c>
      <c r="B12" s="71">
        <v>2746</v>
      </c>
      <c r="C12" s="71">
        <v>2836</v>
      </c>
      <c r="D12" s="69"/>
    </row>
    <row r="13" s="57" customFormat="1" ht="20.1" customHeight="1" spans="1:4">
      <c r="A13" s="70" t="s">
        <v>1714</v>
      </c>
      <c r="B13" s="71">
        <v>129</v>
      </c>
      <c r="C13" s="71">
        <v>122</v>
      </c>
      <c r="D13" s="69"/>
    </row>
    <row r="14" s="58" customFormat="1" ht="20.1" customHeight="1" spans="1:4">
      <c r="A14" s="67" t="s">
        <v>1715</v>
      </c>
      <c r="B14" s="68">
        <f>SUM(B15:B22)</f>
        <v>4945</v>
      </c>
      <c r="C14" s="68">
        <f>SUM(C15:C22)</f>
        <v>5421</v>
      </c>
      <c r="D14" s="69"/>
    </row>
    <row r="15" s="57" customFormat="1" ht="20.1" customHeight="1" spans="1:4">
      <c r="A15" s="70" t="s">
        <v>1716</v>
      </c>
      <c r="B15" s="71">
        <v>3461</v>
      </c>
      <c r="C15" s="71">
        <v>3761</v>
      </c>
      <c r="D15" s="69"/>
    </row>
    <row r="16" s="57" customFormat="1" ht="20.1" customHeight="1" spans="1:4">
      <c r="A16" s="70" t="s">
        <v>1717</v>
      </c>
      <c r="B16" s="71">
        <v>100</v>
      </c>
      <c r="C16" s="71">
        <v>100</v>
      </c>
      <c r="D16" s="69"/>
    </row>
    <row r="17" s="57" customFormat="1" ht="20.1" customHeight="1" spans="1:4">
      <c r="A17" s="70" t="s">
        <v>1718</v>
      </c>
      <c r="B17" s="71"/>
      <c r="C17" s="71"/>
      <c r="D17" s="69"/>
    </row>
    <row r="18" s="57" customFormat="1" ht="20.1" customHeight="1" spans="1:4">
      <c r="A18" s="70" t="s">
        <v>1719</v>
      </c>
      <c r="B18" s="71">
        <v>487</v>
      </c>
      <c r="C18" s="71">
        <f>446+98</f>
        <v>544</v>
      </c>
      <c r="D18" s="69"/>
    </row>
    <row r="19" s="57" customFormat="1" ht="20.1" customHeight="1" spans="1:4">
      <c r="A19" s="70" t="s">
        <v>1720</v>
      </c>
      <c r="B19" s="71">
        <v>320</v>
      </c>
      <c r="C19" s="71">
        <v>394</v>
      </c>
      <c r="D19" s="69"/>
    </row>
    <row r="20" s="57" customFormat="1" ht="20.1" customHeight="1" spans="1:4">
      <c r="A20" s="70" t="s">
        <v>1721</v>
      </c>
      <c r="B20" s="71">
        <v>10</v>
      </c>
      <c r="C20" s="71">
        <v>11</v>
      </c>
      <c r="D20" s="69"/>
    </row>
    <row r="21" s="57" customFormat="1" ht="20.1" customHeight="1" spans="1:4">
      <c r="A21" s="70" t="s">
        <v>1722</v>
      </c>
      <c r="B21" s="71">
        <v>427</v>
      </c>
      <c r="C21" s="71">
        <v>461</v>
      </c>
      <c r="D21" s="69"/>
    </row>
    <row r="22" s="57" customFormat="1" ht="20.1" customHeight="1" spans="1:4">
      <c r="A22" s="70" t="s">
        <v>1723</v>
      </c>
      <c r="B22" s="71">
        <v>140</v>
      </c>
      <c r="C22" s="71">
        <v>150</v>
      </c>
      <c r="D22" s="69"/>
    </row>
    <row r="23" s="58" customFormat="1" ht="20.1" customHeight="1" spans="1:4">
      <c r="A23" s="67" t="s">
        <v>1724</v>
      </c>
      <c r="B23" s="68">
        <f>SUM(B24:B34)</f>
        <v>10258</v>
      </c>
      <c r="C23" s="68">
        <f>SUM(C24:C34)</f>
        <v>15048</v>
      </c>
      <c r="D23" s="69"/>
    </row>
    <row r="24" s="57" customFormat="1" ht="20.1" customHeight="1" spans="1:4">
      <c r="A24" s="70" t="s">
        <v>1725</v>
      </c>
      <c r="B24" s="71">
        <v>662</v>
      </c>
      <c r="C24" s="71">
        <v>688</v>
      </c>
      <c r="D24" s="69"/>
    </row>
    <row r="25" s="57" customFormat="1" ht="20.1" customHeight="1" spans="1:4">
      <c r="A25" s="70" t="s">
        <v>1726</v>
      </c>
      <c r="B25" s="71"/>
      <c r="C25" s="71"/>
      <c r="D25" s="69"/>
    </row>
    <row r="26" s="57" customFormat="1" ht="20.1" customHeight="1" spans="1:4">
      <c r="A26" s="70" t="s">
        <v>1727</v>
      </c>
      <c r="B26" s="71">
        <v>1632</v>
      </c>
      <c r="C26" s="71">
        <v>5285</v>
      </c>
      <c r="D26" s="69"/>
    </row>
    <row r="27" s="57" customFormat="1" ht="20.1" customHeight="1" spans="1:4">
      <c r="A27" s="70" t="s">
        <v>1728</v>
      </c>
      <c r="B27" s="71">
        <v>117</v>
      </c>
      <c r="C27" s="71">
        <v>106</v>
      </c>
      <c r="D27" s="69"/>
    </row>
    <row r="28" s="57" customFormat="1" ht="20.1" customHeight="1" spans="1:4">
      <c r="A28" s="70" t="s">
        <v>1729</v>
      </c>
      <c r="B28" s="71">
        <v>6117</v>
      </c>
      <c r="C28" s="71">
        <v>6520</v>
      </c>
      <c r="D28" s="69"/>
    </row>
    <row r="29" s="57" customFormat="1" ht="20.1" customHeight="1" spans="1:4">
      <c r="A29" s="70" t="s">
        <v>1730</v>
      </c>
      <c r="B29" s="71">
        <v>284</v>
      </c>
      <c r="C29" s="71">
        <v>248</v>
      </c>
      <c r="D29" s="69"/>
    </row>
    <row r="30" s="57" customFormat="1" ht="20.1" customHeight="1" spans="1:4">
      <c r="A30" s="70" t="s">
        <v>1731</v>
      </c>
      <c r="B30" s="71">
        <v>130</v>
      </c>
      <c r="C30" s="71">
        <v>169</v>
      </c>
      <c r="D30" s="69"/>
    </row>
    <row r="31" s="57" customFormat="1" ht="20.1" customHeight="1" spans="1:4">
      <c r="A31" s="70" t="s">
        <v>1732</v>
      </c>
      <c r="B31" s="71">
        <v>2</v>
      </c>
      <c r="C31" s="71">
        <v>2</v>
      </c>
      <c r="D31" s="69"/>
    </row>
    <row r="32" s="57" customFormat="1" ht="20.1" customHeight="1" spans="1:4">
      <c r="A32" s="70" t="s">
        <v>1733</v>
      </c>
      <c r="B32" s="71">
        <v>6</v>
      </c>
      <c r="C32" s="71">
        <v>6</v>
      </c>
      <c r="D32" s="69"/>
    </row>
    <row r="33" s="57" customFormat="1" ht="20.1" customHeight="1" spans="1:4">
      <c r="A33" s="70" t="s">
        <v>1734</v>
      </c>
      <c r="B33" s="71">
        <v>4</v>
      </c>
      <c r="C33" s="71">
        <v>4</v>
      </c>
      <c r="D33" s="69"/>
    </row>
    <row r="34" s="57" customFormat="1" ht="20.1" customHeight="1" spans="1:4">
      <c r="A34" s="70" t="s">
        <v>1735</v>
      </c>
      <c r="B34" s="71">
        <f>304+1000</f>
        <v>1304</v>
      </c>
      <c r="C34" s="71">
        <f>305-6+1721</f>
        <v>2020</v>
      </c>
      <c r="D34" s="69"/>
    </row>
    <row r="35" ht="20.1" customHeight="1" spans="1:4">
      <c r="A35" s="72" t="s">
        <v>79</v>
      </c>
      <c r="B35" s="68">
        <f>SUM(B4,B14,B23)</f>
        <v>90265</v>
      </c>
      <c r="C35" s="68">
        <f>SUM(C4,C14,C23)</f>
        <v>118073</v>
      </c>
      <c r="D35" s="69"/>
    </row>
  </sheetData>
  <autoFilter ref="A3:D35"/>
  <mergeCells count="1">
    <mergeCell ref="A1:C1"/>
  </mergeCells>
  <printOptions horizontalCentered="1"/>
  <pageMargins left="0.429166666666667" right="0.429166666666667" top="0.588888888888889" bottom="0.588888888888889" header="0.388888888888889" footer="0.388888888888889"/>
  <pageSetup paperSize="9" scale="99" fitToHeight="0" orientation="portrait" blackAndWhite="1"/>
  <headerFooter alignWithMargins="0">
    <oddFooter>&amp;C第 &amp;P 页，共 &amp;N 页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7030A0"/>
    <pageSetUpPr fitToPage="1"/>
  </sheetPr>
  <dimension ref="A2:D12"/>
  <sheetViews>
    <sheetView showZeros="0" workbookViewId="0">
      <pane ySplit="4" topLeftCell="A5" activePane="bottomLeft" state="frozen"/>
      <selection/>
      <selection pane="bottomLeft" activeCell="G11" sqref="G11"/>
    </sheetView>
  </sheetViews>
  <sheetFormatPr defaultColWidth="9" defaultRowHeight="15.6" outlineLevelCol="3"/>
  <cols>
    <col min="1" max="1" width="56" style="24" customWidth="1"/>
    <col min="2" max="2" width="21.5" style="24" customWidth="1"/>
    <col min="3" max="3" width="26" style="25" customWidth="1"/>
    <col min="4" max="4" width="4.375" style="25" customWidth="1"/>
    <col min="5" max="16384" width="9" style="25"/>
  </cols>
  <sheetData>
    <row r="2" ht="56.25" customHeight="1" spans="1:3">
      <c r="A2" s="26" t="s">
        <v>1736</v>
      </c>
      <c r="B2" s="26"/>
      <c r="C2" s="26"/>
    </row>
    <row r="3" s="22" customFormat="1" ht="18.95" customHeight="1" spans="1:3">
      <c r="A3" s="27"/>
      <c r="B3" s="27"/>
      <c r="C3" s="34" t="s">
        <v>20</v>
      </c>
    </row>
    <row r="4" s="23" customFormat="1" ht="30.75" customHeight="1" spans="1:4">
      <c r="A4" s="28" t="s">
        <v>21</v>
      </c>
      <c r="B4" s="29" t="s">
        <v>1737</v>
      </c>
      <c r="C4" s="29" t="s">
        <v>1738</v>
      </c>
      <c r="D4" s="35"/>
    </row>
    <row r="5" s="23" customFormat="1" ht="21.95" customHeight="1" spans="1:4">
      <c r="A5" s="39" t="s">
        <v>1739</v>
      </c>
      <c r="B5" s="37">
        <v>100</v>
      </c>
      <c r="C5" s="37">
        <v>100</v>
      </c>
      <c r="D5" s="36"/>
    </row>
    <row r="6" s="22" customFormat="1" ht="21.95" customHeight="1" spans="1:4">
      <c r="A6" s="39" t="s">
        <v>1740</v>
      </c>
      <c r="B6" s="37">
        <v>1961.15</v>
      </c>
      <c r="C6" s="37">
        <v>1901</v>
      </c>
      <c r="D6" s="36"/>
    </row>
    <row r="7" s="22" customFormat="1" ht="21.95" customHeight="1" spans="1:4">
      <c r="A7" s="39" t="s">
        <v>1741</v>
      </c>
      <c r="B7" s="37">
        <f>SUM(B8:B9)</f>
        <v>1910.61</v>
      </c>
      <c r="C7" s="37">
        <v>1905</v>
      </c>
      <c r="D7" s="36"/>
    </row>
    <row r="8" s="22" customFormat="1" ht="21.95" customHeight="1" spans="1:4">
      <c r="A8" s="39" t="s">
        <v>1742</v>
      </c>
      <c r="B8" s="37">
        <v>1758.81</v>
      </c>
      <c r="C8" s="37">
        <v>1758</v>
      </c>
      <c r="D8" s="36"/>
    </row>
    <row r="9" s="22" customFormat="1" ht="21.95" customHeight="1" spans="1:4">
      <c r="A9" s="39" t="s">
        <v>1743</v>
      </c>
      <c r="B9" s="37">
        <v>151.8</v>
      </c>
      <c r="C9" s="37">
        <v>147</v>
      </c>
      <c r="D9" s="36"/>
    </row>
    <row r="12" ht="204" customHeight="1" spans="1:3">
      <c r="A12" s="56" t="s">
        <v>1744</v>
      </c>
      <c r="B12" s="56"/>
      <c r="C12" s="56"/>
    </row>
  </sheetData>
  <autoFilter ref="A4:D9"/>
  <mergeCells count="2">
    <mergeCell ref="A2:C2"/>
    <mergeCell ref="A12:C12"/>
  </mergeCells>
  <printOptions horizontalCentered="1"/>
  <pageMargins left="0.590277777777778" right="0.590277777777778" top="0.786805555555556" bottom="0.590277777777778" header="0.393055555555556" footer="0.393055555555556"/>
  <pageSetup paperSize="9" scale="82" fitToHeight="0" orientation="portrait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7030A0"/>
    <pageSetUpPr fitToPage="1"/>
  </sheetPr>
  <dimension ref="A1:G10"/>
  <sheetViews>
    <sheetView showZeros="0" workbookViewId="0">
      <pane ySplit="3" topLeftCell="A5" activePane="bottomLeft" state="frozen"/>
      <selection/>
      <selection pane="bottomLeft" activeCell="A1" sqref="A1:C1"/>
    </sheetView>
  </sheetViews>
  <sheetFormatPr defaultColWidth="9" defaultRowHeight="15.6" outlineLevelCol="6"/>
  <cols>
    <col min="1" max="1" width="53.875" style="24" customWidth="1"/>
    <col min="2" max="2" width="17.625" style="24" customWidth="1"/>
    <col min="3" max="3" width="17.625" style="25" customWidth="1"/>
    <col min="4" max="4" width="4.375" style="25" customWidth="1"/>
    <col min="5" max="5" width="9" style="25"/>
    <col min="6" max="6" width="13.25" style="25" customWidth="1"/>
    <col min="7" max="7" width="10.75" style="25" customWidth="1"/>
    <col min="8" max="16384" width="9" style="25"/>
  </cols>
  <sheetData>
    <row r="1" ht="56.25" customHeight="1" spans="1:3">
      <c r="A1" s="26" t="s">
        <v>1745</v>
      </c>
      <c r="B1" s="26"/>
      <c r="C1" s="26"/>
    </row>
    <row r="2" s="22" customFormat="1" ht="18.95" customHeight="1" spans="1:3">
      <c r="A2" s="27"/>
      <c r="B2" s="27"/>
      <c r="C2" s="34" t="s">
        <v>20</v>
      </c>
    </row>
    <row r="3" s="23" customFormat="1" ht="30.75" customHeight="1" spans="1:4">
      <c r="A3" s="28" t="s">
        <v>21</v>
      </c>
      <c r="B3" s="29" t="s">
        <v>1746</v>
      </c>
      <c r="C3" s="29" t="s">
        <v>1738</v>
      </c>
      <c r="D3" s="35"/>
    </row>
    <row r="4" s="23" customFormat="1" ht="21.95" customHeight="1" spans="1:4">
      <c r="A4" s="41" t="s">
        <v>1747</v>
      </c>
      <c r="B4" s="37">
        <v>1432468</v>
      </c>
      <c r="C4" s="37"/>
      <c r="D4" s="36"/>
    </row>
    <row r="5" s="23" customFormat="1" ht="21.95" customHeight="1" spans="1:4">
      <c r="A5" s="41" t="s">
        <v>1748</v>
      </c>
      <c r="B5" s="37">
        <v>1738244</v>
      </c>
      <c r="C5" s="37"/>
      <c r="D5" s="36"/>
    </row>
    <row r="6" s="23" customFormat="1" ht="21.95" customHeight="1" spans="1:4">
      <c r="A6" s="41" t="s">
        <v>1749</v>
      </c>
      <c r="B6" s="37">
        <v>339000</v>
      </c>
      <c r="C6" s="37">
        <v>290000</v>
      </c>
      <c r="D6" s="36"/>
    </row>
    <row r="7" s="23" customFormat="1" ht="21.95" customHeight="1" spans="1:6">
      <c r="A7" s="41" t="s">
        <v>1750</v>
      </c>
      <c r="B7" s="37">
        <v>184000</v>
      </c>
      <c r="C7" s="37">
        <v>290000</v>
      </c>
      <c r="D7" s="36"/>
      <c r="F7" s="55"/>
    </row>
    <row r="8" s="23" customFormat="1" ht="21.95" customHeight="1" spans="1:7">
      <c r="A8" s="41" t="s">
        <v>1751</v>
      </c>
      <c r="B8" s="37">
        <v>1532675</v>
      </c>
      <c r="C8" s="37"/>
      <c r="D8" s="36"/>
      <c r="G8" s="55"/>
    </row>
    <row r="9" s="23" customFormat="1" ht="21.95" customHeight="1" spans="1:7">
      <c r="A9" s="41" t="s">
        <v>1752</v>
      </c>
      <c r="B9" s="37"/>
      <c r="C9" s="37"/>
      <c r="D9" s="36"/>
      <c r="G9" s="55"/>
    </row>
    <row r="10" s="23" customFormat="1" ht="21.95" customHeight="1" spans="1:7">
      <c r="A10" s="41" t="s">
        <v>1753</v>
      </c>
      <c r="B10" s="37"/>
      <c r="C10" s="37"/>
      <c r="D10" s="36"/>
      <c r="G10" s="55"/>
    </row>
  </sheetData>
  <autoFilter ref="A3:D10"/>
  <mergeCells count="1">
    <mergeCell ref="A1:C1"/>
  </mergeCells>
  <printOptions horizontalCentered="1"/>
  <pageMargins left="0.590277777777778" right="0.590277777777778" top="0.786805555555556" bottom="0.590277777777778" header="0.393055555555556" footer="0.393055555555556"/>
  <pageSetup paperSize="9" scale="95" fitToHeight="0" orientation="portrait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7030A0"/>
    <pageSetUpPr fitToPage="1"/>
  </sheetPr>
  <dimension ref="A1:H10"/>
  <sheetViews>
    <sheetView showZeros="0" workbookViewId="0">
      <pane ySplit="3" topLeftCell="A5" activePane="bottomLeft" state="frozen"/>
      <selection/>
      <selection pane="bottomLeft" activeCell="A1" sqref="A1:C1"/>
    </sheetView>
  </sheetViews>
  <sheetFormatPr defaultColWidth="9" defaultRowHeight="15.6" outlineLevelCol="7"/>
  <cols>
    <col min="1" max="1" width="53.875" style="24" customWidth="1"/>
    <col min="2" max="2" width="17.625" style="24" customWidth="1"/>
    <col min="3" max="3" width="17.625" style="25" customWidth="1"/>
    <col min="4" max="4" width="4.375" style="25" customWidth="1"/>
    <col min="5" max="7" width="9" style="25"/>
    <col min="8" max="8" width="9.625" style="25" customWidth="1"/>
    <col min="9" max="16384" width="9" style="25"/>
  </cols>
  <sheetData>
    <row r="1" ht="56.25" customHeight="1" spans="1:3">
      <c r="A1" s="26" t="s">
        <v>1754</v>
      </c>
      <c r="B1" s="26"/>
      <c r="C1" s="26"/>
    </row>
    <row r="2" s="22" customFormat="1" ht="18.95" customHeight="1" spans="1:3">
      <c r="A2" s="27"/>
      <c r="B2" s="27"/>
      <c r="C2" s="34" t="s">
        <v>20</v>
      </c>
    </row>
    <row r="3" s="23" customFormat="1" ht="30.75" customHeight="1" spans="1:4">
      <c r="A3" s="28" t="s">
        <v>21</v>
      </c>
      <c r="B3" s="29" t="s">
        <v>1746</v>
      </c>
      <c r="C3" s="29" t="s">
        <v>1738</v>
      </c>
      <c r="D3" s="35"/>
    </row>
    <row r="4" s="23" customFormat="1" ht="21.95" customHeight="1" spans="1:4">
      <c r="A4" s="41" t="s">
        <v>1747</v>
      </c>
      <c r="B4" s="37">
        <v>403457</v>
      </c>
      <c r="C4" s="37"/>
      <c r="D4" s="36"/>
    </row>
    <row r="5" s="23" customFormat="1" ht="21.95" customHeight="1" spans="1:4">
      <c r="A5" s="41" t="s">
        <v>1748</v>
      </c>
      <c r="B5" s="37">
        <v>426136</v>
      </c>
      <c r="C5" s="37"/>
      <c r="D5" s="36"/>
    </row>
    <row r="6" s="23" customFormat="1" ht="21.95" customHeight="1" spans="1:8">
      <c r="A6" s="41" t="s">
        <v>1749</v>
      </c>
      <c r="B6" s="37">
        <v>110700</v>
      </c>
      <c r="C6" s="37">
        <v>106000</v>
      </c>
      <c r="D6" s="36"/>
      <c r="H6" s="55"/>
    </row>
    <row r="7" s="23" customFormat="1" ht="21.95" customHeight="1" spans="1:4">
      <c r="A7" s="41" t="s">
        <v>1750</v>
      </c>
      <c r="B7" s="37">
        <v>35190</v>
      </c>
      <c r="C7" s="37">
        <v>106000</v>
      </c>
      <c r="D7" s="36"/>
    </row>
    <row r="8" s="23" customFormat="1" ht="21.95" customHeight="1" spans="1:4">
      <c r="A8" s="41" t="s">
        <v>1751</v>
      </c>
      <c r="B8" s="37">
        <v>475526</v>
      </c>
      <c r="C8" s="37"/>
      <c r="D8" s="36"/>
    </row>
    <row r="9" s="23" customFormat="1" ht="21.95" customHeight="1" spans="1:4">
      <c r="A9" s="41" t="s">
        <v>1752</v>
      </c>
      <c r="B9" s="37"/>
      <c r="C9" s="37"/>
      <c r="D9" s="36"/>
    </row>
    <row r="10" s="23" customFormat="1" ht="21.95" customHeight="1" spans="1:4">
      <c r="A10" s="41" t="s">
        <v>1753</v>
      </c>
      <c r="B10" s="37"/>
      <c r="C10" s="37"/>
      <c r="D10" s="36"/>
    </row>
  </sheetData>
  <autoFilter ref="A3:D10"/>
  <mergeCells count="1">
    <mergeCell ref="A1:C1"/>
  </mergeCells>
  <printOptions horizontalCentered="1"/>
  <pageMargins left="0.590277777777778" right="0.590277777777778" top="0.786805555555556" bottom="0.590277777777778" header="0.393055555555556" footer="0.393055555555556"/>
  <pageSetup paperSize="9" scale="95" fitToHeight="0" orientation="portrait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  <pageSetUpPr fitToPage="1"/>
  </sheetPr>
  <dimension ref="A1:B17"/>
  <sheetViews>
    <sheetView workbookViewId="0">
      <selection activeCell="F8" sqref="F8"/>
    </sheetView>
  </sheetViews>
  <sheetFormatPr defaultColWidth="9" defaultRowHeight="14.4" outlineLevelCol="1"/>
  <cols>
    <col min="1" max="1" width="23" style="46" customWidth="1"/>
    <col min="2" max="2" width="69.25" style="46" customWidth="1"/>
    <col min="3" max="255" width="9" style="46"/>
    <col min="256" max="256" width="6.25" style="46" customWidth="1"/>
    <col min="257" max="257" width="23" style="46" customWidth="1"/>
    <col min="258" max="258" width="69.25" style="46" customWidth="1"/>
    <col min="259" max="511" width="9" style="46"/>
    <col min="512" max="512" width="6.25" style="46" customWidth="1"/>
    <col min="513" max="513" width="23" style="46" customWidth="1"/>
    <col min="514" max="514" width="69.25" style="46" customWidth="1"/>
    <col min="515" max="767" width="9" style="46"/>
    <col min="768" max="768" width="6.25" style="46" customWidth="1"/>
    <col min="769" max="769" width="23" style="46" customWidth="1"/>
    <col min="770" max="770" width="69.25" style="46" customWidth="1"/>
    <col min="771" max="1023" width="9" style="46"/>
    <col min="1024" max="1024" width="6.25" style="46" customWidth="1"/>
    <col min="1025" max="1025" width="23" style="46" customWidth="1"/>
    <col min="1026" max="1026" width="69.25" style="46" customWidth="1"/>
    <col min="1027" max="1279" width="9" style="46"/>
    <col min="1280" max="1280" width="6.25" style="46" customWidth="1"/>
    <col min="1281" max="1281" width="23" style="46" customWidth="1"/>
    <col min="1282" max="1282" width="69.25" style="46" customWidth="1"/>
    <col min="1283" max="1535" width="9" style="46"/>
    <col min="1536" max="1536" width="6.25" style="46" customWidth="1"/>
    <col min="1537" max="1537" width="23" style="46" customWidth="1"/>
    <col min="1538" max="1538" width="69.25" style="46" customWidth="1"/>
    <col min="1539" max="1791" width="9" style="46"/>
    <col min="1792" max="1792" width="6.25" style="46" customWidth="1"/>
    <col min="1793" max="1793" width="23" style="46" customWidth="1"/>
    <col min="1794" max="1794" width="69.25" style="46" customWidth="1"/>
    <col min="1795" max="2047" width="9" style="46"/>
    <col min="2048" max="2048" width="6.25" style="46" customWidth="1"/>
    <col min="2049" max="2049" width="23" style="46" customWidth="1"/>
    <col min="2050" max="2050" width="69.25" style="46" customWidth="1"/>
    <col min="2051" max="2303" width="9" style="46"/>
    <col min="2304" max="2304" width="6.25" style="46" customWidth="1"/>
    <col min="2305" max="2305" width="23" style="46" customWidth="1"/>
    <col min="2306" max="2306" width="69.25" style="46" customWidth="1"/>
    <col min="2307" max="2559" width="9" style="46"/>
    <col min="2560" max="2560" width="6.25" style="46" customWidth="1"/>
    <col min="2561" max="2561" width="23" style="46" customWidth="1"/>
    <col min="2562" max="2562" width="69.25" style="46" customWidth="1"/>
    <col min="2563" max="2815" width="9" style="46"/>
    <col min="2816" max="2816" width="6.25" style="46" customWidth="1"/>
    <col min="2817" max="2817" width="23" style="46" customWidth="1"/>
    <col min="2818" max="2818" width="69.25" style="46" customWidth="1"/>
    <col min="2819" max="3071" width="9" style="46"/>
    <col min="3072" max="3072" width="6.25" style="46" customWidth="1"/>
    <col min="3073" max="3073" width="23" style="46" customWidth="1"/>
    <col min="3074" max="3074" width="69.25" style="46" customWidth="1"/>
    <col min="3075" max="3327" width="9" style="46"/>
    <col min="3328" max="3328" width="6.25" style="46" customWidth="1"/>
    <col min="3329" max="3329" width="23" style="46" customWidth="1"/>
    <col min="3330" max="3330" width="69.25" style="46" customWidth="1"/>
    <col min="3331" max="3583" width="9" style="46"/>
    <col min="3584" max="3584" width="6.25" style="46" customWidth="1"/>
    <col min="3585" max="3585" width="23" style="46" customWidth="1"/>
    <col min="3586" max="3586" width="69.25" style="46" customWidth="1"/>
    <col min="3587" max="3839" width="9" style="46"/>
    <col min="3840" max="3840" width="6.25" style="46" customWidth="1"/>
    <col min="3841" max="3841" width="23" style="46" customWidth="1"/>
    <col min="3842" max="3842" width="69.25" style="46" customWidth="1"/>
    <col min="3843" max="4095" width="9" style="46"/>
    <col min="4096" max="4096" width="6.25" style="46" customWidth="1"/>
    <col min="4097" max="4097" width="23" style="46" customWidth="1"/>
    <col min="4098" max="4098" width="69.25" style="46" customWidth="1"/>
    <col min="4099" max="4351" width="9" style="46"/>
    <col min="4352" max="4352" width="6.25" style="46" customWidth="1"/>
    <col min="4353" max="4353" width="23" style="46" customWidth="1"/>
    <col min="4354" max="4354" width="69.25" style="46" customWidth="1"/>
    <col min="4355" max="4607" width="9" style="46"/>
    <col min="4608" max="4608" width="6.25" style="46" customWidth="1"/>
    <col min="4609" max="4609" width="23" style="46" customWidth="1"/>
    <col min="4610" max="4610" width="69.25" style="46" customWidth="1"/>
    <col min="4611" max="4863" width="9" style="46"/>
    <col min="4864" max="4864" width="6.25" style="46" customWidth="1"/>
    <col min="4865" max="4865" width="23" style="46" customWidth="1"/>
    <col min="4866" max="4866" width="69.25" style="46" customWidth="1"/>
    <col min="4867" max="5119" width="9" style="46"/>
    <col min="5120" max="5120" width="6.25" style="46" customWidth="1"/>
    <col min="5121" max="5121" width="23" style="46" customWidth="1"/>
    <col min="5122" max="5122" width="69.25" style="46" customWidth="1"/>
    <col min="5123" max="5375" width="9" style="46"/>
    <col min="5376" max="5376" width="6.25" style="46" customWidth="1"/>
    <col min="5377" max="5377" width="23" style="46" customWidth="1"/>
    <col min="5378" max="5378" width="69.25" style="46" customWidth="1"/>
    <col min="5379" max="5631" width="9" style="46"/>
    <col min="5632" max="5632" width="6.25" style="46" customWidth="1"/>
    <col min="5633" max="5633" width="23" style="46" customWidth="1"/>
    <col min="5634" max="5634" width="69.25" style="46" customWidth="1"/>
    <col min="5635" max="5887" width="9" style="46"/>
    <col min="5888" max="5888" width="6.25" style="46" customWidth="1"/>
    <col min="5889" max="5889" width="23" style="46" customWidth="1"/>
    <col min="5890" max="5890" width="69.25" style="46" customWidth="1"/>
    <col min="5891" max="6143" width="9" style="46"/>
    <col min="6144" max="6144" width="6.25" style="46" customWidth="1"/>
    <col min="6145" max="6145" width="23" style="46" customWidth="1"/>
    <col min="6146" max="6146" width="69.25" style="46" customWidth="1"/>
    <col min="6147" max="6399" width="9" style="46"/>
    <col min="6400" max="6400" width="6.25" style="46" customWidth="1"/>
    <col min="6401" max="6401" width="23" style="46" customWidth="1"/>
    <col min="6402" max="6402" width="69.25" style="46" customWidth="1"/>
    <col min="6403" max="6655" width="9" style="46"/>
    <col min="6656" max="6656" width="6.25" style="46" customWidth="1"/>
    <col min="6657" max="6657" width="23" style="46" customWidth="1"/>
    <col min="6658" max="6658" width="69.25" style="46" customWidth="1"/>
    <col min="6659" max="6911" width="9" style="46"/>
    <col min="6912" max="6912" width="6.25" style="46" customWidth="1"/>
    <col min="6913" max="6913" width="23" style="46" customWidth="1"/>
    <col min="6914" max="6914" width="69.25" style="46" customWidth="1"/>
    <col min="6915" max="7167" width="9" style="46"/>
    <col min="7168" max="7168" width="6.25" style="46" customWidth="1"/>
    <col min="7169" max="7169" width="23" style="46" customWidth="1"/>
    <col min="7170" max="7170" width="69.25" style="46" customWidth="1"/>
    <col min="7171" max="7423" width="9" style="46"/>
    <col min="7424" max="7424" width="6.25" style="46" customWidth="1"/>
    <col min="7425" max="7425" width="23" style="46" customWidth="1"/>
    <col min="7426" max="7426" width="69.25" style="46" customWidth="1"/>
    <col min="7427" max="7679" width="9" style="46"/>
    <col min="7680" max="7680" width="6.25" style="46" customWidth="1"/>
    <col min="7681" max="7681" width="23" style="46" customWidth="1"/>
    <col min="7682" max="7682" width="69.25" style="46" customWidth="1"/>
    <col min="7683" max="7935" width="9" style="46"/>
    <col min="7936" max="7936" width="6.25" style="46" customWidth="1"/>
    <col min="7937" max="7937" width="23" style="46" customWidth="1"/>
    <col min="7938" max="7938" width="69.25" style="46" customWidth="1"/>
    <col min="7939" max="8191" width="9" style="46"/>
    <col min="8192" max="8192" width="6.25" style="46" customWidth="1"/>
    <col min="8193" max="8193" width="23" style="46" customWidth="1"/>
    <col min="8194" max="8194" width="69.25" style="46" customWidth="1"/>
    <col min="8195" max="8447" width="9" style="46"/>
    <col min="8448" max="8448" width="6.25" style="46" customWidth="1"/>
    <col min="8449" max="8449" width="23" style="46" customWidth="1"/>
    <col min="8450" max="8450" width="69.25" style="46" customWidth="1"/>
    <col min="8451" max="8703" width="9" style="46"/>
    <col min="8704" max="8704" width="6.25" style="46" customWidth="1"/>
    <col min="8705" max="8705" width="23" style="46" customWidth="1"/>
    <col min="8706" max="8706" width="69.25" style="46" customWidth="1"/>
    <col min="8707" max="8959" width="9" style="46"/>
    <col min="8960" max="8960" width="6.25" style="46" customWidth="1"/>
    <col min="8961" max="8961" width="23" style="46" customWidth="1"/>
    <col min="8962" max="8962" width="69.25" style="46" customWidth="1"/>
    <col min="8963" max="9215" width="9" style="46"/>
    <col min="9216" max="9216" width="6.25" style="46" customWidth="1"/>
    <col min="9217" max="9217" width="23" style="46" customWidth="1"/>
    <col min="9218" max="9218" width="69.25" style="46" customWidth="1"/>
    <col min="9219" max="9471" width="9" style="46"/>
    <col min="9472" max="9472" width="6.25" style="46" customWidth="1"/>
    <col min="9473" max="9473" width="23" style="46" customWidth="1"/>
    <col min="9474" max="9474" width="69.25" style="46" customWidth="1"/>
    <col min="9475" max="9727" width="9" style="46"/>
    <col min="9728" max="9728" width="6.25" style="46" customWidth="1"/>
    <col min="9729" max="9729" width="23" style="46" customWidth="1"/>
    <col min="9730" max="9730" width="69.25" style="46" customWidth="1"/>
    <col min="9731" max="9983" width="9" style="46"/>
    <col min="9984" max="9984" width="6.25" style="46" customWidth="1"/>
    <col min="9985" max="9985" width="23" style="46" customWidth="1"/>
    <col min="9986" max="9986" width="69.25" style="46" customWidth="1"/>
    <col min="9987" max="10239" width="9" style="46"/>
    <col min="10240" max="10240" width="6.25" style="46" customWidth="1"/>
    <col min="10241" max="10241" width="23" style="46" customWidth="1"/>
    <col min="10242" max="10242" width="69.25" style="46" customWidth="1"/>
    <col min="10243" max="10495" width="9" style="46"/>
    <col min="10496" max="10496" width="6.25" style="46" customWidth="1"/>
    <col min="10497" max="10497" width="23" style="46" customWidth="1"/>
    <col min="10498" max="10498" width="69.25" style="46" customWidth="1"/>
    <col min="10499" max="10751" width="9" style="46"/>
    <col min="10752" max="10752" width="6.25" style="46" customWidth="1"/>
    <col min="10753" max="10753" width="23" style="46" customWidth="1"/>
    <col min="10754" max="10754" width="69.25" style="46" customWidth="1"/>
    <col min="10755" max="11007" width="9" style="46"/>
    <col min="11008" max="11008" width="6.25" style="46" customWidth="1"/>
    <col min="11009" max="11009" width="23" style="46" customWidth="1"/>
    <col min="11010" max="11010" width="69.25" style="46" customWidth="1"/>
    <col min="11011" max="11263" width="9" style="46"/>
    <col min="11264" max="11264" width="6.25" style="46" customWidth="1"/>
    <col min="11265" max="11265" width="23" style="46" customWidth="1"/>
    <col min="11266" max="11266" width="69.25" style="46" customWidth="1"/>
    <col min="11267" max="11519" width="9" style="46"/>
    <col min="11520" max="11520" width="6.25" style="46" customWidth="1"/>
    <col min="11521" max="11521" width="23" style="46" customWidth="1"/>
    <col min="11522" max="11522" width="69.25" style="46" customWidth="1"/>
    <col min="11523" max="11775" width="9" style="46"/>
    <col min="11776" max="11776" width="6.25" style="46" customWidth="1"/>
    <col min="11777" max="11777" width="23" style="46" customWidth="1"/>
    <col min="11778" max="11778" width="69.25" style="46" customWidth="1"/>
    <col min="11779" max="12031" width="9" style="46"/>
    <col min="12032" max="12032" width="6.25" style="46" customWidth="1"/>
    <col min="12033" max="12033" width="23" style="46" customWidth="1"/>
    <col min="12034" max="12034" width="69.25" style="46" customWidth="1"/>
    <col min="12035" max="12287" width="9" style="46"/>
    <col min="12288" max="12288" width="6.25" style="46" customWidth="1"/>
    <col min="12289" max="12289" width="23" style="46" customWidth="1"/>
    <col min="12290" max="12290" width="69.25" style="46" customWidth="1"/>
    <col min="12291" max="12543" width="9" style="46"/>
    <col min="12544" max="12544" width="6.25" style="46" customWidth="1"/>
    <col min="12545" max="12545" width="23" style="46" customWidth="1"/>
    <col min="12546" max="12546" width="69.25" style="46" customWidth="1"/>
    <col min="12547" max="12799" width="9" style="46"/>
    <col min="12800" max="12800" width="6.25" style="46" customWidth="1"/>
    <col min="12801" max="12801" width="23" style="46" customWidth="1"/>
    <col min="12802" max="12802" width="69.25" style="46" customWidth="1"/>
    <col min="12803" max="13055" width="9" style="46"/>
    <col min="13056" max="13056" width="6.25" style="46" customWidth="1"/>
    <col min="13057" max="13057" width="23" style="46" customWidth="1"/>
    <col min="13058" max="13058" width="69.25" style="46" customWidth="1"/>
    <col min="13059" max="13311" width="9" style="46"/>
    <col min="13312" max="13312" width="6.25" style="46" customWidth="1"/>
    <col min="13313" max="13313" width="23" style="46" customWidth="1"/>
    <col min="13314" max="13314" width="69.25" style="46" customWidth="1"/>
    <col min="13315" max="13567" width="9" style="46"/>
    <col min="13568" max="13568" width="6.25" style="46" customWidth="1"/>
    <col min="13569" max="13569" width="23" style="46" customWidth="1"/>
    <col min="13570" max="13570" width="69.25" style="46" customWidth="1"/>
    <col min="13571" max="13823" width="9" style="46"/>
    <col min="13824" max="13824" width="6.25" style="46" customWidth="1"/>
    <col min="13825" max="13825" width="23" style="46" customWidth="1"/>
    <col min="13826" max="13826" width="69.25" style="46" customWidth="1"/>
    <col min="13827" max="14079" width="9" style="46"/>
    <col min="14080" max="14080" width="6.25" style="46" customWidth="1"/>
    <col min="14081" max="14081" width="23" style="46" customWidth="1"/>
    <col min="14082" max="14082" width="69.25" style="46" customWidth="1"/>
    <col min="14083" max="14335" width="9" style="46"/>
    <col min="14336" max="14336" width="6.25" style="46" customWidth="1"/>
    <col min="14337" max="14337" width="23" style="46" customWidth="1"/>
    <col min="14338" max="14338" width="69.25" style="46" customWidth="1"/>
    <col min="14339" max="14591" width="9" style="46"/>
    <col min="14592" max="14592" width="6.25" style="46" customWidth="1"/>
    <col min="14593" max="14593" width="23" style="46" customWidth="1"/>
    <col min="14594" max="14594" width="69.25" style="46" customWidth="1"/>
    <col min="14595" max="14847" width="9" style="46"/>
    <col min="14848" max="14848" width="6.25" style="46" customWidth="1"/>
    <col min="14849" max="14849" width="23" style="46" customWidth="1"/>
    <col min="14850" max="14850" width="69.25" style="46" customWidth="1"/>
    <col min="14851" max="15103" width="9" style="46"/>
    <col min="15104" max="15104" width="6.25" style="46" customWidth="1"/>
    <col min="15105" max="15105" width="23" style="46" customWidth="1"/>
    <col min="15106" max="15106" width="69.25" style="46" customWidth="1"/>
    <col min="15107" max="15359" width="9" style="46"/>
    <col min="15360" max="15360" width="6.25" style="46" customWidth="1"/>
    <col min="15361" max="15361" width="23" style="46" customWidth="1"/>
    <col min="15362" max="15362" width="69.25" style="46" customWidth="1"/>
    <col min="15363" max="15615" width="9" style="46"/>
    <col min="15616" max="15616" width="6.25" style="46" customWidth="1"/>
    <col min="15617" max="15617" width="23" style="46" customWidth="1"/>
    <col min="15618" max="15618" width="69.25" style="46" customWidth="1"/>
    <col min="15619" max="15871" width="9" style="46"/>
    <col min="15872" max="15872" width="6.25" style="46" customWidth="1"/>
    <col min="15873" max="15873" width="23" style="46" customWidth="1"/>
    <col min="15874" max="15874" width="69.25" style="46" customWidth="1"/>
    <col min="15875" max="16127" width="9" style="46"/>
    <col min="16128" max="16128" width="6.25" style="46" customWidth="1"/>
    <col min="16129" max="16129" width="23" style="46" customWidth="1"/>
    <col min="16130" max="16130" width="69.25" style="46" customWidth="1"/>
    <col min="16131" max="16384" width="9" style="46"/>
  </cols>
  <sheetData>
    <row r="1" ht="47.25" customHeight="1" spans="1:2">
      <c r="A1" s="47" t="s">
        <v>1755</v>
      </c>
      <c r="B1" s="47"/>
    </row>
    <row r="2" ht="30" customHeight="1" spans="1:2">
      <c r="A2" s="48" t="s">
        <v>20</v>
      </c>
      <c r="B2" s="48"/>
    </row>
    <row r="3" ht="32.25" customHeight="1" spans="1:2">
      <c r="A3" s="49" t="s">
        <v>1756</v>
      </c>
      <c r="B3" s="50" t="s">
        <v>1757</v>
      </c>
    </row>
    <row r="4" s="45" customFormat="1" ht="26.1" customHeight="1" spans="1:2">
      <c r="A4" s="51" t="s">
        <v>1758</v>
      </c>
      <c r="B4" s="52">
        <f>B5+B9</f>
        <v>1738244</v>
      </c>
    </row>
    <row r="5" s="45" customFormat="1" ht="26.1" customHeight="1" spans="1:2">
      <c r="A5" s="51" t="s">
        <v>1759</v>
      </c>
      <c r="B5" s="52">
        <f>SUM(B6:B8)</f>
        <v>426136</v>
      </c>
    </row>
    <row r="6" ht="26.1" customHeight="1" spans="1:2">
      <c r="A6" s="49" t="s">
        <v>1760</v>
      </c>
      <c r="B6" s="53">
        <v>424136</v>
      </c>
    </row>
    <row r="7" ht="26.1" customHeight="1" spans="1:2">
      <c r="A7" s="49" t="s">
        <v>1761</v>
      </c>
      <c r="B7" s="53"/>
    </row>
    <row r="8" ht="26.1" customHeight="1" spans="1:2">
      <c r="A8" s="49" t="s">
        <v>1762</v>
      </c>
      <c r="B8" s="53">
        <v>2000</v>
      </c>
    </row>
    <row r="9" s="45" customFormat="1" ht="26.1" customHeight="1" spans="1:2">
      <c r="A9" s="51" t="s">
        <v>1763</v>
      </c>
      <c r="B9" s="52">
        <f>SUM(B10:B17)</f>
        <v>1312108</v>
      </c>
    </row>
    <row r="10" ht="26.1" customHeight="1" spans="1:2">
      <c r="A10" s="49" t="s">
        <v>1764</v>
      </c>
      <c r="B10" s="53">
        <v>231624</v>
      </c>
    </row>
    <row r="11" ht="26.1" customHeight="1" spans="1:2">
      <c r="A11" s="49" t="s">
        <v>1765</v>
      </c>
      <c r="B11" s="54">
        <v>211321</v>
      </c>
    </row>
    <row r="12" ht="26.1" customHeight="1" spans="1:2">
      <c r="A12" s="49" t="s">
        <v>1766</v>
      </c>
      <c r="B12" s="54">
        <v>185483</v>
      </c>
    </row>
    <row r="13" ht="26.1" customHeight="1" spans="1:2">
      <c r="A13" s="49" t="s">
        <v>1767</v>
      </c>
      <c r="B13" s="54">
        <v>149638</v>
      </c>
    </row>
    <row r="14" ht="26.1" customHeight="1" spans="1:2">
      <c r="A14" s="49" t="s">
        <v>1768</v>
      </c>
      <c r="B14" s="54">
        <v>175351</v>
      </c>
    </row>
    <row r="15" ht="26.1" customHeight="1" spans="1:2">
      <c r="A15" s="49" t="s">
        <v>1769</v>
      </c>
      <c r="B15" s="54">
        <v>154249</v>
      </c>
    </row>
    <row r="16" ht="26.1" customHeight="1" spans="1:2">
      <c r="A16" s="49" t="s">
        <v>1770</v>
      </c>
      <c r="B16" s="54">
        <v>135516</v>
      </c>
    </row>
    <row r="17" ht="26.1" customHeight="1" spans="1:2">
      <c r="A17" s="49" t="s">
        <v>1771</v>
      </c>
      <c r="B17" s="54">
        <v>68926</v>
      </c>
    </row>
  </sheetData>
  <mergeCells count="2">
    <mergeCell ref="A1:B1"/>
    <mergeCell ref="A2:B2"/>
  </mergeCells>
  <printOptions horizontalCentered="1"/>
  <pageMargins left="0.709027777777778" right="0.709027777777778" top="0.75" bottom="0.75" header="0.309027777777778" footer="0.309027777777778"/>
  <pageSetup paperSize="9" scale="90" fitToHeight="200" orientation="portrait"/>
  <headerFooter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7030A0"/>
    <pageSetUpPr fitToPage="1"/>
  </sheetPr>
  <dimension ref="A1:D8"/>
  <sheetViews>
    <sheetView showZeros="0" workbookViewId="0">
      <pane ySplit="3" topLeftCell="A5" activePane="bottomLeft" state="frozen"/>
      <selection/>
      <selection pane="bottomLeft" activeCell="A13" sqref="A13"/>
    </sheetView>
  </sheetViews>
  <sheetFormatPr defaultColWidth="9" defaultRowHeight="15.6" outlineLevelRow="7" outlineLevelCol="3"/>
  <cols>
    <col min="1" max="1" width="53.875" style="24" customWidth="1"/>
    <col min="2" max="2" width="17.625" style="24" customWidth="1"/>
    <col min="3" max="3" width="17.625" style="25" customWidth="1"/>
    <col min="4" max="4" width="4.375" style="25" customWidth="1"/>
    <col min="5" max="16384" width="9" style="25"/>
  </cols>
  <sheetData>
    <row r="1" ht="56.25" customHeight="1" spans="1:3">
      <c r="A1" s="26" t="s">
        <v>1772</v>
      </c>
      <c r="B1" s="26"/>
      <c r="C1" s="26"/>
    </row>
    <row r="2" s="22" customFormat="1" ht="18.95" customHeight="1" spans="1:3">
      <c r="A2" s="27"/>
      <c r="B2" s="27"/>
      <c r="C2" s="34" t="s">
        <v>20</v>
      </c>
    </row>
    <row r="3" s="23" customFormat="1" ht="30.75" customHeight="1" spans="1:4">
      <c r="A3" s="28" t="s">
        <v>21</v>
      </c>
      <c r="B3" s="29" t="s">
        <v>1746</v>
      </c>
      <c r="C3" s="29" t="s">
        <v>1738</v>
      </c>
      <c r="D3" s="35"/>
    </row>
    <row r="4" s="23" customFormat="1" ht="21.95" customHeight="1" spans="1:4">
      <c r="A4" s="41" t="s">
        <v>1773</v>
      </c>
      <c r="B4" s="37">
        <v>29960</v>
      </c>
      <c r="C4" s="37"/>
      <c r="D4" s="36"/>
    </row>
    <row r="5" s="23" customFormat="1" ht="21.95" customHeight="1" spans="1:4">
      <c r="A5" s="41" t="s">
        <v>1774</v>
      </c>
      <c r="B5" s="37"/>
      <c r="C5" s="37"/>
      <c r="D5" s="36"/>
    </row>
    <row r="6" s="23" customFormat="1" ht="21.95" customHeight="1" spans="1:4">
      <c r="A6" s="41" t="s">
        <v>1775</v>
      </c>
      <c r="B6" s="37"/>
      <c r="C6" s="37">
        <v>6300</v>
      </c>
      <c r="D6" s="36"/>
    </row>
    <row r="7" s="23" customFormat="1" ht="21.95" customHeight="1" spans="1:4">
      <c r="A7" s="41" t="s">
        <v>1776</v>
      </c>
      <c r="B7" s="37"/>
      <c r="C7" s="37">
        <v>6300</v>
      </c>
      <c r="D7" s="36"/>
    </row>
    <row r="8" s="23" customFormat="1" ht="21.95" customHeight="1" spans="1:4">
      <c r="A8" s="41" t="s">
        <v>1777</v>
      </c>
      <c r="B8" s="37">
        <v>27269</v>
      </c>
      <c r="C8" s="37"/>
      <c r="D8" s="36"/>
    </row>
  </sheetData>
  <autoFilter ref="A3:D8"/>
  <mergeCells count="1">
    <mergeCell ref="A1:C1"/>
  </mergeCells>
  <printOptions horizontalCentered="1"/>
  <pageMargins left="0.590277777777778" right="0.590277777777778" top="0.786805555555556" bottom="0.590277777777778" header="0.393055555555556" footer="0.393055555555556"/>
  <pageSetup paperSize="9" scale="95" fitToHeight="0" orientation="portrait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7030A0"/>
    <pageSetUpPr fitToPage="1"/>
  </sheetPr>
  <dimension ref="A1:D8"/>
  <sheetViews>
    <sheetView workbookViewId="0">
      <pane ySplit="3" topLeftCell="A5" activePane="bottomLeft" state="frozen"/>
      <selection/>
      <selection pane="bottomLeft" activeCell="A14" sqref="A14"/>
    </sheetView>
  </sheetViews>
  <sheetFormatPr defaultColWidth="9" defaultRowHeight="15.6" outlineLevelRow="7" outlineLevelCol="3"/>
  <cols>
    <col min="1" max="1" width="53.875" style="24" customWidth="1"/>
    <col min="2" max="2" width="17.625" style="24" customWidth="1"/>
    <col min="3" max="3" width="17.625" style="25" customWidth="1"/>
    <col min="4" max="4" width="4.375" style="25" customWidth="1"/>
    <col min="5" max="16384" width="9" style="25"/>
  </cols>
  <sheetData>
    <row r="1" ht="56.25" customHeight="1" spans="1:3">
      <c r="A1" s="26" t="s">
        <v>1778</v>
      </c>
      <c r="B1" s="26"/>
      <c r="C1" s="26"/>
    </row>
    <row r="2" s="22" customFormat="1" ht="18.95" customHeight="1" spans="1:3">
      <c r="A2" s="27"/>
      <c r="B2" s="27"/>
      <c r="C2" s="34" t="s">
        <v>20</v>
      </c>
    </row>
    <row r="3" s="23" customFormat="1" ht="30.75" customHeight="1" spans="1:4">
      <c r="A3" s="28" t="s">
        <v>21</v>
      </c>
      <c r="B3" s="29" t="s">
        <v>1746</v>
      </c>
      <c r="C3" s="29" t="s">
        <v>1738</v>
      </c>
      <c r="D3" s="35"/>
    </row>
    <row r="4" s="23" customFormat="1" ht="21.95" customHeight="1" spans="1:4">
      <c r="A4" s="41" t="s">
        <v>1773</v>
      </c>
      <c r="B4" s="37"/>
      <c r="C4" s="37"/>
      <c r="D4" s="36"/>
    </row>
    <row r="5" s="23" customFormat="1" ht="21.95" customHeight="1" spans="1:4">
      <c r="A5" s="41" t="s">
        <v>1774</v>
      </c>
      <c r="B5" s="37"/>
      <c r="C5" s="37"/>
      <c r="D5" s="36"/>
    </row>
    <row r="6" s="23" customFormat="1" ht="21.95" customHeight="1" spans="1:4">
      <c r="A6" s="41" t="s">
        <v>1775</v>
      </c>
      <c r="B6" s="37"/>
      <c r="C6" s="37"/>
      <c r="D6" s="36"/>
    </row>
    <row r="7" s="23" customFormat="1" ht="21.95" customHeight="1" spans="1:4">
      <c r="A7" s="41" t="s">
        <v>1776</v>
      </c>
      <c r="B7" s="37"/>
      <c r="C7" s="37"/>
      <c r="D7" s="36"/>
    </row>
    <row r="8" s="23" customFormat="1" ht="21.95" customHeight="1" spans="1:4">
      <c r="A8" s="41" t="s">
        <v>1777</v>
      </c>
      <c r="B8" s="37"/>
      <c r="C8" s="37"/>
      <c r="D8" s="36"/>
    </row>
  </sheetData>
  <autoFilter ref="A3:D8"/>
  <mergeCells count="1">
    <mergeCell ref="A1:C1"/>
  </mergeCells>
  <printOptions horizontalCentered="1"/>
  <pageMargins left="0.590277777777778" right="0.590277777777778" top="0.786805555555556" bottom="0.590277777777778" header="0.393055555555556" footer="0.393055555555556"/>
  <pageSetup paperSize="9" scale="95" fitToHeight="0" orientation="portrait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7030A0"/>
    <pageSetUpPr fitToPage="1"/>
  </sheetPr>
  <dimension ref="A1:D16"/>
  <sheetViews>
    <sheetView showZeros="0" workbookViewId="0">
      <pane ySplit="3" topLeftCell="A5" activePane="bottomLeft" state="frozen"/>
      <selection/>
      <selection pane="bottomLeft" activeCell="A1" sqref="$A1:$XFD1"/>
    </sheetView>
  </sheetViews>
  <sheetFormatPr defaultColWidth="9" defaultRowHeight="15.6" outlineLevelCol="3"/>
  <cols>
    <col min="1" max="1" width="53.875" style="24" customWidth="1"/>
    <col min="2" max="2" width="17.625" style="24" customWidth="1"/>
    <col min="3" max="3" width="17.625" style="25" customWidth="1"/>
    <col min="4" max="4" width="4.375" style="25" customWidth="1"/>
    <col min="5" max="16384" width="9" style="25"/>
  </cols>
  <sheetData>
    <row r="1" ht="56.25" customHeight="1" spans="1:3">
      <c r="A1" s="26" t="s">
        <v>1779</v>
      </c>
      <c r="B1" s="26"/>
      <c r="C1" s="26"/>
    </row>
    <row r="2" s="22" customFormat="1" ht="18.95" customHeight="1" spans="1:3">
      <c r="A2" s="27"/>
      <c r="B2" s="27"/>
      <c r="C2" s="34" t="s">
        <v>20</v>
      </c>
    </row>
    <row r="3" s="23" customFormat="1" ht="30.75" customHeight="1" spans="1:4">
      <c r="A3" s="28" t="s">
        <v>21</v>
      </c>
      <c r="B3" s="29" t="s">
        <v>1746</v>
      </c>
      <c r="C3" s="29" t="s">
        <v>1738</v>
      </c>
      <c r="D3" s="35"/>
    </row>
    <row r="4" s="23" customFormat="1" ht="21.95" customHeight="1" spans="1:4">
      <c r="A4" s="41" t="s">
        <v>1780</v>
      </c>
      <c r="B4" s="37">
        <f>SUM(B5,B9)</f>
        <v>33377</v>
      </c>
      <c r="C4" s="37">
        <f>SUM(C5,C9)</f>
        <v>20578</v>
      </c>
      <c r="D4" s="36"/>
    </row>
    <row r="5" s="22" customFormat="1" ht="21.95" customHeight="1" spans="1:4">
      <c r="A5" s="42" t="s">
        <v>1781</v>
      </c>
      <c r="B5" s="43">
        <v>600</v>
      </c>
      <c r="C5" s="43">
        <v>600</v>
      </c>
      <c r="D5" s="36"/>
    </row>
    <row r="6" s="22" customFormat="1" ht="21.95" customHeight="1" spans="1:4">
      <c r="A6" s="44" t="s">
        <v>1782</v>
      </c>
      <c r="B6" s="43"/>
      <c r="C6" s="43"/>
      <c r="D6" s="36"/>
    </row>
    <row r="7" s="22" customFormat="1" ht="21.95" customHeight="1" spans="1:4">
      <c r="A7" s="44" t="s">
        <v>1783</v>
      </c>
      <c r="B7" s="43"/>
      <c r="C7" s="43"/>
      <c r="D7" s="36"/>
    </row>
    <row r="8" s="22" customFormat="1" ht="21.95" customHeight="1" spans="1:4">
      <c r="A8" s="44" t="s">
        <v>1784</v>
      </c>
      <c r="B8" s="43">
        <v>600</v>
      </c>
      <c r="C8" s="43">
        <v>600</v>
      </c>
      <c r="D8" s="36"/>
    </row>
    <row r="9" s="22" customFormat="1" ht="21.95" customHeight="1" spans="1:4">
      <c r="A9" s="42" t="s">
        <v>1785</v>
      </c>
      <c r="B9" s="43">
        <v>32777</v>
      </c>
      <c r="C9" s="43">
        <v>19978</v>
      </c>
      <c r="D9" s="36"/>
    </row>
    <row r="10" s="22" customFormat="1" ht="21.95" customHeight="1" spans="1:4">
      <c r="A10" s="44" t="s">
        <v>1786</v>
      </c>
      <c r="B10" s="43">
        <v>10000</v>
      </c>
      <c r="C10" s="43">
        <v>10000</v>
      </c>
      <c r="D10" s="36"/>
    </row>
    <row r="11" s="22" customFormat="1" ht="21.95" customHeight="1" spans="1:4">
      <c r="A11" s="41" t="s">
        <v>1787</v>
      </c>
      <c r="B11" s="43"/>
      <c r="C11" s="43"/>
      <c r="D11" s="36"/>
    </row>
    <row r="12" s="23" customFormat="1" ht="21.95" customHeight="1" spans="1:4">
      <c r="A12" s="42" t="s">
        <v>1788</v>
      </c>
      <c r="B12" s="37"/>
      <c r="C12" s="37"/>
      <c r="D12" s="36"/>
    </row>
    <row r="13" s="22" customFormat="1" ht="21.95" customHeight="1" spans="1:4">
      <c r="A13" s="42" t="s">
        <v>1789</v>
      </c>
      <c r="B13" s="43"/>
      <c r="C13" s="43"/>
      <c r="D13" s="36"/>
    </row>
    <row r="14" s="22" customFormat="1" ht="21.95" customHeight="1" spans="1:4">
      <c r="A14" s="42" t="s">
        <v>1790</v>
      </c>
      <c r="B14" s="43"/>
      <c r="C14" s="43"/>
      <c r="D14" s="36"/>
    </row>
    <row r="15" s="22" customFormat="1" ht="21.95" customHeight="1" spans="1:4">
      <c r="A15" s="42" t="s">
        <v>1791</v>
      </c>
      <c r="B15" s="43"/>
      <c r="C15" s="43"/>
      <c r="D15" s="36"/>
    </row>
    <row r="16" ht="21.95" customHeight="1" spans="1:4">
      <c r="A16" s="38" t="s">
        <v>1792</v>
      </c>
      <c r="B16" s="37">
        <f>B4+B11</f>
        <v>33377</v>
      </c>
      <c r="C16" s="37">
        <f>C4+C11</f>
        <v>20578</v>
      </c>
      <c r="D16" s="36"/>
    </row>
  </sheetData>
  <autoFilter ref="A3:D16"/>
  <mergeCells count="1">
    <mergeCell ref="A1:C1"/>
  </mergeCells>
  <printOptions horizontalCentered="1"/>
  <pageMargins left="0.590277777777778" right="0.590277777777778" top="0.786805555555556" bottom="0.590277777777778" header="0.393055555555556" footer="0.393055555555556"/>
  <pageSetup paperSize="9" scale="95" fitToHeight="0" orientation="portrait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7030A0"/>
    <pageSetUpPr fitToPage="1"/>
  </sheetPr>
  <dimension ref="A2:K28"/>
  <sheetViews>
    <sheetView showZeros="0" workbookViewId="0">
      <pane ySplit="4" topLeftCell="A5" activePane="bottomLeft" state="frozen"/>
      <selection/>
      <selection pane="bottomLeft" activeCell="D14" sqref="D14"/>
    </sheetView>
  </sheetViews>
  <sheetFormatPr defaultColWidth="9" defaultRowHeight="15.6"/>
  <cols>
    <col min="1" max="1" width="29.625" style="24" customWidth="1"/>
    <col min="2" max="9" width="10.625" style="24" customWidth="1"/>
    <col min="10" max="10" width="10.625" style="25" customWidth="1"/>
    <col min="11" max="11" width="4.375" style="25" customWidth="1"/>
    <col min="12" max="16384" width="9" style="25"/>
  </cols>
  <sheetData>
    <row r="2" ht="56.25" customHeight="1" spans="1:10">
      <c r="A2" s="26" t="s">
        <v>1793</v>
      </c>
      <c r="B2" s="26"/>
      <c r="C2" s="26"/>
      <c r="D2" s="26"/>
      <c r="E2" s="26"/>
      <c r="F2" s="26"/>
      <c r="G2" s="26"/>
      <c r="H2" s="26"/>
      <c r="I2" s="26"/>
      <c r="J2" s="26"/>
    </row>
    <row r="3" s="22" customFormat="1" ht="18.95" customHeight="1" spans="1:10">
      <c r="A3" s="27"/>
      <c r="B3" s="27"/>
      <c r="C3" s="27"/>
      <c r="D3" s="27"/>
      <c r="E3" s="27"/>
      <c r="F3" s="27"/>
      <c r="G3" s="27"/>
      <c r="H3" s="27"/>
      <c r="I3" s="27"/>
      <c r="J3" s="34" t="s">
        <v>20</v>
      </c>
    </row>
    <row r="4" s="23" customFormat="1" ht="30.75" customHeight="1" spans="1:11">
      <c r="A4" s="28" t="s">
        <v>21</v>
      </c>
      <c r="B4" s="29" t="s">
        <v>1794</v>
      </c>
      <c r="C4" s="29" t="s">
        <v>1764</v>
      </c>
      <c r="D4" s="29" t="s">
        <v>1765</v>
      </c>
      <c r="E4" s="29" t="s">
        <v>1766</v>
      </c>
      <c r="F4" s="29" t="s">
        <v>1767</v>
      </c>
      <c r="G4" s="29" t="s">
        <v>1768</v>
      </c>
      <c r="H4" s="29" t="s">
        <v>1769</v>
      </c>
      <c r="I4" s="29" t="s">
        <v>1770</v>
      </c>
      <c r="J4" s="29" t="s">
        <v>1771</v>
      </c>
      <c r="K4" s="35"/>
    </row>
    <row r="5" s="23" customFormat="1" ht="21.95" customHeight="1" spans="1:11">
      <c r="A5" s="39" t="s">
        <v>27</v>
      </c>
      <c r="B5" s="31">
        <f>SUM(C5:J5)</f>
        <v>2300</v>
      </c>
      <c r="C5" s="31">
        <v>300</v>
      </c>
      <c r="D5" s="31">
        <v>300</v>
      </c>
      <c r="E5" s="31">
        <v>300</v>
      </c>
      <c r="F5" s="31">
        <v>300</v>
      </c>
      <c r="G5" s="31">
        <v>300</v>
      </c>
      <c r="H5" s="31">
        <v>200</v>
      </c>
      <c r="I5" s="31">
        <v>300</v>
      </c>
      <c r="J5" s="31">
        <v>300</v>
      </c>
      <c r="K5" s="36"/>
    </row>
    <row r="6" s="22" customFormat="1" ht="21.95" customHeight="1" spans="1:11">
      <c r="A6" s="39" t="s">
        <v>29</v>
      </c>
      <c r="B6" s="31">
        <f t="shared" ref="B6:B27" si="0">SUM(C6:J6)</f>
        <v>0</v>
      </c>
      <c r="C6" s="31"/>
      <c r="D6" s="31"/>
      <c r="E6" s="31"/>
      <c r="F6" s="31"/>
      <c r="G6" s="31"/>
      <c r="H6" s="31"/>
      <c r="I6" s="31"/>
      <c r="J6" s="31"/>
      <c r="K6" s="36"/>
    </row>
    <row r="7" s="22" customFormat="1" ht="21.95" customHeight="1" spans="1:11">
      <c r="A7" s="39" t="s">
        <v>30</v>
      </c>
      <c r="B7" s="31">
        <f t="shared" si="0"/>
        <v>0</v>
      </c>
      <c r="C7" s="31"/>
      <c r="D7" s="31"/>
      <c r="E7" s="31"/>
      <c r="F7" s="31"/>
      <c r="G7" s="31"/>
      <c r="H7" s="31"/>
      <c r="I7" s="31"/>
      <c r="J7" s="31"/>
      <c r="K7" s="36"/>
    </row>
    <row r="8" s="22" customFormat="1" ht="21.95" customHeight="1" spans="1:11">
      <c r="A8" s="39" t="s">
        <v>31</v>
      </c>
      <c r="B8" s="31">
        <f t="shared" si="0"/>
        <v>0</v>
      </c>
      <c r="C8" s="31"/>
      <c r="D8" s="31"/>
      <c r="E8" s="31"/>
      <c r="F8" s="31"/>
      <c r="G8" s="31"/>
      <c r="H8" s="31"/>
      <c r="I8" s="31"/>
      <c r="J8" s="31"/>
      <c r="K8" s="36"/>
    </row>
    <row r="9" s="22" customFormat="1" ht="21.95" customHeight="1" spans="1:11">
      <c r="A9" s="39" t="s">
        <v>32</v>
      </c>
      <c r="B9" s="31">
        <f t="shared" si="0"/>
        <v>1000</v>
      </c>
      <c r="C9" s="31">
        <v>100</v>
      </c>
      <c r="D9" s="31">
        <v>300</v>
      </c>
      <c r="E9" s="31">
        <v>200</v>
      </c>
      <c r="F9" s="31">
        <v>100</v>
      </c>
      <c r="G9" s="31">
        <v>50</v>
      </c>
      <c r="H9" s="31">
        <v>100</v>
      </c>
      <c r="I9" s="31">
        <v>100</v>
      </c>
      <c r="J9" s="31">
        <v>50</v>
      </c>
      <c r="K9" s="36"/>
    </row>
    <row r="10" s="22" customFormat="1" ht="21.95" customHeight="1" spans="1:11">
      <c r="A10" s="39" t="s">
        <v>33</v>
      </c>
      <c r="B10" s="31">
        <f t="shared" si="0"/>
        <v>0</v>
      </c>
      <c r="C10" s="31">
        <v>0</v>
      </c>
      <c r="D10" s="31"/>
      <c r="E10" s="31"/>
      <c r="F10" s="31"/>
      <c r="G10" s="31"/>
      <c r="H10" s="31"/>
      <c r="I10" s="31"/>
      <c r="J10" s="31"/>
      <c r="K10" s="36"/>
    </row>
    <row r="11" s="22" customFormat="1" ht="21.95" customHeight="1" spans="1:11">
      <c r="A11" s="39" t="s">
        <v>34</v>
      </c>
      <c r="B11" s="31">
        <f t="shared" si="0"/>
        <v>0</v>
      </c>
      <c r="C11" s="31"/>
      <c r="D11" s="31"/>
      <c r="E11" s="31"/>
      <c r="F11" s="31"/>
      <c r="G11" s="31"/>
      <c r="H11" s="31"/>
      <c r="I11" s="31"/>
      <c r="J11" s="31"/>
      <c r="K11" s="36"/>
    </row>
    <row r="12" s="22" customFormat="1" ht="21.95" customHeight="1" spans="1:11">
      <c r="A12" s="39" t="s">
        <v>35</v>
      </c>
      <c r="B12" s="31">
        <f t="shared" si="0"/>
        <v>800</v>
      </c>
      <c r="C12" s="31">
        <v>100</v>
      </c>
      <c r="D12" s="31">
        <v>100</v>
      </c>
      <c r="E12" s="31">
        <v>100</v>
      </c>
      <c r="F12" s="31">
        <v>100</v>
      </c>
      <c r="G12" s="31">
        <v>100</v>
      </c>
      <c r="H12" s="31">
        <v>100</v>
      </c>
      <c r="I12" s="31">
        <v>100</v>
      </c>
      <c r="J12" s="31">
        <v>100</v>
      </c>
      <c r="K12" s="36"/>
    </row>
    <row r="13" s="23" customFormat="1" ht="21.95" customHeight="1" spans="1:11">
      <c r="A13" s="39" t="s">
        <v>36</v>
      </c>
      <c r="B13" s="31">
        <f t="shared" si="0"/>
        <v>0</v>
      </c>
      <c r="C13" s="31"/>
      <c r="D13" s="31"/>
      <c r="E13" s="31"/>
      <c r="F13" s="31"/>
      <c r="G13" s="31"/>
      <c r="H13" s="31"/>
      <c r="I13" s="31"/>
      <c r="J13" s="31"/>
      <c r="K13" s="36"/>
    </row>
    <row r="14" s="22" customFormat="1" ht="21.95" customHeight="1" spans="1:11">
      <c r="A14" s="39" t="s">
        <v>37</v>
      </c>
      <c r="B14" s="31">
        <f t="shared" si="0"/>
        <v>1800</v>
      </c>
      <c r="C14" s="31">
        <v>0</v>
      </c>
      <c r="D14" s="31">
        <v>1000</v>
      </c>
      <c r="E14" s="31"/>
      <c r="F14" s="31">
        <v>800</v>
      </c>
      <c r="G14" s="31">
        <v>0</v>
      </c>
      <c r="H14" s="31">
        <v>0</v>
      </c>
      <c r="I14" s="31">
        <v>0</v>
      </c>
      <c r="J14" s="31">
        <v>0</v>
      </c>
      <c r="K14" s="36"/>
    </row>
    <row r="15" s="22" customFormat="1" ht="21.95" customHeight="1" spans="1:11">
      <c r="A15" s="39" t="s">
        <v>38</v>
      </c>
      <c r="B15" s="31">
        <f t="shared" si="0"/>
        <v>0</v>
      </c>
      <c r="C15" s="31"/>
      <c r="D15" s="31"/>
      <c r="E15" s="31"/>
      <c r="F15" s="31"/>
      <c r="G15" s="31"/>
      <c r="H15" s="31"/>
      <c r="I15" s="31"/>
      <c r="J15" s="31"/>
      <c r="K15" s="36"/>
    </row>
    <row r="16" s="22" customFormat="1" ht="21.95" customHeight="1" spans="1:11">
      <c r="A16" s="39" t="s">
        <v>39</v>
      </c>
      <c r="B16" s="31">
        <f t="shared" si="0"/>
        <v>10000</v>
      </c>
      <c r="C16" s="31">
        <v>2050</v>
      </c>
      <c r="D16" s="31">
        <v>2250</v>
      </c>
      <c r="E16" s="31">
        <v>1300</v>
      </c>
      <c r="F16" s="31">
        <v>1300</v>
      </c>
      <c r="G16" s="31">
        <v>600</v>
      </c>
      <c r="H16" s="31">
        <v>700</v>
      </c>
      <c r="I16" s="31">
        <v>850</v>
      </c>
      <c r="J16" s="31">
        <v>950</v>
      </c>
      <c r="K16" s="36"/>
    </row>
    <row r="17" ht="21.95" customHeight="1" spans="1:11">
      <c r="A17" s="39" t="s">
        <v>40</v>
      </c>
      <c r="B17" s="31">
        <f t="shared" si="0"/>
        <v>0</v>
      </c>
      <c r="C17" s="31"/>
      <c r="D17" s="31"/>
      <c r="E17" s="31"/>
      <c r="F17" s="31"/>
      <c r="G17" s="31"/>
      <c r="H17" s="31"/>
      <c r="I17" s="31"/>
      <c r="J17" s="31"/>
      <c r="K17" s="36"/>
    </row>
    <row r="18" ht="21.95" customHeight="1" spans="1:11">
      <c r="A18" s="39" t="s">
        <v>41</v>
      </c>
      <c r="B18" s="31">
        <f t="shared" si="0"/>
        <v>1900</v>
      </c>
      <c r="C18" s="31">
        <v>200</v>
      </c>
      <c r="D18" s="31">
        <v>400</v>
      </c>
      <c r="E18" s="31">
        <v>200</v>
      </c>
      <c r="F18" s="31">
        <v>200</v>
      </c>
      <c r="G18" s="31">
        <v>600</v>
      </c>
      <c r="H18" s="31">
        <v>100</v>
      </c>
      <c r="I18" s="31">
        <v>100</v>
      </c>
      <c r="J18" s="31">
        <v>100</v>
      </c>
      <c r="K18" s="36"/>
    </row>
    <row r="19" ht="21.95" customHeight="1" spans="1:11">
      <c r="A19" s="39" t="s">
        <v>42</v>
      </c>
      <c r="B19" s="31">
        <f t="shared" si="0"/>
        <v>0</v>
      </c>
      <c r="C19" s="31"/>
      <c r="D19" s="31"/>
      <c r="E19" s="31"/>
      <c r="F19" s="31"/>
      <c r="G19" s="31"/>
      <c r="H19" s="31"/>
      <c r="I19" s="31"/>
      <c r="J19" s="31"/>
      <c r="K19" s="36"/>
    </row>
    <row r="20" ht="21.95" customHeight="1" spans="1:11">
      <c r="A20" s="39" t="s">
        <v>43</v>
      </c>
      <c r="B20" s="31">
        <f t="shared" si="0"/>
        <v>0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6"/>
    </row>
    <row r="21" ht="21.95" customHeight="1" spans="1:11">
      <c r="A21" s="39" t="s">
        <v>45</v>
      </c>
      <c r="B21" s="31">
        <f t="shared" si="0"/>
        <v>2178</v>
      </c>
      <c r="C21" s="31">
        <v>100</v>
      </c>
      <c r="D21" s="31">
        <v>500</v>
      </c>
      <c r="E21" s="31">
        <v>300</v>
      </c>
      <c r="F21" s="31">
        <v>100</v>
      </c>
      <c r="G21" s="31">
        <v>100</v>
      </c>
      <c r="H21" s="31">
        <v>200</v>
      </c>
      <c r="I21" s="31">
        <v>500</v>
      </c>
      <c r="J21" s="31">
        <v>378</v>
      </c>
      <c r="K21" s="36"/>
    </row>
    <row r="22" ht="21.95" customHeight="1" spans="1:11">
      <c r="A22" s="39" t="s">
        <v>46</v>
      </c>
      <c r="B22" s="31">
        <f t="shared" si="0"/>
        <v>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/>
      <c r="K22" s="36"/>
    </row>
    <row r="23" ht="21.95" customHeight="1" spans="1:11">
      <c r="A23" s="39" t="s">
        <v>47</v>
      </c>
      <c r="B23" s="31">
        <f t="shared" si="0"/>
        <v>0</v>
      </c>
      <c r="C23" s="31"/>
      <c r="D23" s="31"/>
      <c r="E23" s="31"/>
      <c r="F23" s="31"/>
      <c r="G23" s="31"/>
      <c r="H23" s="31"/>
      <c r="I23" s="31"/>
      <c r="J23" s="31"/>
      <c r="K23" s="36"/>
    </row>
    <row r="24" ht="21.95" customHeight="1" spans="1:11">
      <c r="A24" s="39" t="s">
        <v>48</v>
      </c>
      <c r="B24" s="31">
        <f t="shared" si="0"/>
        <v>0</v>
      </c>
      <c r="C24" s="31"/>
      <c r="D24" s="31"/>
      <c r="E24" s="31"/>
      <c r="F24" s="31"/>
      <c r="G24" s="31"/>
      <c r="H24" s="31"/>
      <c r="I24" s="31"/>
      <c r="J24" s="31"/>
      <c r="K24" s="36"/>
    </row>
    <row r="25" ht="21.95" customHeight="1" spans="1:11">
      <c r="A25" s="39" t="s">
        <v>49</v>
      </c>
      <c r="B25" s="31">
        <f t="shared" si="0"/>
        <v>0</v>
      </c>
      <c r="C25" s="31"/>
      <c r="D25" s="31"/>
      <c r="E25" s="31"/>
      <c r="F25" s="31"/>
      <c r="G25" s="31"/>
      <c r="H25" s="31"/>
      <c r="I25" s="31"/>
      <c r="J25" s="31"/>
      <c r="K25" s="36"/>
    </row>
    <row r="26" ht="21.95" customHeight="1" spans="1:11">
      <c r="A26" s="39" t="s">
        <v>50</v>
      </c>
      <c r="B26" s="31">
        <f t="shared" si="0"/>
        <v>0</v>
      </c>
      <c r="C26" s="31"/>
      <c r="D26" s="31"/>
      <c r="E26" s="31"/>
      <c r="F26" s="31"/>
      <c r="G26" s="31"/>
      <c r="H26" s="31"/>
      <c r="I26" s="31"/>
      <c r="J26" s="31"/>
      <c r="K26" s="36"/>
    </row>
    <row r="27" ht="21.95" customHeight="1" spans="1:11">
      <c r="A27" s="39" t="s">
        <v>51</v>
      </c>
      <c r="B27" s="31">
        <f t="shared" si="0"/>
        <v>0</v>
      </c>
      <c r="C27" s="31"/>
      <c r="D27" s="31"/>
      <c r="E27" s="31"/>
      <c r="F27" s="31"/>
      <c r="G27" s="31"/>
      <c r="H27" s="31"/>
      <c r="I27" s="31"/>
      <c r="J27" s="31"/>
      <c r="K27" s="36"/>
    </row>
    <row r="28" ht="21.95" customHeight="1" spans="1:11">
      <c r="A28" s="40" t="s">
        <v>1795</v>
      </c>
      <c r="B28" s="31">
        <f>SUM(B5:B27)</f>
        <v>19978</v>
      </c>
      <c r="C28" s="31">
        <f>SUM(C5:C27)</f>
        <v>2850</v>
      </c>
      <c r="D28" s="31">
        <f t="shared" ref="D28:J28" si="1">SUM(D5:D27)</f>
        <v>4850</v>
      </c>
      <c r="E28" s="31">
        <f t="shared" si="1"/>
        <v>2400</v>
      </c>
      <c r="F28" s="31">
        <f t="shared" si="1"/>
        <v>2900</v>
      </c>
      <c r="G28" s="31">
        <f t="shared" si="1"/>
        <v>1750</v>
      </c>
      <c r="H28" s="31">
        <f t="shared" si="1"/>
        <v>1400</v>
      </c>
      <c r="I28" s="31">
        <f t="shared" si="1"/>
        <v>1950</v>
      </c>
      <c r="J28" s="31">
        <f t="shared" si="1"/>
        <v>1878</v>
      </c>
      <c r="K28" s="36"/>
    </row>
  </sheetData>
  <autoFilter ref="A4:K28"/>
  <mergeCells count="1">
    <mergeCell ref="A2:J2"/>
  </mergeCells>
  <printOptions horizontalCentered="1"/>
  <pageMargins left="0.590277777777778" right="0.590277777777778" top="0.786805555555556" bottom="0.590277777777778" header="0.393055555555556" footer="0.393055555555556"/>
  <pageSetup paperSize="9" scale="67" fitToHeight="0" orientation="portrait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7030A0"/>
    <pageSetUpPr fitToPage="1"/>
  </sheetPr>
  <dimension ref="A1:D15"/>
  <sheetViews>
    <sheetView showZeros="0" workbookViewId="0">
      <pane ySplit="3" topLeftCell="A5" activePane="bottomLeft" state="frozen"/>
      <selection/>
      <selection pane="bottomLeft" activeCell="F9" sqref="F9"/>
    </sheetView>
  </sheetViews>
  <sheetFormatPr defaultColWidth="9" defaultRowHeight="15.6" outlineLevelCol="3"/>
  <cols>
    <col min="1" max="1" width="53.875" style="24" customWidth="1"/>
    <col min="2" max="2" width="17.625" style="24" customWidth="1"/>
    <col min="3" max="3" width="17.625" style="25" customWidth="1"/>
    <col min="4" max="4" width="4.375" style="25" customWidth="1"/>
    <col min="5" max="16384" width="9" style="25"/>
  </cols>
  <sheetData>
    <row r="1" ht="56.25" customHeight="1" spans="1:3">
      <c r="A1" s="26" t="s">
        <v>1796</v>
      </c>
      <c r="B1" s="26"/>
      <c r="C1" s="26"/>
    </row>
    <row r="2" s="22" customFormat="1" ht="18.95" customHeight="1" spans="1:3">
      <c r="A2" s="27"/>
      <c r="B2" s="27"/>
      <c r="C2" s="34" t="s">
        <v>20</v>
      </c>
    </row>
    <row r="3" s="23" customFormat="1" ht="30.75" customHeight="1" spans="1:4">
      <c r="A3" s="28" t="s">
        <v>21</v>
      </c>
      <c r="B3" s="29" t="s">
        <v>1746</v>
      </c>
      <c r="C3" s="29" t="s">
        <v>1738</v>
      </c>
      <c r="D3" s="35"/>
    </row>
    <row r="4" s="23" customFormat="1" ht="21.95" customHeight="1" spans="1:4">
      <c r="A4" s="30" t="s">
        <v>1209</v>
      </c>
      <c r="B4" s="37">
        <v>0</v>
      </c>
      <c r="C4" s="37"/>
      <c r="D4" s="36"/>
    </row>
    <row r="5" s="22" customFormat="1" ht="21.95" customHeight="1" spans="1:4">
      <c r="A5" s="32" t="s">
        <v>1216</v>
      </c>
      <c r="B5" s="37"/>
      <c r="C5" s="37"/>
      <c r="D5" s="36"/>
    </row>
    <row r="6" s="22" customFormat="1" ht="21.95" customHeight="1" spans="1:4">
      <c r="A6" s="32" t="s">
        <v>1229</v>
      </c>
      <c r="B6" s="37">
        <v>0</v>
      </c>
      <c r="C6" s="37"/>
      <c r="D6" s="36"/>
    </row>
    <row r="7" s="22" customFormat="1" ht="21.95" customHeight="1" spans="1:4">
      <c r="A7" s="32" t="s">
        <v>1237</v>
      </c>
      <c r="B7" s="37"/>
      <c r="C7" s="37"/>
      <c r="D7" s="36"/>
    </row>
    <row r="8" s="22" customFormat="1" ht="21.95" customHeight="1" spans="1:4">
      <c r="A8" s="32" t="s">
        <v>1280</v>
      </c>
      <c r="B8" s="37">
        <v>846</v>
      </c>
      <c r="C8" s="37"/>
      <c r="D8" s="36"/>
    </row>
    <row r="9" s="22" customFormat="1" ht="21.95" customHeight="1" spans="1:4">
      <c r="A9" s="32" t="s">
        <v>1329</v>
      </c>
      <c r="B9" s="37">
        <v>0</v>
      </c>
      <c r="C9" s="37"/>
      <c r="D9" s="36"/>
    </row>
    <row r="10" s="22" customFormat="1" ht="21.95" customHeight="1" spans="1:4">
      <c r="A10" s="32" t="s">
        <v>1372</v>
      </c>
      <c r="B10" s="37">
        <v>20</v>
      </c>
      <c r="C10" s="37"/>
      <c r="D10" s="36"/>
    </row>
    <row r="11" s="22" customFormat="1" ht="21.95" customHeight="1" spans="1:4">
      <c r="A11" s="32" t="s">
        <v>1392</v>
      </c>
      <c r="B11" s="37">
        <v>0</v>
      </c>
      <c r="C11" s="37"/>
      <c r="D11" s="36"/>
    </row>
    <row r="12" s="23" customFormat="1" ht="21.95" customHeight="1" spans="1:4">
      <c r="A12" s="32" t="s">
        <v>1399</v>
      </c>
      <c r="B12" s="37">
        <v>2642</v>
      </c>
      <c r="C12" s="37">
        <v>1200</v>
      </c>
      <c r="D12" s="36"/>
    </row>
    <row r="13" s="22" customFormat="1" ht="21.95" customHeight="1" spans="1:4">
      <c r="A13" s="32" t="s">
        <v>1423</v>
      </c>
      <c r="B13" s="37">
        <v>0</v>
      </c>
      <c r="C13" s="37"/>
      <c r="D13" s="36"/>
    </row>
    <row r="14" s="22" customFormat="1" ht="21.95" customHeight="1" spans="1:4">
      <c r="A14" s="32" t="s">
        <v>1424</v>
      </c>
      <c r="B14" s="37">
        <v>0</v>
      </c>
      <c r="C14" s="37"/>
      <c r="D14" s="36"/>
    </row>
    <row r="15" ht="21.95" customHeight="1" spans="1:4">
      <c r="A15" s="38" t="s">
        <v>1792</v>
      </c>
      <c r="B15" s="37">
        <f>SUM(B4:B14)</f>
        <v>3508</v>
      </c>
      <c r="C15" s="37">
        <f>SUM(C4:C14)</f>
        <v>1200</v>
      </c>
      <c r="D15" s="36"/>
    </row>
  </sheetData>
  <autoFilter ref="A3:D15"/>
  <mergeCells count="1">
    <mergeCell ref="A1:C1"/>
  </mergeCells>
  <printOptions horizontalCentered="1"/>
  <pageMargins left="0.590277777777778" right="0.590277777777778" top="0.786805555555556" bottom="0.590277777777778" header="0.393055555555556" footer="0.393055555555556"/>
  <pageSetup paperSize="9" scale="95" fitToHeight="0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1">
    <pageSetUpPr fitToPage="1"/>
  </sheetPr>
  <dimension ref="A1:J50"/>
  <sheetViews>
    <sheetView showZeros="0" workbookViewId="0">
      <pane ySplit="4" topLeftCell="A5" activePane="bottomLeft" state="frozen"/>
      <selection/>
      <selection pane="bottomLeft" activeCell="B14" sqref="B14"/>
    </sheetView>
  </sheetViews>
  <sheetFormatPr defaultColWidth="9" defaultRowHeight="15.6"/>
  <cols>
    <col min="1" max="1" width="37.875" style="178" customWidth="1"/>
    <col min="2" max="2" width="17" style="178" customWidth="1"/>
    <col min="3" max="3" width="15.625" style="178" customWidth="1"/>
    <col min="4" max="4" width="15.625" style="228" customWidth="1"/>
    <col min="5" max="16384" width="9" style="178"/>
  </cols>
  <sheetData>
    <row r="1" ht="42" customHeight="1" spans="1:4">
      <c r="A1" s="229" t="s">
        <v>80</v>
      </c>
      <c r="B1" s="229"/>
      <c r="C1" s="229"/>
      <c r="D1" s="229"/>
    </row>
    <row r="2" ht="18.75" customHeight="1" spans="1:4">
      <c r="A2" s="253" t="s">
        <v>81</v>
      </c>
      <c r="B2" s="230"/>
      <c r="C2" s="230"/>
      <c r="D2" s="254" t="s">
        <v>20</v>
      </c>
    </row>
    <row r="3" s="226" customFormat="1" ht="15" customHeight="1" spans="1:4">
      <c r="A3" s="250" t="s">
        <v>21</v>
      </c>
      <c r="B3" s="235" t="s">
        <v>22</v>
      </c>
      <c r="C3" s="235" t="s">
        <v>23</v>
      </c>
      <c r="D3" s="235"/>
    </row>
    <row r="4" s="226" customFormat="1" ht="35.1" customHeight="1" spans="1:6">
      <c r="A4" s="250"/>
      <c r="B4" s="235"/>
      <c r="C4" s="235" t="s">
        <v>24</v>
      </c>
      <c r="D4" s="235" t="s">
        <v>82</v>
      </c>
      <c r="F4" s="140" t="s">
        <v>83</v>
      </c>
    </row>
    <row r="5" s="114" customFormat="1" ht="17.1" customHeight="1" spans="1:6">
      <c r="A5" s="158" t="s">
        <v>26</v>
      </c>
      <c r="B5" s="192">
        <v>189777</v>
      </c>
      <c r="C5" s="192">
        <v>191426</v>
      </c>
      <c r="D5" s="251">
        <f t="shared" ref="D5:D42" si="0">IF(B5&lt;&gt;0,C5/B5,"")</f>
        <v>1.00868914568151</v>
      </c>
      <c r="F5" s="114" t="str">
        <f>IF((B5+C5+G5)&lt;&gt;0,"是","否")</f>
        <v>是</v>
      </c>
    </row>
    <row r="6" s="114" customFormat="1" ht="17.1" customHeight="1" spans="1:6">
      <c r="A6" s="159" t="s">
        <v>84</v>
      </c>
      <c r="B6" s="190">
        <v>73522</v>
      </c>
      <c r="C6" s="190">
        <v>90848</v>
      </c>
      <c r="D6" s="252">
        <f t="shared" si="0"/>
        <v>1.23565735426131</v>
      </c>
      <c r="F6" s="114" t="str">
        <f t="shared" ref="F6:F46" si="1">IF((B6+C6+G6)&lt;&gt;0,"是","否")</f>
        <v>是</v>
      </c>
    </row>
    <row r="7" s="114" customFormat="1" ht="17.1" customHeight="1" spans="1:6">
      <c r="A7" s="159" t="s">
        <v>85</v>
      </c>
      <c r="B7" s="190">
        <v>25152</v>
      </c>
      <c r="C7" s="190">
        <v>884</v>
      </c>
      <c r="D7" s="252">
        <f t="shared" si="0"/>
        <v>0.03514631043257</v>
      </c>
      <c r="F7" s="114" t="str">
        <f t="shared" si="1"/>
        <v>是</v>
      </c>
    </row>
    <row r="8" s="114" customFormat="1" ht="17.1" customHeight="1" spans="1:6">
      <c r="A8" s="159" t="s">
        <v>86</v>
      </c>
      <c r="B8" s="190">
        <v>9429</v>
      </c>
      <c r="C8" s="190">
        <v>9569</v>
      </c>
      <c r="D8" s="252">
        <f t="shared" si="0"/>
        <v>1.01484780994803</v>
      </c>
      <c r="F8" s="114" t="str">
        <f t="shared" si="1"/>
        <v>是</v>
      </c>
    </row>
    <row r="9" s="114" customFormat="1" ht="17.45" hidden="1" customHeight="1" spans="1:6">
      <c r="A9" s="159" t="s">
        <v>87</v>
      </c>
      <c r="B9" s="190"/>
      <c r="C9" s="190"/>
      <c r="D9" s="85">
        <f>IF(B9&lt;&gt;0,C9/B9,0)</f>
        <v>0</v>
      </c>
      <c r="F9" s="114" t="str">
        <f t="shared" si="1"/>
        <v>否</v>
      </c>
    </row>
    <row r="10" s="114" customFormat="1" ht="17.1" customHeight="1" spans="1:6">
      <c r="A10" s="159" t="s">
        <v>88</v>
      </c>
      <c r="B10" s="190">
        <v>3981</v>
      </c>
      <c r="C10" s="190">
        <v>5631</v>
      </c>
      <c r="D10" s="252">
        <f t="shared" si="0"/>
        <v>1.41446872645064</v>
      </c>
      <c r="F10" s="114" t="str">
        <f t="shared" si="1"/>
        <v>是</v>
      </c>
    </row>
    <row r="11" s="114" customFormat="1" ht="17.1" customHeight="1" spans="1:6">
      <c r="A11" s="159" t="s">
        <v>89</v>
      </c>
      <c r="B11" s="190">
        <v>1940</v>
      </c>
      <c r="C11" s="190">
        <v>2612</v>
      </c>
      <c r="D11" s="252">
        <f t="shared" si="0"/>
        <v>1.34639175257732</v>
      </c>
      <c r="F11" s="114" t="str">
        <f t="shared" si="1"/>
        <v>是</v>
      </c>
    </row>
    <row r="12" s="114" customFormat="1" ht="17.45" hidden="1" customHeight="1" spans="1:6">
      <c r="A12" s="159" t="s">
        <v>90</v>
      </c>
      <c r="B12" s="190"/>
      <c r="C12" s="190"/>
      <c r="D12" s="85">
        <f>IF(B12&lt;&gt;0,C12/B12,0)</f>
        <v>0</v>
      </c>
      <c r="F12" s="114" t="str">
        <f t="shared" si="1"/>
        <v>否</v>
      </c>
    </row>
    <row r="13" s="114" customFormat="1" ht="17.1" customHeight="1" spans="1:6">
      <c r="A13" s="159" t="s">
        <v>91</v>
      </c>
      <c r="B13" s="190">
        <v>11935</v>
      </c>
      <c r="C13" s="190">
        <v>13315</v>
      </c>
      <c r="D13" s="252">
        <f t="shared" si="0"/>
        <v>1.1156263091747</v>
      </c>
      <c r="F13" s="114" t="str">
        <f t="shared" si="1"/>
        <v>是</v>
      </c>
    </row>
    <row r="14" s="114" customFormat="1" ht="17.1" customHeight="1" spans="1:6">
      <c r="A14" s="159" t="s">
        <v>92</v>
      </c>
      <c r="B14" s="190">
        <v>6767</v>
      </c>
      <c r="C14" s="190">
        <v>6569</v>
      </c>
      <c r="D14" s="252">
        <f t="shared" si="0"/>
        <v>0.970740357617851</v>
      </c>
      <c r="F14" s="114" t="str">
        <f t="shared" si="1"/>
        <v>是</v>
      </c>
    </row>
    <row r="15" s="114" customFormat="1" ht="17.1" customHeight="1" spans="1:6">
      <c r="A15" s="159" t="s">
        <v>93</v>
      </c>
      <c r="B15" s="190">
        <v>3057</v>
      </c>
      <c r="C15" s="190">
        <v>3306</v>
      </c>
      <c r="D15" s="252">
        <f t="shared" si="0"/>
        <v>1.08145240431796</v>
      </c>
      <c r="F15" s="114" t="str">
        <f t="shared" si="1"/>
        <v>是</v>
      </c>
    </row>
    <row r="16" s="114" customFormat="1" ht="17.1" customHeight="1" spans="1:6">
      <c r="A16" s="159" t="s">
        <v>94</v>
      </c>
      <c r="B16" s="190">
        <v>3133</v>
      </c>
      <c r="C16" s="190">
        <v>3155</v>
      </c>
      <c r="D16" s="252">
        <f t="shared" si="0"/>
        <v>1.00702202361953</v>
      </c>
      <c r="F16" s="114" t="str">
        <f t="shared" si="1"/>
        <v>是</v>
      </c>
    </row>
    <row r="17" s="114" customFormat="1" ht="17.1" customHeight="1" spans="1:6">
      <c r="A17" s="159" t="s">
        <v>95</v>
      </c>
      <c r="B17" s="190">
        <v>3024</v>
      </c>
      <c r="C17" s="190">
        <v>4647</v>
      </c>
      <c r="D17" s="252">
        <f t="shared" si="0"/>
        <v>1.53670634920635</v>
      </c>
      <c r="F17" s="114" t="str">
        <f t="shared" si="1"/>
        <v>是</v>
      </c>
    </row>
    <row r="18" s="114" customFormat="1" ht="17.1" customHeight="1" spans="1:6">
      <c r="A18" s="159" t="s">
        <v>96</v>
      </c>
      <c r="B18" s="190">
        <v>4243</v>
      </c>
      <c r="C18" s="190">
        <v>5053</v>
      </c>
      <c r="D18" s="252">
        <f t="shared" si="0"/>
        <v>1.19090266320999</v>
      </c>
      <c r="F18" s="114" t="str">
        <f t="shared" si="1"/>
        <v>是</v>
      </c>
    </row>
    <row r="19" s="114" customFormat="1" ht="17.1" customHeight="1" spans="1:6">
      <c r="A19" s="159" t="s">
        <v>97</v>
      </c>
      <c r="B19" s="190">
        <v>13864</v>
      </c>
      <c r="C19" s="190">
        <v>12990</v>
      </c>
      <c r="D19" s="252">
        <f t="shared" si="0"/>
        <v>0.936959030582804</v>
      </c>
      <c r="F19" s="114" t="str">
        <f t="shared" si="1"/>
        <v>是</v>
      </c>
    </row>
    <row r="20" s="114" customFormat="1" ht="17.1" customHeight="1" spans="1:6">
      <c r="A20" s="159" t="s">
        <v>98</v>
      </c>
      <c r="B20" s="190">
        <v>5460</v>
      </c>
      <c r="C20" s="190">
        <v>9116</v>
      </c>
      <c r="D20" s="252">
        <f t="shared" si="0"/>
        <v>1.66959706959707</v>
      </c>
      <c r="F20" s="114" t="str">
        <f t="shared" si="1"/>
        <v>是</v>
      </c>
    </row>
    <row r="21" s="114" customFormat="1" ht="17.1" customHeight="1" spans="1:6">
      <c r="A21" s="159" t="s">
        <v>99</v>
      </c>
      <c r="B21" s="190">
        <v>24270</v>
      </c>
      <c r="C21" s="190">
        <v>23731</v>
      </c>
      <c r="D21" s="252">
        <f t="shared" si="0"/>
        <v>0.977791512154924</v>
      </c>
      <c r="F21" s="114" t="str">
        <f t="shared" si="1"/>
        <v>是</v>
      </c>
    </row>
    <row r="22" s="114" customFormat="1" ht="17.1" customHeight="1" spans="1:7">
      <c r="A22" s="191" t="s">
        <v>100</v>
      </c>
      <c r="B22" s="190"/>
      <c r="C22" s="190"/>
      <c r="D22" s="252" t="str">
        <f t="shared" si="0"/>
        <v/>
      </c>
      <c r="F22" s="114" t="str">
        <f t="shared" si="1"/>
        <v>是</v>
      </c>
      <c r="G22" s="114">
        <v>1</v>
      </c>
    </row>
    <row r="23" s="114" customFormat="1" ht="17.1" customHeight="1" spans="1:6">
      <c r="A23" s="156" t="s">
        <v>28</v>
      </c>
      <c r="B23" s="192">
        <v>192957</v>
      </c>
      <c r="C23" s="192">
        <v>209008</v>
      </c>
      <c r="D23" s="251">
        <f t="shared" si="0"/>
        <v>1.08318433640656</v>
      </c>
      <c r="F23" s="114" t="str">
        <f t="shared" si="1"/>
        <v>是</v>
      </c>
    </row>
    <row r="24" s="114" customFormat="1" ht="17.1" customHeight="1" spans="1:6">
      <c r="A24" s="159" t="s">
        <v>101</v>
      </c>
      <c r="B24" s="190">
        <v>25828</v>
      </c>
      <c r="C24" s="190">
        <v>21297</v>
      </c>
      <c r="D24" s="252">
        <f t="shared" si="0"/>
        <v>0.824570233854731</v>
      </c>
      <c r="F24" s="114" t="str">
        <f t="shared" si="1"/>
        <v>是</v>
      </c>
    </row>
    <row r="25" s="114" customFormat="1" ht="17.1" customHeight="1" spans="1:6">
      <c r="A25" s="159" t="s">
        <v>102</v>
      </c>
      <c r="B25" s="190">
        <v>49744</v>
      </c>
      <c r="C25" s="190">
        <v>38597</v>
      </c>
      <c r="D25" s="252">
        <f t="shared" si="0"/>
        <v>0.775912672885172</v>
      </c>
      <c r="F25" s="114" t="str">
        <f t="shared" si="1"/>
        <v>是</v>
      </c>
    </row>
    <row r="26" s="114" customFormat="1" ht="17.1" customHeight="1" spans="1:6">
      <c r="A26" s="159" t="s">
        <v>103</v>
      </c>
      <c r="B26" s="190">
        <v>19176</v>
      </c>
      <c r="C26" s="190">
        <v>15557</v>
      </c>
      <c r="D26" s="252">
        <f t="shared" si="0"/>
        <v>0.811274509803922</v>
      </c>
      <c r="F26" s="114" t="str">
        <f t="shared" si="1"/>
        <v>是</v>
      </c>
    </row>
    <row r="27" s="114" customFormat="1" ht="17.1" customHeight="1" spans="1:6">
      <c r="A27" s="159" t="s">
        <v>104</v>
      </c>
      <c r="B27" s="190">
        <v>75262</v>
      </c>
      <c r="C27" s="190"/>
      <c r="D27" s="252">
        <f t="shared" si="0"/>
        <v>0</v>
      </c>
      <c r="F27" s="114" t="str">
        <f t="shared" si="1"/>
        <v>是</v>
      </c>
    </row>
    <row r="28" s="114" customFormat="1" ht="17.1" customHeight="1" spans="1:6">
      <c r="A28" s="159" t="s">
        <v>105</v>
      </c>
      <c r="B28" s="190">
        <v>60995</v>
      </c>
      <c r="C28" s="190">
        <v>79486</v>
      </c>
      <c r="D28" s="252">
        <f t="shared" si="0"/>
        <v>1.30315599639315</v>
      </c>
      <c r="F28" s="114" t="str">
        <f t="shared" si="1"/>
        <v>是</v>
      </c>
    </row>
    <row r="29" s="114" customFormat="1" ht="17.1" customHeight="1" spans="1:6">
      <c r="A29" s="159" t="s">
        <v>106</v>
      </c>
      <c r="B29" s="190">
        <v>10258</v>
      </c>
      <c r="C29" s="190">
        <v>26900</v>
      </c>
      <c r="D29" s="252">
        <f t="shared" si="0"/>
        <v>2.6223435367518</v>
      </c>
      <c r="F29" s="114" t="str">
        <f t="shared" si="1"/>
        <v>是</v>
      </c>
    </row>
    <row r="30" s="114" customFormat="1" ht="17.1" customHeight="1" spans="1:6">
      <c r="A30" s="159" t="s">
        <v>107</v>
      </c>
      <c r="B30" s="190">
        <v>23908</v>
      </c>
      <c r="C30" s="190">
        <v>20403</v>
      </c>
      <c r="D30" s="252">
        <f t="shared" si="0"/>
        <v>0.853396352685294</v>
      </c>
      <c r="F30" s="114" t="str">
        <f t="shared" si="1"/>
        <v>是</v>
      </c>
    </row>
    <row r="31" s="114" customFormat="1" ht="17.1" customHeight="1" spans="1:6">
      <c r="A31" s="159" t="s">
        <v>108</v>
      </c>
      <c r="B31" s="190">
        <v>3048</v>
      </c>
      <c r="C31" s="190">
        <v>6768</v>
      </c>
      <c r="D31" s="252">
        <f t="shared" si="0"/>
        <v>2.22047244094488</v>
      </c>
      <c r="F31" s="114" t="str">
        <f t="shared" si="1"/>
        <v>是</v>
      </c>
    </row>
    <row r="32" s="114" customFormat="1" ht="17.1" customHeight="1" spans="1:6">
      <c r="A32" s="193" t="s">
        <v>52</v>
      </c>
      <c r="B32" s="192">
        <v>382734</v>
      </c>
      <c r="C32" s="192">
        <v>400434</v>
      </c>
      <c r="D32" s="251">
        <f t="shared" si="0"/>
        <v>1.04624621799997</v>
      </c>
      <c r="F32" s="114" t="str">
        <f t="shared" si="1"/>
        <v>是</v>
      </c>
    </row>
    <row r="33" s="114" customFormat="1" ht="17.1" customHeight="1" spans="1:6">
      <c r="A33" s="158" t="s">
        <v>54</v>
      </c>
      <c r="B33" s="145">
        <v>2033176</v>
      </c>
      <c r="C33" s="145">
        <v>2157979</v>
      </c>
      <c r="D33" s="251">
        <f t="shared" si="0"/>
        <v>1.06138327424679</v>
      </c>
      <c r="F33" s="114" t="str">
        <f t="shared" si="1"/>
        <v>是</v>
      </c>
    </row>
    <row r="34" s="114" customFormat="1" ht="17.1" customHeight="1" spans="1:6">
      <c r="A34" s="159" t="s">
        <v>109</v>
      </c>
      <c r="B34" s="194">
        <v>28239</v>
      </c>
      <c r="C34" s="194">
        <v>30182</v>
      </c>
      <c r="D34" s="252">
        <f t="shared" si="0"/>
        <v>1.06880555260455</v>
      </c>
      <c r="F34" s="114" t="str">
        <f t="shared" si="1"/>
        <v>是</v>
      </c>
    </row>
    <row r="35" s="114" customFormat="1" ht="17.1" customHeight="1" spans="1:6">
      <c r="A35" s="159" t="s">
        <v>58</v>
      </c>
      <c r="B35" s="194">
        <v>944317</v>
      </c>
      <c r="C35" s="194">
        <v>881916</v>
      </c>
      <c r="D35" s="252">
        <f t="shared" si="0"/>
        <v>0.933919435952122</v>
      </c>
      <c r="F35" s="114" t="str">
        <f t="shared" si="1"/>
        <v>是</v>
      </c>
    </row>
    <row r="36" s="114" customFormat="1" ht="17.1" customHeight="1" spans="1:6">
      <c r="A36" s="159" t="s">
        <v>60</v>
      </c>
      <c r="B36" s="194">
        <v>630620</v>
      </c>
      <c r="C36" s="194">
        <v>906881</v>
      </c>
      <c r="D36" s="252">
        <f t="shared" si="0"/>
        <v>1.43807839903587</v>
      </c>
      <c r="F36" s="114" t="str">
        <f t="shared" si="1"/>
        <v>是</v>
      </c>
    </row>
    <row r="37" s="114" customFormat="1" ht="17.45" hidden="1" customHeight="1" spans="1:6">
      <c r="A37" s="159" t="s">
        <v>110</v>
      </c>
      <c r="B37" s="194"/>
      <c r="C37" s="194"/>
      <c r="D37" s="85"/>
      <c r="F37" s="114" t="str">
        <f t="shared" si="1"/>
        <v>否</v>
      </c>
    </row>
    <row r="38" s="114" customFormat="1" ht="17.1" customHeight="1" spans="1:6">
      <c r="A38" s="159" t="s">
        <v>62</v>
      </c>
      <c r="B38" s="194">
        <v>133000</v>
      </c>
      <c r="C38" s="194">
        <v>155000</v>
      </c>
      <c r="D38" s="252">
        <f t="shared" si="0"/>
        <v>1.16541353383459</v>
      </c>
      <c r="F38" s="114" t="str">
        <f t="shared" si="1"/>
        <v>是</v>
      </c>
    </row>
    <row r="39" s="114" customFormat="1" ht="17.1" customHeight="1" spans="1:6">
      <c r="A39" s="159" t="s">
        <v>64</v>
      </c>
      <c r="B39" s="194">
        <v>297000</v>
      </c>
      <c r="C39" s="194">
        <v>184000</v>
      </c>
      <c r="D39" s="252">
        <f t="shared" si="0"/>
        <v>0.619528619528619</v>
      </c>
      <c r="F39" s="114" t="str">
        <f t="shared" si="1"/>
        <v>是</v>
      </c>
    </row>
    <row r="40" s="112" customFormat="1" ht="17.1" customHeight="1" spans="1:7">
      <c r="A40" s="158" t="s">
        <v>69</v>
      </c>
      <c r="B40" s="145">
        <v>0</v>
      </c>
      <c r="C40" s="145"/>
      <c r="D40" s="252" t="str">
        <f t="shared" si="0"/>
        <v/>
      </c>
      <c r="F40" s="114" t="str">
        <f t="shared" si="1"/>
        <v>是</v>
      </c>
      <c r="G40" s="112">
        <v>1</v>
      </c>
    </row>
    <row r="41" s="112" customFormat="1" ht="17.1" customHeight="1" spans="1:6">
      <c r="A41" s="195" t="s">
        <v>71</v>
      </c>
      <c r="B41" s="145">
        <v>12140</v>
      </c>
      <c r="C41" s="145">
        <v>16028</v>
      </c>
      <c r="D41" s="251">
        <f t="shared" si="0"/>
        <v>1.32026359143328</v>
      </c>
      <c r="F41" s="114" t="str">
        <f t="shared" si="1"/>
        <v>是</v>
      </c>
    </row>
    <row r="42" s="112" customFormat="1" ht="17.1" customHeight="1" spans="1:6">
      <c r="A42" s="195" t="s">
        <v>73</v>
      </c>
      <c r="B42" s="145">
        <v>33901</v>
      </c>
      <c r="C42" s="145">
        <v>109124</v>
      </c>
      <c r="D42" s="251">
        <f t="shared" si="0"/>
        <v>3.21890209728327</v>
      </c>
      <c r="F42" s="114" t="str">
        <f t="shared" si="1"/>
        <v>是</v>
      </c>
    </row>
    <row r="43" s="114" customFormat="1" ht="17.45" hidden="1" customHeight="1" spans="1:6">
      <c r="A43" s="159" t="s">
        <v>111</v>
      </c>
      <c r="B43" s="194"/>
      <c r="C43" s="194"/>
      <c r="D43" s="85">
        <f t="shared" ref="D43:D45" si="2">IF(B43&lt;&gt;0,C43/B43,0)</f>
        <v>0</v>
      </c>
      <c r="F43" s="114" t="str">
        <f t="shared" si="1"/>
        <v>否</v>
      </c>
    </row>
    <row r="44" s="114" customFormat="1" ht="17.45" hidden="1" customHeight="1" spans="1:6">
      <c r="A44" s="203" t="s">
        <v>112</v>
      </c>
      <c r="B44" s="194"/>
      <c r="C44" s="194"/>
      <c r="D44" s="85">
        <f t="shared" si="2"/>
        <v>0</v>
      </c>
      <c r="F44" s="114" t="str">
        <f t="shared" si="1"/>
        <v>否</v>
      </c>
    </row>
    <row r="45" s="114" customFormat="1" ht="17.45" hidden="1" customHeight="1" spans="1:6">
      <c r="A45" s="203" t="s">
        <v>113</v>
      </c>
      <c r="B45" s="194"/>
      <c r="C45" s="194"/>
      <c r="D45" s="85">
        <f t="shared" si="2"/>
        <v>0</v>
      </c>
      <c r="F45" s="114" t="str">
        <f t="shared" si="1"/>
        <v>否</v>
      </c>
    </row>
    <row r="46" ht="17.1" customHeight="1" spans="1:10">
      <c r="A46" s="193" t="s">
        <v>78</v>
      </c>
      <c r="B46" s="145">
        <v>2461951</v>
      </c>
      <c r="C46" s="145">
        <f>C5+C23++C33+C40+C41+C42</f>
        <v>2683565</v>
      </c>
      <c r="D46" s="251">
        <f t="shared" ref="D46" si="3">IF(B46&lt;&gt;0,C46/B46,"")</f>
        <v>1.09001560144779</v>
      </c>
      <c r="F46" s="114" t="str">
        <f t="shared" si="1"/>
        <v>是</v>
      </c>
      <c r="J46" s="114"/>
    </row>
    <row r="50" spans="2:3">
      <c r="B50" s="178">
        <f>B46-'03'!B1353</f>
        <v>0</v>
      </c>
      <c r="C50" s="178">
        <f>C46-'03'!C1353</f>
        <v>0</v>
      </c>
    </row>
  </sheetData>
  <autoFilter ref="A4:J46">
    <filterColumn colId="5">
      <customFilters>
        <customFilter operator="equal" val="是"/>
      </customFilters>
    </filterColumn>
  </autoFilter>
  <mergeCells count="4">
    <mergeCell ref="A1:D1"/>
    <mergeCell ref="C3:D3"/>
    <mergeCell ref="A3:A4"/>
    <mergeCell ref="B3:B4"/>
  </mergeCells>
  <conditionalFormatting sqref="D5:D46">
    <cfRule type="cellIs" dxfId="12" priority="20" stopIfTrue="1" operator="lessThan">
      <formula>0</formula>
    </cfRule>
    <cfRule type="cellIs" dxfId="13" priority="21" stopIfTrue="1" operator="lessThan">
      <formula>0</formula>
    </cfRule>
    <cfRule type="cellIs" dxfId="14" priority="22" stopIfTrue="1" operator="greaterThan">
      <formula>5</formula>
    </cfRule>
  </conditionalFormatting>
  <conditionalFormatting sqref="A5:A31 A33:A45">
    <cfRule type="expression" dxfId="15" priority="24" stopIfTrue="1">
      <formula>"len($A:$A)=3"</formula>
    </cfRule>
  </conditionalFormatting>
  <printOptions horizontalCentered="1"/>
  <pageMargins left="0.588888888888889" right="0.588888888888889" top="0.788888888888889" bottom="0.588888888888889" header="0.588888888888889" footer="0.388888888888889"/>
  <pageSetup paperSize="9" scale="98" fitToHeight="0" orientation="portrait"/>
  <headerFooter alignWithMargins="0">
    <oddFooter>&amp;C第 &amp;P 页，共 &amp;N 页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7030A0"/>
    <pageSetUpPr fitToPage="1"/>
  </sheetPr>
  <dimension ref="A2:K16"/>
  <sheetViews>
    <sheetView showZeros="0" tabSelected="1" workbookViewId="0">
      <pane ySplit="4" topLeftCell="A5" activePane="bottomLeft" state="frozen"/>
      <selection/>
      <selection pane="bottomLeft" activeCell="M8" sqref="M8"/>
    </sheetView>
  </sheetViews>
  <sheetFormatPr defaultColWidth="9" defaultRowHeight="15.6"/>
  <cols>
    <col min="1" max="1" width="29.625" style="24" customWidth="1"/>
    <col min="2" max="9" width="10.625" style="24" customWidth="1"/>
    <col min="10" max="10" width="10.625" style="25" customWidth="1"/>
    <col min="11" max="11" width="4.375" style="25" customWidth="1"/>
    <col min="12" max="16384" width="9" style="25"/>
  </cols>
  <sheetData>
    <row r="2" ht="56.25" customHeight="1" spans="1:10">
      <c r="A2" s="26" t="s">
        <v>1797</v>
      </c>
      <c r="B2" s="26"/>
      <c r="C2" s="26"/>
      <c r="D2" s="26"/>
      <c r="E2" s="26"/>
      <c r="F2" s="26"/>
      <c r="G2" s="26"/>
      <c r="H2" s="26"/>
      <c r="I2" s="26"/>
      <c r="J2" s="26"/>
    </row>
    <row r="3" s="22" customFormat="1" ht="18.95" customHeight="1" spans="1:10">
      <c r="A3" s="27"/>
      <c r="B3" s="27"/>
      <c r="C3" s="27"/>
      <c r="D3" s="27"/>
      <c r="E3" s="27"/>
      <c r="F3" s="27"/>
      <c r="G3" s="27"/>
      <c r="H3" s="27"/>
      <c r="I3" s="27"/>
      <c r="J3" s="34" t="s">
        <v>20</v>
      </c>
    </row>
    <row r="4" s="23" customFormat="1" ht="30.75" customHeight="1" spans="1:11">
      <c r="A4" s="28" t="s">
        <v>21</v>
      </c>
      <c r="B4" s="29" t="s">
        <v>1794</v>
      </c>
      <c r="C4" s="29" t="s">
        <v>1764</v>
      </c>
      <c r="D4" s="29" t="s">
        <v>1765</v>
      </c>
      <c r="E4" s="29" t="s">
        <v>1766</v>
      </c>
      <c r="F4" s="29" t="s">
        <v>1767</v>
      </c>
      <c r="G4" s="29" t="s">
        <v>1768</v>
      </c>
      <c r="H4" s="29" t="s">
        <v>1769</v>
      </c>
      <c r="I4" s="29" t="s">
        <v>1770</v>
      </c>
      <c r="J4" s="29" t="s">
        <v>1771</v>
      </c>
      <c r="K4" s="35"/>
    </row>
    <row r="5" s="23" customFormat="1" ht="21.95" customHeight="1" spans="1:11">
      <c r="A5" s="30" t="s">
        <v>1209</v>
      </c>
      <c r="B5" s="31">
        <f>SUM(C5:J5)</f>
        <v>0</v>
      </c>
      <c r="C5" s="31">
        <v>0</v>
      </c>
      <c r="D5" s="31">
        <v>0</v>
      </c>
      <c r="E5" s="31">
        <v>0</v>
      </c>
      <c r="F5" s="31">
        <v>0</v>
      </c>
      <c r="G5" s="31">
        <v>0</v>
      </c>
      <c r="H5" s="31">
        <v>0</v>
      </c>
      <c r="I5" s="31">
        <v>0</v>
      </c>
      <c r="J5" s="31">
        <v>0</v>
      </c>
      <c r="K5" s="36"/>
    </row>
    <row r="6" s="22" customFormat="1" ht="21.95" customHeight="1" spans="1:11">
      <c r="A6" s="32" t="s">
        <v>1216</v>
      </c>
      <c r="B6" s="31">
        <f t="shared" ref="B6:B15" si="0">SUM(C6:J6)</f>
        <v>0</v>
      </c>
      <c r="C6" s="31"/>
      <c r="D6" s="31"/>
      <c r="E6" s="31"/>
      <c r="F6" s="31"/>
      <c r="G6" s="31">
        <v>0</v>
      </c>
      <c r="H6" s="31">
        <v>0</v>
      </c>
      <c r="I6" s="31">
        <v>0</v>
      </c>
      <c r="J6" s="31">
        <v>0</v>
      </c>
      <c r="K6" s="36"/>
    </row>
    <row r="7" ht="21.95" customHeight="1" spans="1:11">
      <c r="A7" s="32" t="s">
        <v>1229</v>
      </c>
      <c r="B7" s="31">
        <f t="shared" si="0"/>
        <v>0</v>
      </c>
      <c r="C7" s="31"/>
      <c r="D7" s="31"/>
      <c r="E7" s="31"/>
      <c r="F7" s="31"/>
      <c r="G7" s="31">
        <v>0</v>
      </c>
      <c r="H7" s="31">
        <v>0</v>
      </c>
      <c r="I7" s="31">
        <v>0</v>
      </c>
      <c r="J7" s="31">
        <v>0</v>
      </c>
      <c r="K7" s="36"/>
    </row>
    <row r="8" s="22" customFormat="1" ht="21.95" customHeight="1" spans="1:11">
      <c r="A8" s="32" t="s">
        <v>1237</v>
      </c>
      <c r="B8" s="31">
        <f t="shared" si="0"/>
        <v>0</v>
      </c>
      <c r="C8" s="31"/>
      <c r="D8" s="31"/>
      <c r="E8" s="31"/>
      <c r="F8" s="31"/>
      <c r="G8" s="31">
        <v>0</v>
      </c>
      <c r="H8" s="31">
        <v>0</v>
      </c>
      <c r="I8" s="31">
        <v>0</v>
      </c>
      <c r="J8" s="31">
        <v>0</v>
      </c>
      <c r="K8" s="36"/>
    </row>
    <row r="9" s="22" customFormat="1" ht="21.95" customHeight="1" spans="1:11">
      <c r="A9" s="32" t="s">
        <v>1280</v>
      </c>
      <c r="B9" s="31">
        <f t="shared" si="0"/>
        <v>0</v>
      </c>
      <c r="C9" s="31"/>
      <c r="D9" s="31"/>
      <c r="E9" s="31"/>
      <c r="F9" s="31"/>
      <c r="G9" s="31">
        <v>0</v>
      </c>
      <c r="H9" s="31">
        <v>0</v>
      </c>
      <c r="I9" s="31">
        <v>0</v>
      </c>
      <c r="J9" s="31">
        <v>0</v>
      </c>
      <c r="K9" s="36"/>
    </row>
    <row r="10" s="22" customFormat="1" ht="21.95" customHeight="1" spans="1:11">
      <c r="A10" s="32" t="s">
        <v>1329</v>
      </c>
      <c r="B10" s="31">
        <f t="shared" si="0"/>
        <v>0</v>
      </c>
      <c r="C10" s="31"/>
      <c r="D10" s="31"/>
      <c r="E10" s="31"/>
      <c r="F10" s="31"/>
      <c r="G10" s="31">
        <v>0</v>
      </c>
      <c r="H10" s="31">
        <v>0</v>
      </c>
      <c r="I10" s="31">
        <v>0</v>
      </c>
      <c r="J10" s="31">
        <v>0</v>
      </c>
      <c r="K10" s="36"/>
    </row>
    <row r="11" s="22" customFormat="1" ht="21.95" customHeight="1" spans="1:11">
      <c r="A11" s="32" t="s">
        <v>1372</v>
      </c>
      <c r="B11" s="31">
        <f t="shared" si="0"/>
        <v>0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6"/>
    </row>
    <row r="12" s="22" customFormat="1" ht="21.95" customHeight="1" spans="1:11">
      <c r="A12" s="32" t="s">
        <v>1392</v>
      </c>
      <c r="B12" s="31">
        <f t="shared" si="0"/>
        <v>0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6"/>
    </row>
    <row r="13" s="22" customFormat="1" ht="21.95" customHeight="1" spans="1:11">
      <c r="A13" s="32" t="s">
        <v>1399</v>
      </c>
      <c r="B13" s="31">
        <f t="shared" si="0"/>
        <v>1200</v>
      </c>
      <c r="C13" s="31">
        <v>150</v>
      </c>
      <c r="D13" s="31">
        <v>150</v>
      </c>
      <c r="E13" s="31">
        <v>150</v>
      </c>
      <c r="F13" s="31">
        <v>150</v>
      </c>
      <c r="G13" s="31">
        <v>150</v>
      </c>
      <c r="H13" s="31">
        <v>150</v>
      </c>
      <c r="I13" s="31">
        <v>150</v>
      </c>
      <c r="J13" s="31">
        <v>150</v>
      </c>
      <c r="K13" s="36"/>
    </row>
    <row r="14" s="22" customFormat="1" ht="21.95" customHeight="1" spans="1:11">
      <c r="A14" s="32" t="s">
        <v>1423</v>
      </c>
      <c r="B14" s="31">
        <f t="shared" si="0"/>
        <v>0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6"/>
    </row>
    <row r="15" s="22" customFormat="1" ht="21.95" customHeight="1" spans="1:11">
      <c r="A15" s="32" t="s">
        <v>1424</v>
      </c>
      <c r="B15" s="31">
        <f t="shared" si="0"/>
        <v>0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6"/>
    </row>
    <row r="16" s="22" customFormat="1" ht="21.95" customHeight="1" spans="1:11">
      <c r="A16" s="33" t="s">
        <v>1798</v>
      </c>
      <c r="B16" s="31">
        <f>SUM(B5:B15)</f>
        <v>1200</v>
      </c>
      <c r="C16" s="31">
        <f t="shared" ref="C16:J16" si="1">SUM(C5:C15)</f>
        <v>150</v>
      </c>
      <c r="D16" s="31">
        <f t="shared" si="1"/>
        <v>150</v>
      </c>
      <c r="E16" s="31">
        <f t="shared" si="1"/>
        <v>150</v>
      </c>
      <c r="F16" s="31">
        <f t="shared" si="1"/>
        <v>150</v>
      </c>
      <c r="G16" s="31">
        <f t="shared" si="1"/>
        <v>150</v>
      </c>
      <c r="H16" s="31">
        <f t="shared" si="1"/>
        <v>150</v>
      </c>
      <c r="I16" s="31">
        <f t="shared" si="1"/>
        <v>150</v>
      </c>
      <c r="J16" s="31">
        <f t="shared" si="1"/>
        <v>150</v>
      </c>
      <c r="K16" s="36"/>
    </row>
  </sheetData>
  <autoFilter ref="A4:K16"/>
  <mergeCells count="1">
    <mergeCell ref="A2:J2"/>
  </mergeCells>
  <printOptions horizontalCentered="1"/>
  <pageMargins left="0.590277777777778" right="0.590277777777778" top="0.786805555555556" bottom="0.590277777777778" header="0.393055555555556" footer="0.393055555555556"/>
  <pageSetup paperSize="9" scale="67" fitToHeight="0" orientation="portrait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7030A0"/>
  </sheetPr>
  <dimension ref="A1:H1115"/>
  <sheetViews>
    <sheetView workbookViewId="0">
      <selection activeCell="F5" sqref="F5"/>
    </sheetView>
  </sheetViews>
  <sheetFormatPr defaultColWidth="9" defaultRowHeight="14.4" outlineLevelCol="7"/>
  <cols>
    <col min="1" max="1" width="45.625" style="1" customWidth="1"/>
    <col min="2" max="2" width="18.875" style="1" hidden="1" customWidth="1"/>
    <col min="3" max="3" width="31.375" style="1" customWidth="1"/>
    <col min="4" max="4" width="16.75" style="1" hidden="1" customWidth="1"/>
    <col min="5" max="256" width="9" style="1"/>
    <col min="257" max="257" width="37" style="1" customWidth="1"/>
    <col min="258" max="258" width="18.875" style="1" customWidth="1"/>
    <col min="259" max="259" width="15.375" style="1" customWidth="1"/>
    <col min="260" max="260" width="16.75" style="1" customWidth="1"/>
    <col min="261" max="512" width="9" style="1"/>
    <col min="513" max="513" width="37" style="1" customWidth="1"/>
    <col min="514" max="514" width="18.875" style="1" customWidth="1"/>
    <col min="515" max="515" width="15.375" style="1" customWidth="1"/>
    <col min="516" max="516" width="16.75" style="1" customWidth="1"/>
    <col min="517" max="768" width="9" style="1"/>
    <col min="769" max="769" width="37" style="1" customWidth="1"/>
    <col min="770" max="770" width="18.875" style="1" customWidth="1"/>
    <col min="771" max="771" width="15.375" style="1" customWidth="1"/>
    <col min="772" max="772" width="16.75" style="1" customWidth="1"/>
    <col min="773" max="1024" width="9" style="1"/>
    <col min="1025" max="1025" width="37" style="1" customWidth="1"/>
    <col min="1026" max="1026" width="18.875" style="1" customWidth="1"/>
    <col min="1027" max="1027" width="15.375" style="1" customWidth="1"/>
    <col min="1028" max="1028" width="16.75" style="1" customWidth="1"/>
    <col min="1029" max="1280" width="9" style="1"/>
    <col min="1281" max="1281" width="37" style="1" customWidth="1"/>
    <col min="1282" max="1282" width="18.875" style="1" customWidth="1"/>
    <col min="1283" max="1283" width="15.375" style="1" customWidth="1"/>
    <col min="1284" max="1284" width="16.75" style="1" customWidth="1"/>
    <col min="1285" max="1536" width="9" style="1"/>
    <col min="1537" max="1537" width="37" style="1" customWidth="1"/>
    <col min="1538" max="1538" width="18.875" style="1" customWidth="1"/>
    <col min="1539" max="1539" width="15.375" style="1" customWidth="1"/>
    <col min="1540" max="1540" width="16.75" style="1" customWidth="1"/>
    <col min="1541" max="1792" width="9" style="1"/>
    <col min="1793" max="1793" width="37" style="1" customWidth="1"/>
    <col min="1794" max="1794" width="18.875" style="1" customWidth="1"/>
    <col min="1795" max="1795" width="15.375" style="1" customWidth="1"/>
    <col min="1796" max="1796" width="16.75" style="1" customWidth="1"/>
    <col min="1797" max="2048" width="9" style="1"/>
    <col min="2049" max="2049" width="37" style="1" customWidth="1"/>
    <col min="2050" max="2050" width="18.875" style="1" customWidth="1"/>
    <col min="2051" max="2051" width="15.375" style="1" customWidth="1"/>
    <col min="2052" max="2052" width="16.75" style="1" customWidth="1"/>
    <col min="2053" max="2304" width="9" style="1"/>
    <col min="2305" max="2305" width="37" style="1" customWidth="1"/>
    <col min="2306" max="2306" width="18.875" style="1" customWidth="1"/>
    <col min="2307" max="2307" width="15.375" style="1" customWidth="1"/>
    <col min="2308" max="2308" width="16.75" style="1" customWidth="1"/>
    <col min="2309" max="2560" width="9" style="1"/>
    <col min="2561" max="2561" width="37" style="1" customWidth="1"/>
    <col min="2562" max="2562" width="18.875" style="1" customWidth="1"/>
    <col min="2563" max="2563" width="15.375" style="1" customWidth="1"/>
    <col min="2564" max="2564" width="16.75" style="1" customWidth="1"/>
    <col min="2565" max="2816" width="9" style="1"/>
    <col min="2817" max="2817" width="37" style="1" customWidth="1"/>
    <col min="2818" max="2818" width="18.875" style="1" customWidth="1"/>
    <col min="2819" max="2819" width="15.375" style="1" customWidth="1"/>
    <col min="2820" max="2820" width="16.75" style="1" customWidth="1"/>
    <col min="2821" max="3072" width="9" style="1"/>
    <col min="3073" max="3073" width="37" style="1" customWidth="1"/>
    <col min="3074" max="3074" width="18.875" style="1" customWidth="1"/>
    <col min="3075" max="3075" width="15.375" style="1" customWidth="1"/>
    <col min="3076" max="3076" width="16.75" style="1" customWidth="1"/>
    <col min="3077" max="3328" width="9" style="1"/>
    <col min="3329" max="3329" width="37" style="1" customWidth="1"/>
    <col min="3330" max="3330" width="18.875" style="1" customWidth="1"/>
    <col min="3331" max="3331" width="15.375" style="1" customWidth="1"/>
    <col min="3332" max="3332" width="16.75" style="1" customWidth="1"/>
    <col min="3333" max="3584" width="9" style="1"/>
    <col min="3585" max="3585" width="37" style="1" customWidth="1"/>
    <col min="3586" max="3586" width="18.875" style="1" customWidth="1"/>
    <col min="3587" max="3587" width="15.375" style="1" customWidth="1"/>
    <col min="3588" max="3588" width="16.75" style="1" customWidth="1"/>
    <col min="3589" max="3840" width="9" style="1"/>
    <col min="3841" max="3841" width="37" style="1" customWidth="1"/>
    <col min="3842" max="3842" width="18.875" style="1" customWidth="1"/>
    <col min="3843" max="3843" width="15.375" style="1" customWidth="1"/>
    <col min="3844" max="3844" width="16.75" style="1" customWidth="1"/>
    <col min="3845" max="4096" width="9" style="1"/>
    <col min="4097" max="4097" width="37" style="1" customWidth="1"/>
    <col min="4098" max="4098" width="18.875" style="1" customWidth="1"/>
    <col min="4099" max="4099" width="15.375" style="1" customWidth="1"/>
    <col min="4100" max="4100" width="16.75" style="1" customWidth="1"/>
    <col min="4101" max="4352" width="9" style="1"/>
    <col min="4353" max="4353" width="37" style="1" customWidth="1"/>
    <col min="4354" max="4354" width="18.875" style="1" customWidth="1"/>
    <col min="4355" max="4355" width="15.375" style="1" customWidth="1"/>
    <col min="4356" max="4356" width="16.75" style="1" customWidth="1"/>
    <col min="4357" max="4608" width="9" style="1"/>
    <col min="4609" max="4609" width="37" style="1" customWidth="1"/>
    <col min="4610" max="4610" width="18.875" style="1" customWidth="1"/>
    <col min="4611" max="4611" width="15.375" style="1" customWidth="1"/>
    <col min="4612" max="4612" width="16.75" style="1" customWidth="1"/>
    <col min="4613" max="4864" width="9" style="1"/>
    <col min="4865" max="4865" width="37" style="1" customWidth="1"/>
    <col min="4866" max="4866" width="18.875" style="1" customWidth="1"/>
    <col min="4867" max="4867" width="15.375" style="1" customWidth="1"/>
    <col min="4868" max="4868" width="16.75" style="1" customWidth="1"/>
    <col min="4869" max="5120" width="9" style="1"/>
    <col min="5121" max="5121" width="37" style="1" customWidth="1"/>
    <col min="5122" max="5122" width="18.875" style="1" customWidth="1"/>
    <col min="5123" max="5123" width="15.375" style="1" customWidth="1"/>
    <col min="5124" max="5124" width="16.75" style="1" customWidth="1"/>
    <col min="5125" max="5376" width="9" style="1"/>
    <col min="5377" max="5377" width="37" style="1" customWidth="1"/>
    <col min="5378" max="5378" width="18.875" style="1" customWidth="1"/>
    <col min="5379" max="5379" width="15.375" style="1" customWidth="1"/>
    <col min="5380" max="5380" width="16.75" style="1" customWidth="1"/>
    <col min="5381" max="5632" width="9" style="1"/>
    <col min="5633" max="5633" width="37" style="1" customWidth="1"/>
    <col min="5634" max="5634" width="18.875" style="1" customWidth="1"/>
    <col min="5635" max="5635" width="15.375" style="1" customWidth="1"/>
    <col min="5636" max="5636" width="16.75" style="1" customWidth="1"/>
    <col min="5637" max="5888" width="9" style="1"/>
    <col min="5889" max="5889" width="37" style="1" customWidth="1"/>
    <col min="5890" max="5890" width="18.875" style="1" customWidth="1"/>
    <col min="5891" max="5891" width="15.375" style="1" customWidth="1"/>
    <col min="5892" max="5892" width="16.75" style="1" customWidth="1"/>
    <col min="5893" max="6144" width="9" style="1"/>
    <col min="6145" max="6145" width="37" style="1" customWidth="1"/>
    <col min="6146" max="6146" width="18.875" style="1" customWidth="1"/>
    <col min="6147" max="6147" width="15.375" style="1" customWidth="1"/>
    <col min="6148" max="6148" width="16.75" style="1" customWidth="1"/>
    <col min="6149" max="6400" width="9" style="1"/>
    <col min="6401" max="6401" width="37" style="1" customWidth="1"/>
    <col min="6402" max="6402" width="18.875" style="1" customWidth="1"/>
    <col min="6403" max="6403" width="15.375" style="1" customWidth="1"/>
    <col min="6404" max="6404" width="16.75" style="1" customWidth="1"/>
    <col min="6405" max="6656" width="9" style="1"/>
    <col min="6657" max="6657" width="37" style="1" customWidth="1"/>
    <col min="6658" max="6658" width="18.875" style="1" customWidth="1"/>
    <col min="6659" max="6659" width="15.375" style="1" customWidth="1"/>
    <col min="6660" max="6660" width="16.75" style="1" customWidth="1"/>
    <col min="6661" max="6912" width="9" style="1"/>
    <col min="6913" max="6913" width="37" style="1" customWidth="1"/>
    <col min="6914" max="6914" width="18.875" style="1" customWidth="1"/>
    <col min="6915" max="6915" width="15.375" style="1" customWidth="1"/>
    <col min="6916" max="6916" width="16.75" style="1" customWidth="1"/>
    <col min="6917" max="7168" width="9" style="1"/>
    <col min="7169" max="7169" width="37" style="1" customWidth="1"/>
    <col min="7170" max="7170" width="18.875" style="1" customWidth="1"/>
    <col min="7171" max="7171" width="15.375" style="1" customWidth="1"/>
    <col min="7172" max="7172" width="16.75" style="1" customWidth="1"/>
    <col min="7173" max="7424" width="9" style="1"/>
    <col min="7425" max="7425" width="37" style="1" customWidth="1"/>
    <col min="7426" max="7426" width="18.875" style="1" customWidth="1"/>
    <col min="7427" max="7427" width="15.375" style="1" customWidth="1"/>
    <col min="7428" max="7428" width="16.75" style="1" customWidth="1"/>
    <col min="7429" max="7680" width="9" style="1"/>
    <col min="7681" max="7681" width="37" style="1" customWidth="1"/>
    <col min="7682" max="7682" width="18.875" style="1" customWidth="1"/>
    <col min="7683" max="7683" width="15.375" style="1" customWidth="1"/>
    <col min="7684" max="7684" width="16.75" style="1" customWidth="1"/>
    <col min="7685" max="7936" width="9" style="1"/>
    <col min="7937" max="7937" width="37" style="1" customWidth="1"/>
    <col min="7938" max="7938" width="18.875" style="1" customWidth="1"/>
    <col min="7939" max="7939" width="15.375" style="1" customWidth="1"/>
    <col min="7940" max="7940" width="16.75" style="1" customWidth="1"/>
    <col min="7941" max="8192" width="9" style="1"/>
    <col min="8193" max="8193" width="37" style="1" customWidth="1"/>
    <col min="8194" max="8194" width="18.875" style="1" customWidth="1"/>
    <col min="8195" max="8195" width="15.375" style="1" customWidth="1"/>
    <col min="8196" max="8196" width="16.75" style="1" customWidth="1"/>
    <col min="8197" max="8448" width="9" style="1"/>
    <col min="8449" max="8449" width="37" style="1" customWidth="1"/>
    <col min="8450" max="8450" width="18.875" style="1" customWidth="1"/>
    <col min="8451" max="8451" width="15.375" style="1" customWidth="1"/>
    <col min="8452" max="8452" width="16.75" style="1" customWidth="1"/>
    <col min="8453" max="8704" width="9" style="1"/>
    <col min="8705" max="8705" width="37" style="1" customWidth="1"/>
    <col min="8706" max="8706" width="18.875" style="1" customWidth="1"/>
    <col min="8707" max="8707" width="15.375" style="1" customWidth="1"/>
    <col min="8708" max="8708" width="16.75" style="1" customWidth="1"/>
    <col min="8709" max="8960" width="9" style="1"/>
    <col min="8961" max="8961" width="37" style="1" customWidth="1"/>
    <col min="8962" max="8962" width="18.875" style="1" customWidth="1"/>
    <col min="8963" max="8963" width="15.375" style="1" customWidth="1"/>
    <col min="8964" max="8964" width="16.75" style="1" customWidth="1"/>
    <col min="8965" max="9216" width="9" style="1"/>
    <col min="9217" max="9217" width="37" style="1" customWidth="1"/>
    <col min="9218" max="9218" width="18.875" style="1" customWidth="1"/>
    <col min="9219" max="9219" width="15.375" style="1" customWidth="1"/>
    <col min="9220" max="9220" width="16.75" style="1" customWidth="1"/>
    <col min="9221" max="9472" width="9" style="1"/>
    <col min="9473" max="9473" width="37" style="1" customWidth="1"/>
    <col min="9474" max="9474" width="18.875" style="1" customWidth="1"/>
    <col min="9475" max="9475" width="15.375" style="1" customWidth="1"/>
    <col min="9476" max="9476" width="16.75" style="1" customWidth="1"/>
    <col min="9477" max="9728" width="9" style="1"/>
    <col min="9729" max="9729" width="37" style="1" customWidth="1"/>
    <col min="9730" max="9730" width="18.875" style="1" customWidth="1"/>
    <col min="9731" max="9731" width="15.375" style="1" customWidth="1"/>
    <col min="9732" max="9732" width="16.75" style="1" customWidth="1"/>
    <col min="9733" max="9984" width="9" style="1"/>
    <col min="9985" max="9985" width="37" style="1" customWidth="1"/>
    <col min="9986" max="9986" width="18.875" style="1" customWidth="1"/>
    <col min="9987" max="9987" width="15.375" style="1" customWidth="1"/>
    <col min="9988" max="9988" width="16.75" style="1" customWidth="1"/>
    <col min="9989" max="10240" width="9" style="1"/>
    <col min="10241" max="10241" width="37" style="1" customWidth="1"/>
    <col min="10242" max="10242" width="18.875" style="1" customWidth="1"/>
    <col min="10243" max="10243" width="15.375" style="1" customWidth="1"/>
    <col min="10244" max="10244" width="16.75" style="1" customWidth="1"/>
    <col min="10245" max="10496" width="9" style="1"/>
    <col min="10497" max="10497" width="37" style="1" customWidth="1"/>
    <col min="10498" max="10498" width="18.875" style="1" customWidth="1"/>
    <col min="10499" max="10499" width="15.375" style="1" customWidth="1"/>
    <col min="10500" max="10500" width="16.75" style="1" customWidth="1"/>
    <col min="10501" max="10752" width="9" style="1"/>
    <col min="10753" max="10753" width="37" style="1" customWidth="1"/>
    <col min="10754" max="10754" width="18.875" style="1" customWidth="1"/>
    <col min="10755" max="10755" width="15.375" style="1" customWidth="1"/>
    <col min="10756" max="10756" width="16.75" style="1" customWidth="1"/>
    <col min="10757" max="11008" width="9" style="1"/>
    <col min="11009" max="11009" width="37" style="1" customWidth="1"/>
    <col min="11010" max="11010" width="18.875" style="1" customWidth="1"/>
    <col min="11011" max="11011" width="15.375" style="1" customWidth="1"/>
    <col min="11012" max="11012" width="16.75" style="1" customWidth="1"/>
    <col min="11013" max="11264" width="9" style="1"/>
    <col min="11265" max="11265" width="37" style="1" customWidth="1"/>
    <col min="11266" max="11266" width="18.875" style="1" customWidth="1"/>
    <col min="11267" max="11267" width="15.375" style="1" customWidth="1"/>
    <col min="11268" max="11268" width="16.75" style="1" customWidth="1"/>
    <col min="11269" max="11520" width="9" style="1"/>
    <col min="11521" max="11521" width="37" style="1" customWidth="1"/>
    <col min="11522" max="11522" width="18.875" style="1" customWidth="1"/>
    <col min="11523" max="11523" width="15.375" style="1" customWidth="1"/>
    <col min="11524" max="11524" width="16.75" style="1" customWidth="1"/>
    <col min="11525" max="11776" width="9" style="1"/>
    <col min="11777" max="11777" width="37" style="1" customWidth="1"/>
    <col min="11778" max="11778" width="18.875" style="1" customWidth="1"/>
    <col min="11779" max="11779" width="15.375" style="1" customWidth="1"/>
    <col min="11780" max="11780" width="16.75" style="1" customWidth="1"/>
    <col min="11781" max="12032" width="9" style="1"/>
    <col min="12033" max="12033" width="37" style="1" customWidth="1"/>
    <col min="12034" max="12034" width="18.875" style="1" customWidth="1"/>
    <col min="12035" max="12035" width="15.375" style="1" customWidth="1"/>
    <col min="12036" max="12036" width="16.75" style="1" customWidth="1"/>
    <col min="12037" max="12288" width="9" style="1"/>
    <col min="12289" max="12289" width="37" style="1" customWidth="1"/>
    <col min="12290" max="12290" width="18.875" style="1" customWidth="1"/>
    <col min="12291" max="12291" width="15.375" style="1" customWidth="1"/>
    <col min="12292" max="12292" width="16.75" style="1" customWidth="1"/>
    <col min="12293" max="12544" width="9" style="1"/>
    <col min="12545" max="12545" width="37" style="1" customWidth="1"/>
    <col min="12546" max="12546" width="18.875" style="1" customWidth="1"/>
    <col min="12547" max="12547" width="15.375" style="1" customWidth="1"/>
    <col min="12548" max="12548" width="16.75" style="1" customWidth="1"/>
    <col min="12549" max="12800" width="9" style="1"/>
    <col min="12801" max="12801" width="37" style="1" customWidth="1"/>
    <col min="12802" max="12802" width="18.875" style="1" customWidth="1"/>
    <col min="12803" max="12803" width="15.375" style="1" customWidth="1"/>
    <col min="12804" max="12804" width="16.75" style="1" customWidth="1"/>
    <col min="12805" max="13056" width="9" style="1"/>
    <col min="13057" max="13057" width="37" style="1" customWidth="1"/>
    <col min="13058" max="13058" width="18.875" style="1" customWidth="1"/>
    <col min="13059" max="13059" width="15.375" style="1" customWidth="1"/>
    <col min="13060" max="13060" width="16.75" style="1" customWidth="1"/>
    <col min="13061" max="13312" width="9" style="1"/>
    <col min="13313" max="13313" width="37" style="1" customWidth="1"/>
    <col min="13314" max="13314" width="18.875" style="1" customWidth="1"/>
    <col min="13315" max="13315" width="15.375" style="1" customWidth="1"/>
    <col min="13316" max="13316" width="16.75" style="1" customWidth="1"/>
    <col min="13317" max="13568" width="9" style="1"/>
    <col min="13569" max="13569" width="37" style="1" customWidth="1"/>
    <col min="13570" max="13570" width="18.875" style="1" customWidth="1"/>
    <col min="13571" max="13571" width="15.375" style="1" customWidth="1"/>
    <col min="13572" max="13572" width="16.75" style="1" customWidth="1"/>
    <col min="13573" max="13824" width="9" style="1"/>
    <col min="13825" max="13825" width="37" style="1" customWidth="1"/>
    <col min="13826" max="13826" width="18.875" style="1" customWidth="1"/>
    <col min="13827" max="13827" width="15.375" style="1" customWidth="1"/>
    <col min="13828" max="13828" width="16.75" style="1" customWidth="1"/>
    <col min="13829" max="14080" width="9" style="1"/>
    <col min="14081" max="14081" width="37" style="1" customWidth="1"/>
    <col min="14082" max="14082" width="18.875" style="1" customWidth="1"/>
    <col min="14083" max="14083" width="15.375" style="1" customWidth="1"/>
    <col min="14084" max="14084" width="16.75" style="1" customWidth="1"/>
    <col min="14085" max="14336" width="9" style="1"/>
    <col min="14337" max="14337" width="37" style="1" customWidth="1"/>
    <col min="14338" max="14338" width="18.875" style="1" customWidth="1"/>
    <col min="14339" max="14339" width="15.375" style="1" customWidth="1"/>
    <col min="14340" max="14340" width="16.75" style="1" customWidth="1"/>
    <col min="14341" max="14592" width="9" style="1"/>
    <col min="14593" max="14593" width="37" style="1" customWidth="1"/>
    <col min="14594" max="14594" width="18.875" style="1" customWidth="1"/>
    <col min="14595" max="14595" width="15.375" style="1" customWidth="1"/>
    <col min="14596" max="14596" width="16.75" style="1" customWidth="1"/>
    <col min="14597" max="14848" width="9" style="1"/>
    <col min="14849" max="14849" width="37" style="1" customWidth="1"/>
    <col min="14850" max="14850" width="18.875" style="1" customWidth="1"/>
    <col min="14851" max="14851" width="15.375" style="1" customWidth="1"/>
    <col min="14852" max="14852" width="16.75" style="1" customWidth="1"/>
    <col min="14853" max="15104" width="9" style="1"/>
    <col min="15105" max="15105" width="37" style="1" customWidth="1"/>
    <col min="15106" max="15106" width="18.875" style="1" customWidth="1"/>
    <col min="15107" max="15107" width="15.375" style="1" customWidth="1"/>
    <col min="15108" max="15108" width="16.75" style="1" customWidth="1"/>
    <col min="15109" max="15360" width="9" style="1"/>
    <col min="15361" max="15361" width="37" style="1" customWidth="1"/>
    <col min="15362" max="15362" width="18.875" style="1" customWidth="1"/>
    <col min="15363" max="15363" width="15.375" style="1" customWidth="1"/>
    <col min="15364" max="15364" width="16.75" style="1" customWidth="1"/>
    <col min="15365" max="15616" width="9" style="1"/>
    <col min="15617" max="15617" width="37" style="1" customWidth="1"/>
    <col min="15618" max="15618" width="18.875" style="1" customWidth="1"/>
    <col min="15619" max="15619" width="15.375" style="1" customWidth="1"/>
    <col min="15620" max="15620" width="16.75" style="1" customWidth="1"/>
    <col min="15621" max="15872" width="9" style="1"/>
    <col min="15873" max="15873" width="37" style="1" customWidth="1"/>
    <col min="15874" max="15874" width="18.875" style="1" customWidth="1"/>
    <col min="15875" max="15875" width="15.375" style="1" customWidth="1"/>
    <col min="15876" max="15876" width="16.75" style="1" customWidth="1"/>
    <col min="15877" max="16128" width="9" style="1"/>
    <col min="16129" max="16129" width="37" style="1" customWidth="1"/>
    <col min="16130" max="16130" width="18.875" style="1" customWidth="1"/>
    <col min="16131" max="16131" width="15.375" style="1" customWidth="1"/>
    <col min="16132" max="16132" width="16.75" style="1" customWidth="1"/>
    <col min="16133" max="16384" width="9" style="1"/>
  </cols>
  <sheetData>
    <row r="1" ht="54" customHeight="1" spans="1:4">
      <c r="A1" s="2" t="s">
        <v>1799</v>
      </c>
      <c r="B1" s="2"/>
      <c r="C1" s="2"/>
      <c r="D1" s="2"/>
    </row>
    <row r="2" ht="15.75" customHeight="1" spans="1:3">
      <c r="A2" s="3"/>
      <c r="B2" s="4"/>
      <c r="C2" s="5" t="s">
        <v>20</v>
      </c>
    </row>
    <row r="3" ht="36" customHeight="1" spans="1:4">
      <c r="A3" s="6" t="s">
        <v>1800</v>
      </c>
      <c r="B3" s="7" t="s">
        <v>1801</v>
      </c>
      <c r="C3" s="8" t="s">
        <v>1616</v>
      </c>
      <c r="D3" s="7" t="s">
        <v>1802</v>
      </c>
    </row>
    <row r="4" ht="21" customHeight="1" spans="1:4">
      <c r="A4" s="9" t="s">
        <v>1803</v>
      </c>
      <c r="B4" s="10"/>
      <c r="C4" s="10">
        <f>SUM(C5:C8)</f>
        <v>50214</v>
      </c>
      <c r="D4" s="11" t="str">
        <f>IF(B4&lt;&gt;0,C4/B4-1,"")</f>
        <v/>
      </c>
    </row>
    <row r="5" ht="21" customHeight="1" spans="1:4">
      <c r="A5" s="12" t="s">
        <v>1804</v>
      </c>
      <c r="B5" s="13"/>
      <c r="C5" s="13">
        <v>38702</v>
      </c>
      <c r="D5" s="14" t="str">
        <f t="shared" ref="D5:D41" si="0">IF(B5&lt;&gt;0,C5/B5-1,"")</f>
        <v/>
      </c>
    </row>
    <row r="6" ht="21" customHeight="1" spans="1:4">
      <c r="A6" s="12" t="s">
        <v>1805</v>
      </c>
      <c r="B6" s="13"/>
      <c r="C6" s="13">
        <v>8068</v>
      </c>
      <c r="D6" s="14" t="str">
        <f t="shared" si="0"/>
        <v/>
      </c>
    </row>
    <row r="7" ht="21" customHeight="1" spans="1:4">
      <c r="A7" s="12" t="s">
        <v>1806</v>
      </c>
      <c r="B7" s="13"/>
      <c r="C7" s="13">
        <v>3247</v>
      </c>
      <c r="D7" s="14" t="str">
        <f t="shared" si="0"/>
        <v/>
      </c>
    </row>
    <row r="8" ht="21" customHeight="1" spans="1:4">
      <c r="A8" s="12" t="s">
        <v>1807</v>
      </c>
      <c r="B8" s="13"/>
      <c r="C8" s="13">
        <v>197</v>
      </c>
      <c r="D8" s="15" t="str">
        <f t="shared" si="0"/>
        <v/>
      </c>
    </row>
    <row r="9" ht="21" customHeight="1" spans="1:4">
      <c r="A9" s="9" t="s">
        <v>1808</v>
      </c>
      <c r="B9" s="10"/>
      <c r="C9" s="10">
        <f>SUM(C10:C19)</f>
        <v>5354</v>
      </c>
      <c r="D9" s="11" t="str">
        <f t="shared" si="0"/>
        <v/>
      </c>
    </row>
    <row r="10" ht="21" customHeight="1" spans="1:4">
      <c r="A10" s="12" t="s">
        <v>1809</v>
      </c>
      <c r="B10" s="13"/>
      <c r="C10" s="13">
        <v>5026</v>
      </c>
      <c r="D10" s="14" t="str">
        <f t="shared" si="0"/>
        <v/>
      </c>
    </row>
    <row r="11" ht="21" customHeight="1" spans="1:4">
      <c r="A11" s="12" t="s">
        <v>1810</v>
      </c>
      <c r="B11" s="13"/>
      <c r="C11" s="13"/>
      <c r="D11" s="14" t="str">
        <f t="shared" si="0"/>
        <v/>
      </c>
    </row>
    <row r="12" ht="21" customHeight="1" spans="1:4">
      <c r="A12" s="12" t="s">
        <v>1811</v>
      </c>
      <c r="B12" s="13"/>
      <c r="C12" s="13"/>
      <c r="D12" s="14" t="str">
        <f t="shared" si="0"/>
        <v/>
      </c>
    </row>
    <row r="13" ht="21" customHeight="1" spans="1:4">
      <c r="A13" s="12" t="s">
        <v>1812</v>
      </c>
      <c r="B13" s="13"/>
      <c r="C13" s="13"/>
      <c r="D13" s="14" t="str">
        <f t="shared" si="0"/>
        <v/>
      </c>
    </row>
    <row r="14" ht="21" customHeight="1" spans="1:4">
      <c r="A14" s="12" t="s">
        <v>1813</v>
      </c>
      <c r="B14" s="13"/>
      <c r="C14" s="13"/>
      <c r="D14" s="14" t="str">
        <f t="shared" si="0"/>
        <v/>
      </c>
    </row>
    <row r="15" ht="21" customHeight="1" spans="1:4">
      <c r="A15" s="12" t="s">
        <v>1814</v>
      </c>
      <c r="B15" s="13"/>
      <c r="C15" s="13"/>
      <c r="D15" s="14" t="str">
        <f t="shared" si="0"/>
        <v/>
      </c>
    </row>
    <row r="16" ht="21" customHeight="1" spans="1:4">
      <c r="A16" s="12" t="s">
        <v>1815</v>
      </c>
      <c r="B16" s="13"/>
      <c r="C16" s="13"/>
      <c r="D16" s="14" t="str">
        <f t="shared" si="0"/>
        <v/>
      </c>
    </row>
    <row r="17" ht="21" customHeight="1" spans="1:4">
      <c r="A17" s="12" t="s">
        <v>1816</v>
      </c>
      <c r="B17" s="13"/>
      <c r="C17" s="13">
        <v>327</v>
      </c>
      <c r="D17" s="14" t="str">
        <f t="shared" si="0"/>
        <v/>
      </c>
    </row>
    <row r="18" ht="21" customHeight="1" spans="1:4">
      <c r="A18" s="12" t="s">
        <v>1817</v>
      </c>
      <c r="B18" s="13"/>
      <c r="C18" s="13"/>
      <c r="D18" s="14" t="str">
        <f t="shared" si="0"/>
        <v/>
      </c>
    </row>
    <row r="19" ht="21" customHeight="1" spans="1:4">
      <c r="A19" s="12" t="s">
        <v>1818</v>
      </c>
      <c r="B19" s="13"/>
      <c r="C19" s="13">
        <v>1</v>
      </c>
      <c r="D19" s="14" t="str">
        <f t="shared" si="0"/>
        <v/>
      </c>
    </row>
    <row r="20" ht="21" customHeight="1" spans="1:4">
      <c r="A20" s="9" t="s">
        <v>1819</v>
      </c>
      <c r="B20" s="13"/>
      <c r="C20" s="16">
        <f>SUM(C21:C23)</f>
        <v>45480</v>
      </c>
      <c r="D20" s="14" t="str">
        <f t="shared" si="0"/>
        <v/>
      </c>
    </row>
    <row r="21" ht="21" customHeight="1" spans="1:4">
      <c r="A21" s="12" t="s">
        <v>1820</v>
      </c>
      <c r="B21" s="13"/>
      <c r="C21" s="13">
        <v>42994</v>
      </c>
      <c r="D21" s="14" t="str">
        <f t="shared" si="0"/>
        <v/>
      </c>
    </row>
    <row r="22" ht="21" customHeight="1" spans="1:4">
      <c r="A22" s="12" t="s">
        <v>1821</v>
      </c>
      <c r="B22" s="13"/>
      <c r="C22" s="13">
        <v>2486</v>
      </c>
      <c r="D22" s="14" t="str">
        <f t="shared" si="0"/>
        <v/>
      </c>
    </row>
    <row r="23" ht="21" customHeight="1" spans="1:4">
      <c r="A23" s="12" t="s">
        <v>1822</v>
      </c>
      <c r="B23" s="13"/>
      <c r="C23" s="13"/>
      <c r="D23" s="14" t="str">
        <f t="shared" si="0"/>
        <v/>
      </c>
    </row>
    <row r="24" ht="21" customHeight="1" spans="1:4">
      <c r="A24" s="9" t="s">
        <v>1724</v>
      </c>
      <c r="B24" s="10"/>
      <c r="C24" s="10">
        <f>SUM(C25:C29)</f>
        <v>6373</v>
      </c>
      <c r="D24" s="11" t="str">
        <f t="shared" si="0"/>
        <v/>
      </c>
    </row>
    <row r="25" ht="21" customHeight="1" spans="1:4">
      <c r="A25" s="12" t="s">
        <v>1823</v>
      </c>
      <c r="B25" s="13"/>
      <c r="C25" s="13">
        <v>174</v>
      </c>
      <c r="D25" s="14" t="str">
        <f t="shared" si="0"/>
        <v/>
      </c>
    </row>
    <row r="26" ht="21" customHeight="1" spans="1:4">
      <c r="A26" s="12" t="s">
        <v>1824</v>
      </c>
      <c r="B26" s="13"/>
      <c r="C26" s="13">
        <v>248</v>
      </c>
      <c r="D26" s="14" t="str">
        <f t="shared" si="0"/>
        <v/>
      </c>
    </row>
    <row r="27" ht="21" customHeight="1" spans="1:4">
      <c r="A27" s="12" t="s">
        <v>1825</v>
      </c>
      <c r="B27" s="13"/>
      <c r="C27" s="13"/>
      <c r="D27" s="14" t="str">
        <f t="shared" si="0"/>
        <v/>
      </c>
    </row>
    <row r="28" ht="21" customHeight="1" spans="1:4">
      <c r="A28" s="12" t="s">
        <v>1826</v>
      </c>
      <c r="B28" s="13"/>
      <c r="C28" s="13">
        <v>5950</v>
      </c>
      <c r="D28" s="14" t="str">
        <f t="shared" si="0"/>
        <v/>
      </c>
    </row>
    <row r="29" ht="21" customHeight="1" spans="1:4">
      <c r="A29" s="12" t="s">
        <v>1827</v>
      </c>
      <c r="B29" s="13"/>
      <c r="C29" s="13">
        <v>1</v>
      </c>
      <c r="D29" s="14" t="str">
        <f t="shared" si="0"/>
        <v/>
      </c>
    </row>
    <row r="30" ht="21" customHeight="1" spans="1:4">
      <c r="A30" s="9" t="s">
        <v>1828</v>
      </c>
      <c r="B30" s="13"/>
      <c r="C30" s="13"/>
      <c r="D30" s="14" t="str">
        <f t="shared" si="0"/>
        <v/>
      </c>
    </row>
    <row r="31" ht="21" customHeight="1" spans="1:4">
      <c r="A31" s="9" t="s">
        <v>1829</v>
      </c>
      <c r="B31" s="13"/>
      <c r="C31" s="13"/>
      <c r="D31" s="14" t="str">
        <f t="shared" si="0"/>
        <v/>
      </c>
    </row>
    <row r="32" ht="21" customHeight="1" spans="1:4">
      <c r="A32" s="9" t="s">
        <v>55</v>
      </c>
      <c r="B32" s="13"/>
      <c r="C32" s="13">
        <f>SUM(C33:C36)</f>
        <v>0</v>
      </c>
      <c r="D32" s="14" t="str">
        <f t="shared" si="0"/>
        <v/>
      </c>
    </row>
    <row r="33" ht="21" customHeight="1" spans="1:4">
      <c r="A33" s="12" t="s">
        <v>1830</v>
      </c>
      <c r="B33" s="13"/>
      <c r="C33" s="13"/>
      <c r="D33" s="14" t="str">
        <f t="shared" si="0"/>
        <v/>
      </c>
    </row>
    <row r="34" ht="21" customHeight="1" spans="1:4">
      <c r="A34" s="12" t="s">
        <v>1831</v>
      </c>
      <c r="B34" s="13"/>
      <c r="C34" s="13"/>
      <c r="D34" s="14" t="str">
        <f t="shared" si="0"/>
        <v/>
      </c>
    </row>
    <row r="35" ht="21" customHeight="1" spans="1:4">
      <c r="A35" s="12" t="s">
        <v>1832</v>
      </c>
      <c r="B35" s="13"/>
      <c r="C35" s="13"/>
      <c r="D35" s="14" t="str">
        <f t="shared" si="0"/>
        <v/>
      </c>
    </row>
    <row r="36" ht="21" customHeight="1" spans="1:4">
      <c r="A36" s="12" t="s">
        <v>1833</v>
      </c>
      <c r="B36" s="13"/>
      <c r="C36" s="13"/>
      <c r="D36" s="14" t="str">
        <f t="shared" si="0"/>
        <v/>
      </c>
    </row>
    <row r="37" ht="21" customHeight="1" spans="1:4">
      <c r="A37" s="9" t="s">
        <v>1834</v>
      </c>
      <c r="B37" s="13"/>
      <c r="C37" s="16">
        <f>SUM(C38:C39)</f>
        <v>10652</v>
      </c>
      <c r="D37" s="14" t="str">
        <f t="shared" si="0"/>
        <v/>
      </c>
    </row>
    <row r="38" ht="21" customHeight="1" spans="1:4">
      <c r="A38" s="12" t="s">
        <v>1835</v>
      </c>
      <c r="B38" s="13"/>
      <c r="C38" s="13"/>
      <c r="D38" s="14" t="str">
        <f t="shared" si="0"/>
        <v/>
      </c>
    </row>
    <row r="39" ht="21" customHeight="1" spans="1:4">
      <c r="A39" s="12" t="s">
        <v>1836</v>
      </c>
      <c r="B39" s="13"/>
      <c r="C39" s="13">
        <v>10652</v>
      </c>
      <c r="D39" s="14" t="str">
        <f t="shared" si="0"/>
        <v/>
      </c>
    </row>
    <row r="40" ht="21" customHeight="1" spans="1:4">
      <c r="A40" s="9" t="s">
        <v>1837</v>
      </c>
      <c r="B40" s="13"/>
      <c r="C40" s="13"/>
      <c r="D40" s="14" t="str">
        <f t="shared" si="0"/>
        <v/>
      </c>
    </row>
    <row r="41" ht="21" customHeight="1" spans="1:4">
      <c r="A41" s="17" t="s">
        <v>1838</v>
      </c>
      <c r="B41" s="10"/>
      <c r="C41" s="10">
        <f>SUM(C40,C37,C32,C31,C30,C24,C20,C9,C4)</f>
        <v>118073</v>
      </c>
      <c r="D41" s="11" t="str">
        <f t="shared" si="0"/>
        <v/>
      </c>
    </row>
    <row r="42" spans="1:4">
      <c r="A42" s="18"/>
      <c r="B42" s="19"/>
      <c r="C42" s="19"/>
      <c r="D42" s="19"/>
    </row>
    <row r="43" ht="31.5" customHeight="1" spans="1:3">
      <c r="A43" s="20" t="s">
        <v>1839</v>
      </c>
      <c r="B43" s="20"/>
      <c r="C43" s="20"/>
    </row>
    <row r="1115" ht="15.6" spans="3:8">
      <c r="C1115" s="21"/>
      <c r="D1115" s="21"/>
      <c r="E1115" s="21"/>
      <c r="F1115" s="21"/>
      <c r="G1115" s="21"/>
      <c r="H1115" s="21"/>
    </row>
  </sheetData>
  <mergeCells count="3">
    <mergeCell ref="A1:D1"/>
    <mergeCell ref="A42:D42"/>
    <mergeCell ref="A43:C43"/>
  </mergeCells>
  <conditionalFormatting sqref="D9:D41 D4:D7">
    <cfRule type="cellIs" dxfId="108" priority="1" stopIfTrue="1" operator="lessThan">
      <formula>0</formula>
    </cfRule>
  </conditionalFormatting>
  <printOptions horizontalCentered="1"/>
  <pageMargins left="0.747916666666667" right="0.747916666666667" top="0.984027777777778" bottom="0.984027777777778" header="0.511805555555556" footer="0.511805555555556"/>
  <pageSetup paperSize="9" orientation="portrait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1">
    <pageSetUpPr fitToPage="1"/>
  </sheetPr>
  <dimension ref="A1:G1353"/>
  <sheetViews>
    <sheetView showZeros="0" workbookViewId="0">
      <pane ySplit="4" topLeftCell="A1332" activePane="bottomLeft" state="frozen"/>
      <selection/>
      <selection pane="bottomLeft" activeCell="C1344" sqref="C1344"/>
    </sheetView>
  </sheetViews>
  <sheetFormatPr defaultColWidth="9" defaultRowHeight="15.6" outlineLevelCol="6"/>
  <cols>
    <col min="1" max="1" width="38.75" style="178" customWidth="1"/>
    <col min="2" max="3" width="15.625" style="178" customWidth="1"/>
    <col min="4" max="4" width="15.625" style="228" customWidth="1"/>
    <col min="5" max="5" width="4.625" style="178" customWidth="1"/>
    <col min="6" max="6" width="8.625" style="178" customWidth="1"/>
    <col min="7" max="16384" width="9" style="178"/>
  </cols>
  <sheetData>
    <row r="1" ht="28.5" customHeight="1" spans="1:4">
      <c r="A1" s="229" t="s">
        <v>114</v>
      </c>
      <c r="B1" s="229"/>
      <c r="C1" s="229"/>
      <c r="D1" s="229"/>
    </row>
    <row r="2" ht="18.75" customHeight="1" spans="1:4">
      <c r="A2" s="230" t="s">
        <v>115</v>
      </c>
      <c r="B2" s="230"/>
      <c r="C2" s="248"/>
      <c r="D2" s="249" t="s">
        <v>20</v>
      </c>
    </row>
    <row r="3" s="226" customFormat="1" ht="15" customHeight="1" spans="1:4">
      <c r="A3" s="250" t="s">
        <v>21</v>
      </c>
      <c r="B3" s="235" t="s">
        <v>22</v>
      </c>
      <c r="C3" s="235" t="s">
        <v>23</v>
      </c>
      <c r="D3" s="235"/>
    </row>
    <row r="4" s="226" customFormat="1" ht="35.1" customHeight="1" spans="1:6">
      <c r="A4" s="250"/>
      <c r="B4" s="235"/>
      <c r="C4" s="235" t="s">
        <v>24</v>
      </c>
      <c r="D4" s="235" t="s">
        <v>82</v>
      </c>
      <c r="F4" s="140" t="s">
        <v>83</v>
      </c>
    </row>
    <row r="5" s="112" customFormat="1" ht="17.85" customHeight="1" spans="1:7">
      <c r="A5" s="184" t="s">
        <v>27</v>
      </c>
      <c r="B5" s="180">
        <f>B6+B18+B27+B39+B51+B62+B73+B85+B94+B104+B119+B128+B151+B161+B174+B181+B188+B197+B203+B210+B218++B225+B231+B237+B243+B249+B255</f>
        <v>157815</v>
      </c>
      <c r="C5" s="180">
        <f>C6+C18+C27+C39+C51+C62+C73+C85+C94+C104+C119+C128+C151+C161+C174+C181+C188+C197+C203+C210+C218++C225+C231+C237+C243+C249+C255</f>
        <v>228565</v>
      </c>
      <c r="D5" s="251">
        <f>IF(B5&lt;&gt;0,C5/B5,"")</f>
        <v>1.44830972974686</v>
      </c>
      <c r="F5" s="114" t="str">
        <f t="shared" ref="F5:F8" si="0">IF((B5+C5+G5)&lt;&gt;0,"是","否")</f>
        <v>是</v>
      </c>
      <c r="G5" s="112">
        <v>1</v>
      </c>
    </row>
    <row r="6" s="114" customFormat="1" ht="17.85" customHeight="1" spans="1:6">
      <c r="A6" s="185" t="s">
        <v>116</v>
      </c>
      <c r="B6" s="176">
        <f>SUM(B7:B17)</f>
        <v>9302</v>
      </c>
      <c r="C6" s="176">
        <f>SUM(C7:C17)</f>
        <v>9286</v>
      </c>
      <c r="D6" s="252">
        <f t="shared" ref="D6:D14" si="1">IF(B6&lt;&gt;0,C6/B6,"")</f>
        <v>0.998279939797893</v>
      </c>
      <c r="F6" s="114" t="str">
        <f t="shared" si="0"/>
        <v>是</v>
      </c>
    </row>
    <row r="7" s="114" customFormat="1" ht="17.85" customHeight="1" spans="1:6">
      <c r="A7" s="185" t="s">
        <v>117</v>
      </c>
      <c r="B7" s="176">
        <v>4784</v>
      </c>
      <c r="C7" s="176">
        <v>6458</v>
      </c>
      <c r="D7" s="252">
        <f t="shared" si="1"/>
        <v>1.34991638795987</v>
      </c>
      <c r="F7" s="114" t="str">
        <f t="shared" si="0"/>
        <v>是</v>
      </c>
    </row>
    <row r="8" s="114" customFormat="1" ht="17.85" customHeight="1" spans="1:6">
      <c r="A8" s="185" t="s">
        <v>118</v>
      </c>
      <c r="B8" s="176">
        <v>1332</v>
      </c>
      <c r="C8" s="176">
        <v>775</v>
      </c>
      <c r="D8" s="252">
        <f t="shared" si="1"/>
        <v>0.581831831831832</v>
      </c>
      <c r="F8" s="114" t="str">
        <f t="shared" si="0"/>
        <v>是</v>
      </c>
    </row>
    <row r="9" s="114" customFormat="1" ht="17.85" customHeight="1" spans="1:6">
      <c r="A9" s="185" t="s">
        <v>119</v>
      </c>
      <c r="B9" s="176">
        <v>13</v>
      </c>
      <c r="C9" s="176">
        <v>0</v>
      </c>
      <c r="D9" s="252">
        <f t="shared" si="1"/>
        <v>0</v>
      </c>
      <c r="F9" s="114" t="str">
        <f t="shared" ref="F9:F69" si="2">IF((B9+C9+G9)&lt;&gt;0,"是","否")</f>
        <v>是</v>
      </c>
    </row>
    <row r="10" s="114" customFormat="1" ht="17.85" customHeight="1" spans="1:6">
      <c r="A10" s="185" t="s">
        <v>120</v>
      </c>
      <c r="B10" s="176">
        <v>827</v>
      </c>
      <c r="C10" s="176">
        <v>1101</v>
      </c>
      <c r="D10" s="252">
        <f t="shared" si="1"/>
        <v>1.33131801692866</v>
      </c>
      <c r="F10" s="114" t="str">
        <f t="shared" si="2"/>
        <v>是</v>
      </c>
    </row>
    <row r="11" s="114" customFormat="1" ht="17.85" customHeight="1" spans="1:6">
      <c r="A11" s="185" t="s">
        <v>121</v>
      </c>
      <c r="B11" s="176">
        <v>97</v>
      </c>
      <c r="C11" s="176">
        <v>44</v>
      </c>
      <c r="D11" s="252">
        <f t="shared" si="1"/>
        <v>0.45360824742268</v>
      </c>
      <c r="F11" s="114" t="str">
        <f t="shared" si="2"/>
        <v>是</v>
      </c>
    </row>
    <row r="12" s="114" customFormat="1" ht="17.85" customHeight="1" spans="1:6">
      <c r="A12" s="185" t="s">
        <v>122</v>
      </c>
      <c r="B12" s="176">
        <v>37</v>
      </c>
      <c r="C12" s="176">
        <v>26</v>
      </c>
      <c r="D12" s="252">
        <f t="shared" si="1"/>
        <v>0.702702702702703</v>
      </c>
      <c r="F12" s="114" t="str">
        <f t="shared" si="2"/>
        <v>是</v>
      </c>
    </row>
    <row r="13" s="114" customFormat="1" ht="17.85" customHeight="1" spans="1:6">
      <c r="A13" s="202" t="s">
        <v>123</v>
      </c>
      <c r="B13" s="176">
        <v>180</v>
      </c>
      <c r="C13" s="176">
        <v>211</v>
      </c>
      <c r="D13" s="252">
        <f t="shared" si="1"/>
        <v>1.17222222222222</v>
      </c>
      <c r="F13" s="114" t="str">
        <f t="shared" si="2"/>
        <v>是</v>
      </c>
    </row>
    <row r="14" s="114" customFormat="1" ht="17.85" customHeight="1" spans="1:6">
      <c r="A14" s="185" t="s">
        <v>124</v>
      </c>
      <c r="B14" s="176">
        <v>392</v>
      </c>
      <c r="C14" s="176">
        <v>382</v>
      </c>
      <c r="D14" s="252">
        <f t="shared" si="1"/>
        <v>0.974489795918367</v>
      </c>
      <c r="F14" s="114" t="str">
        <f t="shared" si="2"/>
        <v>是</v>
      </c>
    </row>
    <row r="15" s="114" customFormat="1" ht="18.95" hidden="1" customHeight="1" spans="1:6">
      <c r="A15" s="185" t="s">
        <v>125</v>
      </c>
      <c r="B15" s="176">
        <v>0</v>
      </c>
      <c r="C15" s="176">
        <v>0</v>
      </c>
      <c r="D15" s="201">
        <f>IF(B15&lt;&gt;0,C15/B15,0)</f>
        <v>0</v>
      </c>
      <c r="F15" s="114" t="str">
        <f t="shared" si="2"/>
        <v>否</v>
      </c>
    </row>
    <row r="16" s="114" customFormat="1" ht="20.1" hidden="1" customHeight="1" spans="1:6">
      <c r="A16" s="185" t="s">
        <v>126</v>
      </c>
      <c r="B16" s="176">
        <v>0</v>
      </c>
      <c r="C16" s="176">
        <v>0</v>
      </c>
      <c r="D16" s="201">
        <f>IF(B16&lt;&gt;0,C16/B16,0)</f>
        <v>0</v>
      </c>
      <c r="F16" s="114" t="str">
        <f t="shared" si="2"/>
        <v>否</v>
      </c>
    </row>
    <row r="17" s="114" customFormat="1" ht="17.85" customHeight="1" spans="1:6">
      <c r="A17" s="185" t="s">
        <v>127</v>
      </c>
      <c r="B17" s="176">
        <v>1640</v>
      </c>
      <c r="C17" s="176">
        <v>289</v>
      </c>
      <c r="D17" s="252">
        <f t="shared" ref="D17:D20" si="3">IF(B17&lt;&gt;0,C17/B17,"")</f>
        <v>0.176219512195122</v>
      </c>
      <c r="F17" s="114" t="str">
        <f t="shared" si="2"/>
        <v>是</v>
      </c>
    </row>
    <row r="18" s="114" customFormat="1" ht="17.85" customHeight="1" spans="1:6">
      <c r="A18" s="185" t="s">
        <v>128</v>
      </c>
      <c r="B18" s="176">
        <f>SUM(B19:B26)</f>
        <v>5179</v>
      </c>
      <c r="C18" s="176">
        <f>SUM(C19:C26)</f>
        <v>6222</v>
      </c>
      <c r="D18" s="252">
        <f t="shared" si="3"/>
        <v>1.20139022977409</v>
      </c>
      <c r="F18" s="114" t="str">
        <f t="shared" si="2"/>
        <v>是</v>
      </c>
    </row>
    <row r="19" s="114" customFormat="1" ht="17.85" customHeight="1" spans="1:6">
      <c r="A19" s="185" t="s">
        <v>117</v>
      </c>
      <c r="B19" s="176">
        <v>3503</v>
      </c>
      <c r="C19" s="176">
        <v>4682</v>
      </c>
      <c r="D19" s="252">
        <f t="shared" si="3"/>
        <v>1.3365686554382</v>
      </c>
      <c r="F19" s="114" t="str">
        <f t="shared" si="2"/>
        <v>是</v>
      </c>
    </row>
    <row r="20" s="114" customFormat="1" ht="17.85" customHeight="1" spans="1:6">
      <c r="A20" s="185" t="s">
        <v>118</v>
      </c>
      <c r="B20" s="176">
        <v>626</v>
      </c>
      <c r="C20" s="176">
        <v>454</v>
      </c>
      <c r="D20" s="252">
        <f t="shared" si="3"/>
        <v>0.725239616613419</v>
      </c>
      <c r="F20" s="114" t="str">
        <f t="shared" si="2"/>
        <v>是</v>
      </c>
    </row>
    <row r="21" s="114" customFormat="1" ht="15.95" hidden="1" customHeight="1" spans="1:6">
      <c r="A21" s="185" t="s">
        <v>119</v>
      </c>
      <c r="B21" s="176">
        <v>0</v>
      </c>
      <c r="C21" s="176">
        <v>0</v>
      </c>
      <c r="D21" s="201">
        <f>IF(B21&lt;&gt;0,C21/B21,0)</f>
        <v>0</v>
      </c>
      <c r="F21" s="114" t="str">
        <f t="shared" si="2"/>
        <v>否</v>
      </c>
    </row>
    <row r="22" s="114" customFormat="1" ht="17.85" customHeight="1" spans="1:6">
      <c r="A22" s="185" t="s">
        <v>129</v>
      </c>
      <c r="B22" s="176">
        <v>458</v>
      </c>
      <c r="C22" s="176">
        <v>442</v>
      </c>
      <c r="D22" s="252">
        <f t="shared" ref="D22:D32" si="4">IF(B22&lt;&gt;0,C22/B22,"")</f>
        <v>0.965065502183406</v>
      </c>
      <c r="F22" s="114" t="str">
        <f t="shared" si="2"/>
        <v>是</v>
      </c>
    </row>
    <row r="23" s="114" customFormat="1" ht="17.85" customHeight="1" spans="1:6">
      <c r="A23" s="185" t="s">
        <v>130</v>
      </c>
      <c r="B23" s="176">
        <v>178</v>
      </c>
      <c r="C23" s="176">
        <v>182</v>
      </c>
      <c r="D23" s="252">
        <f t="shared" si="4"/>
        <v>1.02247191011236</v>
      </c>
      <c r="F23" s="114" t="str">
        <f t="shared" si="2"/>
        <v>是</v>
      </c>
    </row>
    <row r="24" s="114" customFormat="1" ht="17.85" customHeight="1" spans="1:6">
      <c r="A24" s="185" t="s">
        <v>131</v>
      </c>
      <c r="B24" s="176">
        <v>53</v>
      </c>
      <c r="C24" s="176">
        <v>53</v>
      </c>
      <c r="D24" s="252">
        <f t="shared" si="4"/>
        <v>1</v>
      </c>
      <c r="F24" s="114" t="str">
        <f t="shared" si="2"/>
        <v>是</v>
      </c>
    </row>
    <row r="25" s="114" customFormat="1" ht="17.85" customHeight="1" spans="1:6">
      <c r="A25" s="185" t="s">
        <v>126</v>
      </c>
      <c r="B25" s="176">
        <v>21</v>
      </c>
      <c r="C25" s="176">
        <v>24</v>
      </c>
      <c r="D25" s="252">
        <f t="shared" si="4"/>
        <v>1.14285714285714</v>
      </c>
      <c r="F25" s="114" t="str">
        <f t="shared" si="2"/>
        <v>是</v>
      </c>
    </row>
    <row r="26" s="114" customFormat="1" ht="17.85" customHeight="1" spans="1:6">
      <c r="A26" s="185" t="s">
        <v>132</v>
      </c>
      <c r="B26" s="176">
        <v>340</v>
      </c>
      <c r="C26" s="176">
        <v>385</v>
      </c>
      <c r="D26" s="252">
        <f t="shared" si="4"/>
        <v>1.13235294117647</v>
      </c>
      <c r="F26" s="114" t="str">
        <f t="shared" si="2"/>
        <v>是</v>
      </c>
    </row>
    <row r="27" s="114" customFormat="1" ht="17.85" customHeight="1" spans="1:6">
      <c r="A27" s="185" t="s">
        <v>133</v>
      </c>
      <c r="B27" s="176">
        <f>SUM(B28:B38)</f>
        <v>45443</v>
      </c>
      <c r="C27" s="176">
        <f>SUM(C28:C38)</f>
        <v>66029</v>
      </c>
      <c r="D27" s="252">
        <f t="shared" si="4"/>
        <v>1.4530070637942</v>
      </c>
      <c r="F27" s="114" t="str">
        <f t="shared" si="2"/>
        <v>是</v>
      </c>
    </row>
    <row r="28" s="114" customFormat="1" ht="17.85" customHeight="1" spans="1:6">
      <c r="A28" s="185" t="s">
        <v>117</v>
      </c>
      <c r="B28" s="176">
        <v>29768</v>
      </c>
      <c r="C28" s="176">
        <v>45094</v>
      </c>
      <c r="D28" s="252">
        <f t="shared" si="4"/>
        <v>1.51484815909702</v>
      </c>
      <c r="F28" s="114" t="str">
        <f t="shared" si="2"/>
        <v>是</v>
      </c>
    </row>
    <row r="29" s="114" customFormat="1" ht="17.85" customHeight="1" spans="1:6">
      <c r="A29" s="185" t="s">
        <v>118</v>
      </c>
      <c r="B29" s="176">
        <v>7161</v>
      </c>
      <c r="C29" s="176">
        <v>4997</v>
      </c>
      <c r="D29" s="252">
        <f t="shared" si="4"/>
        <v>0.697807568775311</v>
      </c>
      <c r="F29" s="114" t="str">
        <f t="shared" si="2"/>
        <v>是</v>
      </c>
    </row>
    <row r="30" s="114" customFormat="1" ht="17.85" customHeight="1" spans="1:6">
      <c r="A30" s="185" t="s">
        <v>119</v>
      </c>
      <c r="B30" s="176">
        <v>378</v>
      </c>
      <c r="C30" s="176">
        <v>439</v>
      </c>
      <c r="D30" s="252">
        <f t="shared" si="4"/>
        <v>1.16137566137566</v>
      </c>
      <c r="F30" s="114" t="str">
        <f t="shared" si="2"/>
        <v>是</v>
      </c>
    </row>
    <row r="31" s="114" customFormat="1" ht="17.85" customHeight="1" spans="1:6">
      <c r="A31" s="185" t="s">
        <v>134</v>
      </c>
      <c r="B31" s="176">
        <v>10</v>
      </c>
      <c r="C31" s="176">
        <v>115</v>
      </c>
      <c r="D31" s="252">
        <f t="shared" si="4"/>
        <v>11.5</v>
      </c>
      <c r="F31" s="114" t="str">
        <f t="shared" si="2"/>
        <v>是</v>
      </c>
    </row>
    <row r="32" s="114" customFormat="1" ht="17.85" customHeight="1" spans="1:6">
      <c r="A32" s="185" t="s">
        <v>135</v>
      </c>
      <c r="B32" s="176">
        <v>20</v>
      </c>
      <c r="C32" s="176">
        <v>50</v>
      </c>
      <c r="D32" s="252">
        <f t="shared" si="4"/>
        <v>2.5</v>
      </c>
      <c r="F32" s="114" t="str">
        <f t="shared" si="2"/>
        <v>是</v>
      </c>
    </row>
    <row r="33" s="114" customFormat="1" ht="18.95" hidden="1" customHeight="1" spans="1:6">
      <c r="A33" s="185" t="s">
        <v>136</v>
      </c>
      <c r="B33" s="176">
        <v>0</v>
      </c>
      <c r="C33" s="176">
        <v>0</v>
      </c>
      <c r="D33" s="201">
        <f>IF(B33&lt;&gt;0,C33/B33,0)</f>
        <v>0</v>
      </c>
      <c r="F33" s="114" t="str">
        <f t="shared" si="2"/>
        <v>否</v>
      </c>
    </row>
    <row r="34" s="114" customFormat="1" ht="17.85" customHeight="1" spans="1:6">
      <c r="A34" s="185" t="s">
        <v>137</v>
      </c>
      <c r="B34" s="176">
        <v>31</v>
      </c>
      <c r="C34" s="176">
        <v>170</v>
      </c>
      <c r="D34" s="252">
        <f t="shared" ref="D34:D35" si="5">IF(B34&lt;&gt;0,C34/B34,"")</f>
        <v>5.48387096774194</v>
      </c>
      <c r="F34" s="114" t="str">
        <f t="shared" si="2"/>
        <v>是</v>
      </c>
    </row>
    <row r="35" s="114" customFormat="1" ht="17.85" customHeight="1" spans="1:6">
      <c r="A35" s="185" t="s">
        <v>138</v>
      </c>
      <c r="B35" s="176">
        <v>179</v>
      </c>
      <c r="C35" s="176">
        <v>137</v>
      </c>
      <c r="D35" s="252">
        <f t="shared" si="5"/>
        <v>0.76536312849162</v>
      </c>
      <c r="F35" s="114" t="str">
        <f t="shared" si="2"/>
        <v>是</v>
      </c>
    </row>
    <row r="36" s="114" customFormat="1" ht="18" hidden="1" customHeight="1" spans="1:6">
      <c r="A36" s="202" t="s">
        <v>139</v>
      </c>
      <c r="B36" s="176">
        <v>0</v>
      </c>
      <c r="C36" s="176">
        <v>0</v>
      </c>
      <c r="D36" s="201">
        <f>IF(B36&lt;&gt;0,C36/B36,0)</f>
        <v>0</v>
      </c>
      <c r="F36" s="114" t="str">
        <f t="shared" si="2"/>
        <v>否</v>
      </c>
    </row>
    <row r="37" s="114" customFormat="1" ht="17.85" customHeight="1" spans="1:6">
      <c r="A37" s="202" t="s">
        <v>126</v>
      </c>
      <c r="B37" s="176">
        <v>1704</v>
      </c>
      <c r="C37" s="176">
        <v>11208</v>
      </c>
      <c r="D37" s="252">
        <f t="shared" ref="D37:D41" si="6">IF(B37&lt;&gt;0,C37/B37,"")</f>
        <v>6.57746478873239</v>
      </c>
      <c r="F37" s="114" t="str">
        <f t="shared" si="2"/>
        <v>是</v>
      </c>
    </row>
    <row r="38" s="114" customFormat="1" ht="17.85" customHeight="1" spans="1:6">
      <c r="A38" s="185" t="s">
        <v>140</v>
      </c>
      <c r="B38" s="176">
        <v>6192</v>
      </c>
      <c r="C38" s="176">
        <v>3819</v>
      </c>
      <c r="D38" s="252">
        <f t="shared" si="6"/>
        <v>0.616763565891473</v>
      </c>
      <c r="F38" s="114" t="str">
        <f t="shared" si="2"/>
        <v>是</v>
      </c>
    </row>
    <row r="39" s="114" customFormat="1" ht="17.85" customHeight="1" spans="1:6">
      <c r="A39" s="185" t="s">
        <v>141</v>
      </c>
      <c r="B39" s="176">
        <f>SUM(B40:B50)</f>
        <v>3513</v>
      </c>
      <c r="C39" s="176">
        <f>SUM(C40:C50)</f>
        <v>6271</v>
      </c>
      <c r="D39" s="252">
        <f t="shared" si="6"/>
        <v>1.78508397381156</v>
      </c>
      <c r="F39" s="114" t="str">
        <f t="shared" si="2"/>
        <v>是</v>
      </c>
    </row>
    <row r="40" s="114" customFormat="1" ht="17.85" customHeight="1" spans="1:6">
      <c r="A40" s="185" t="s">
        <v>117</v>
      </c>
      <c r="B40" s="176">
        <v>3007</v>
      </c>
      <c r="C40" s="176">
        <v>4354</v>
      </c>
      <c r="D40" s="252">
        <f t="shared" si="6"/>
        <v>1.4479547721982</v>
      </c>
      <c r="F40" s="114" t="str">
        <f t="shared" si="2"/>
        <v>是</v>
      </c>
    </row>
    <row r="41" s="114" customFormat="1" ht="17.85" customHeight="1" spans="1:6">
      <c r="A41" s="185" t="s">
        <v>118</v>
      </c>
      <c r="B41" s="176">
        <v>97</v>
      </c>
      <c r="C41" s="176">
        <v>1326</v>
      </c>
      <c r="D41" s="252">
        <f t="shared" si="6"/>
        <v>13.6701030927835</v>
      </c>
      <c r="F41" s="114" t="str">
        <f t="shared" si="2"/>
        <v>是</v>
      </c>
    </row>
    <row r="42" s="114" customFormat="1" ht="19.5" hidden="1" customHeight="1" spans="1:6">
      <c r="A42" s="185" t="s">
        <v>119</v>
      </c>
      <c r="B42" s="176">
        <v>0</v>
      </c>
      <c r="C42" s="176">
        <v>0</v>
      </c>
      <c r="D42" s="201">
        <f t="shared" ref="D42:D46" si="7">IF(B42&lt;&gt;0,C42/B42,0)</f>
        <v>0</v>
      </c>
      <c r="F42" s="114" t="str">
        <f t="shared" si="2"/>
        <v>否</v>
      </c>
    </row>
    <row r="43" s="114" customFormat="1" ht="17.85" customHeight="1" spans="1:6">
      <c r="A43" s="185" t="s">
        <v>142</v>
      </c>
      <c r="B43" s="176">
        <v>15</v>
      </c>
      <c r="C43" s="176">
        <v>10</v>
      </c>
      <c r="D43" s="252">
        <f t="shared" ref="D43:D44" si="8">IF(B43&lt;&gt;0,C43/B43,"")</f>
        <v>0.666666666666667</v>
      </c>
      <c r="F43" s="114" t="str">
        <f t="shared" si="2"/>
        <v>是</v>
      </c>
    </row>
    <row r="44" s="114" customFormat="1" ht="17.85" customHeight="1" spans="1:6">
      <c r="A44" s="185" t="s">
        <v>143</v>
      </c>
      <c r="B44" s="176">
        <v>0</v>
      </c>
      <c r="C44" s="176">
        <v>8</v>
      </c>
      <c r="D44" s="252" t="str">
        <f t="shared" si="8"/>
        <v/>
      </c>
      <c r="F44" s="114" t="str">
        <f t="shared" si="2"/>
        <v>是</v>
      </c>
    </row>
    <row r="45" s="114" customFormat="1" ht="19.5" hidden="1" customHeight="1" spans="1:6">
      <c r="A45" s="185" t="s">
        <v>144</v>
      </c>
      <c r="B45" s="176">
        <v>0</v>
      </c>
      <c r="C45" s="176">
        <v>0</v>
      </c>
      <c r="D45" s="201">
        <f t="shared" si="7"/>
        <v>0</v>
      </c>
      <c r="F45" s="114" t="str">
        <f t="shared" si="2"/>
        <v>否</v>
      </c>
    </row>
    <row r="46" s="114" customFormat="1" ht="19.5" hidden="1" customHeight="1" spans="1:6">
      <c r="A46" s="185" t="s">
        <v>145</v>
      </c>
      <c r="B46" s="176">
        <v>0</v>
      </c>
      <c r="C46" s="176">
        <v>0</v>
      </c>
      <c r="D46" s="201">
        <f t="shared" si="7"/>
        <v>0</v>
      </c>
      <c r="F46" s="114" t="str">
        <f t="shared" si="2"/>
        <v>否</v>
      </c>
    </row>
    <row r="47" s="114" customFormat="1" ht="17.85" customHeight="1" spans="1:6">
      <c r="A47" s="185" t="s">
        <v>146</v>
      </c>
      <c r="B47" s="176">
        <v>7</v>
      </c>
      <c r="C47" s="176">
        <v>1</v>
      </c>
      <c r="D47" s="252">
        <f t="shared" ref="D47:D48" si="9">IF(B47&lt;&gt;0,C47/B47,"")</f>
        <v>0.142857142857143</v>
      </c>
      <c r="F47" s="114" t="str">
        <f t="shared" si="2"/>
        <v>是</v>
      </c>
    </row>
    <row r="48" s="114" customFormat="1" ht="17.85" customHeight="1" spans="1:6">
      <c r="A48" s="185" t="s">
        <v>147</v>
      </c>
      <c r="B48" s="176">
        <v>0</v>
      </c>
      <c r="C48" s="176">
        <v>180</v>
      </c>
      <c r="D48" s="252" t="str">
        <f t="shared" si="9"/>
        <v/>
      </c>
      <c r="F48" s="114" t="str">
        <f t="shared" si="2"/>
        <v>是</v>
      </c>
    </row>
    <row r="49" s="114" customFormat="1" ht="19.5" hidden="1" customHeight="1" spans="1:6">
      <c r="A49" s="185" t="s">
        <v>126</v>
      </c>
      <c r="B49" s="176">
        <v>0</v>
      </c>
      <c r="C49" s="176">
        <v>0</v>
      </c>
      <c r="D49" s="201">
        <f>IF(B49&lt;&gt;0,C49/B49,0)</f>
        <v>0</v>
      </c>
      <c r="F49" s="114" t="str">
        <f t="shared" si="2"/>
        <v>否</v>
      </c>
    </row>
    <row r="50" s="114" customFormat="1" ht="17.85" customHeight="1" spans="1:6">
      <c r="A50" s="185" t="s">
        <v>148</v>
      </c>
      <c r="B50" s="176">
        <v>387</v>
      </c>
      <c r="C50" s="176">
        <v>392</v>
      </c>
      <c r="D50" s="252">
        <f t="shared" ref="D50:D53" si="10">IF(B50&lt;&gt;0,C50/B50,"")</f>
        <v>1.01291989664083</v>
      </c>
      <c r="F50" s="114" t="str">
        <f t="shared" si="2"/>
        <v>是</v>
      </c>
    </row>
    <row r="51" s="114" customFormat="1" ht="17.85" customHeight="1" spans="1:6">
      <c r="A51" s="185" t="s">
        <v>149</v>
      </c>
      <c r="B51" s="176">
        <f>SUM(B52:B61)</f>
        <v>2844</v>
      </c>
      <c r="C51" s="176">
        <f>SUM(C52:C61)</f>
        <v>3397</v>
      </c>
      <c r="D51" s="252">
        <f t="shared" si="10"/>
        <v>1.19444444444444</v>
      </c>
      <c r="F51" s="114" t="str">
        <f t="shared" si="2"/>
        <v>是</v>
      </c>
    </row>
    <row r="52" s="114" customFormat="1" ht="17.85" customHeight="1" spans="1:6">
      <c r="A52" s="185" t="s">
        <v>117</v>
      </c>
      <c r="B52" s="176">
        <v>1838</v>
      </c>
      <c r="C52" s="176">
        <v>2478</v>
      </c>
      <c r="D52" s="252">
        <f t="shared" si="10"/>
        <v>1.34820457018498</v>
      </c>
      <c r="F52" s="114" t="str">
        <f t="shared" si="2"/>
        <v>是</v>
      </c>
    </row>
    <row r="53" s="114" customFormat="1" ht="17.85" customHeight="1" spans="1:6">
      <c r="A53" s="185" t="s">
        <v>118</v>
      </c>
      <c r="B53" s="176">
        <v>192</v>
      </c>
      <c r="C53" s="176">
        <v>194</v>
      </c>
      <c r="D53" s="252">
        <f t="shared" si="10"/>
        <v>1.01041666666667</v>
      </c>
      <c r="F53" s="114" t="str">
        <f t="shared" si="2"/>
        <v>是</v>
      </c>
    </row>
    <row r="54" s="114" customFormat="1" ht="19.5" hidden="1" customHeight="1" spans="1:6">
      <c r="A54" s="185" t="s">
        <v>119</v>
      </c>
      <c r="B54" s="176">
        <v>0</v>
      </c>
      <c r="C54" s="176">
        <v>0</v>
      </c>
      <c r="D54" s="201">
        <f>IF(B54&lt;&gt;0,C54/B54,0)</f>
        <v>0</v>
      </c>
      <c r="F54" s="114" t="str">
        <f t="shared" si="2"/>
        <v>否</v>
      </c>
    </row>
    <row r="55" s="114" customFormat="1" ht="17.85" customHeight="1" spans="1:6">
      <c r="A55" s="185" t="s">
        <v>150</v>
      </c>
      <c r="B55" s="176">
        <v>1</v>
      </c>
      <c r="C55" s="176">
        <v>0</v>
      </c>
      <c r="D55" s="252">
        <f t="shared" ref="D55:D64" si="11">IF(B55&lt;&gt;0,C55/B55,"")</f>
        <v>0</v>
      </c>
      <c r="F55" s="114" t="str">
        <f t="shared" si="2"/>
        <v>是</v>
      </c>
    </row>
    <row r="56" s="114" customFormat="1" ht="17.85" customHeight="1" spans="1:6">
      <c r="A56" s="185" t="s">
        <v>151</v>
      </c>
      <c r="B56" s="176">
        <v>70</v>
      </c>
      <c r="C56" s="176">
        <v>38</v>
      </c>
      <c r="D56" s="252">
        <f t="shared" si="11"/>
        <v>0.542857142857143</v>
      </c>
      <c r="F56" s="114" t="str">
        <f t="shared" si="2"/>
        <v>是</v>
      </c>
    </row>
    <row r="57" s="114" customFormat="1" ht="17.85" customHeight="1" spans="1:6">
      <c r="A57" s="185" t="s">
        <v>152</v>
      </c>
      <c r="B57" s="176">
        <v>19</v>
      </c>
      <c r="C57" s="176">
        <v>2</v>
      </c>
      <c r="D57" s="252">
        <f t="shared" si="11"/>
        <v>0.105263157894737</v>
      </c>
      <c r="F57" s="114" t="str">
        <f t="shared" si="2"/>
        <v>是</v>
      </c>
    </row>
    <row r="58" s="114" customFormat="1" ht="17.85" customHeight="1" spans="1:6">
      <c r="A58" s="185" t="s">
        <v>153</v>
      </c>
      <c r="B58" s="176">
        <v>407</v>
      </c>
      <c r="C58" s="176">
        <v>370</v>
      </c>
      <c r="D58" s="252">
        <f t="shared" si="11"/>
        <v>0.909090909090909</v>
      </c>
      <c r="F58" s="114" t="str">
        <f t="shared" si="2"/>
        <v>是</v>
      </c>
    </row>
    <row r="59" s="114" customFormat="1" ht="17.85" customHeight="1" spans="1:6">
      <c r="A59" s="185" t="s">
        <v>154</v>
      </c>
      <c r="B59" s="176">
        <v>112</v>
      </c>
      <c r="C59" s="176">
        <v>68</v>
      </c>
      <c r="D59" s="252">
        <f t="shared" si="11"/>
        <v>0.607142857142857</v>
      </c>
      <c r="F59" s="114" t="str">
        <f t="shared" si="2"/>
        <v>是</v>
      </c>
    </row>
    <row r="60" s="114" customFormat="1" ht="17.85" customHeight="1" spans="1:6">
      <c r="A60" s="185" t="s">
        <v>126</v>
      </c>
      <c r="B60" s="176">
        <v>123</v>
      </c>
      <c r="C60" s="176">
        <v>145</v>
      </c>
      <c r="D60" s="252">
        <f t="shared" si="11"/>
        <v>1.17886178861789</v>
      </c>
      <c r="F60" s="114" t="str">
        <f t="shared" si="2"/>
        <v>是</v>
      </c>
    </row>
    <row r="61" s="114" customFormat="1" ht="17.85" customHeight="1" spans="1:6">
      <c r="A61" s="185" t="s">
        <v>155</v>
      </c>
      <c r="B61" s="176">
        <v>82</v>
      </c>
      <c r="C61" s="176">
        <v>102</v>
      </c>
      <c r="D61" s="252">
        <f t="shared" si="11"/>
        <v>1.24390243902439</v>
      </c>
      <c r="F61" s="114" t="str">
        <f t="shared" si="2"/>
        <v>是</v>
      </c>
    </row>
    <row r="62" s="114" customFormat="1" ht="17.85" customHeight="1" spans="1:6">
      <c r="A62" s="185" t="s">
        <v>156</v>
      </c>
      <c r="B62" s="176">
        <f>SUM(B63:B72)</f>
        <v>9510</v>
      </c>
      <c r="C62" s="176">
        <f>SUM(C63:C72)</f>
        <v>10828</v>
      </c>
      <c r="D62" s="252">
        <f t="shared" si="11"/>
        <v>1.13859095688749</v>
      </c>
      <c r="F62" s="114" t="str">
        <f t="shared" si="2"/>
        <v>是</v>
      </c>
    </row>
    <row r="63" s="114" customFormat="1" ht="17.85" customHeight="1" spans="1:6">
      <c r="A63" s="185" t="s">
        <v>117</v>
      </c>
      <c r="B63" s="176">
        <v>6731</v>
      </c>
      <c r="C63" s="176">
        <v>8420</v>
      </c>
      <c r="D63" s="252">
        <f t="shared" si="11"/>
        <v>1.25092853959293</v>
      </c>
      <c r="F63" s="114" t="str">
        <f t="shared" si="2"/>
        <v>是</v>
      </c>
    </row>
    <row r="64" s="114" customFormat="1" ht="17.85" customHeight="1" spans="1:6">
      <c r="A64" s="185" t="s">
        <v>118</v>
      </c>
      <c r="B64" s="176">
        <v>1044</v>
      </c>
      <c r="C64" s="176">
        <v>690</v>
      </c>
      <c r="D64" s="252">
        <f t="shared" si="11"/>
        <v>0.660919540229885</v>
      </c>
      <c r="F64" s="114" t="str">
        <f t="shared" si="2"/>
        <v>是</v>
      </c>
    </row>
    <row r="65" s="114" customFormat="1" ht="17.1" hidden="1" customHeight="1" spans="1:6">
      <c r="A65" s="185" t="s">
        <v>119</v>
      </c>
      <c r="B65" s="176">
        <v>0</v>
      </c>
      <c r="C65" s="176">
        <v>0</v>
      </c>
      <c r="D65" s="201"/>
      <c r="F65" s="114" t="str">
        <f t="shared" si="2"/>
        <v>否</v>
      </c>
    </row>
    <row r="66" s="114" customFormat="1" ht="17.85" customHeight="1" spans="1:6">
      <c r="A66" s="185" t="s">
        <v>157</v>
      </c>
      <c r="B66" s="176">
        <v>44</v>
      </c>
      <c r="C66" s="176">
        <v>31</v>
      </c>
      <c r="D66" s="252">
        <f t="shared" ref="D66:D69" si="12">IF(B66&lt;&gt;0,C66/B66,"")</f>
        <v>0.704545454545455</v>
      </c>
      <c r="F66" s="114" t="str">
        <f t="shared" si="2"/>
        <v>是</v>
      </c>
    </row>
    <row r="67" s="114" customFormat="1" ht="17.85" customHeight="1" spans="1:6">
      <c r="A67" s="185" t="s">
        <v>158</v>
      </c>
      <c r="B67" s="176">
        <v>84</v>
      </c>
      <c r="C67" s="176">
        <v>177</v>
      </c>
      <c r="D67" s="252">
        <f t="shared" si="12"/>
        <v>2.10714285714286</v>
      </c>
      <c r="F67" s="114" t="str">
        <f t="shared" si="2"/>
        <v>是</v>
      </c>
    </row>
    <row r="68" s="114" customFormat="1" ht="17.85" customHeight="1" spans="1:6">
      <c r="A68" s="185" t="s">
        <v>159</v>
      </c>
      <c r="B68" s="176">
        <v>0</v>
      </c>
      <c r="C68" s="176">
        <v>30</v>
      </c>
      <c r="D68" s="252" t="str">
        <f t="shared" si="12"/>
        <v/>
      </c>
      <c r="F68" s="114" t="str">
        <f t="shared" si="2"/>
        <v>是</v>
      </c>
    </row>
    <row r="69" s="114" customFormat="1" ht="17.85" customHeight="1" spans="1:6">
      <c r="A69" s="185" t="s">
        <v>160</v>
      </c>
      <c r="B69" s="176">
        <v>101</v>
      </c>
      <c r="C69" s="176">
        <v>51</v>
      </c>
      <c r="D69" s="252">
        <f t="shared" si="12"/>
        <v>0.504950495049505</v>
      </c>
      <c r="F69" s="114" t="str">
        <f t="shared" si="2"/>
        <v>是</v>
      </c>
    </row>
    <row r="70" s="114" customFormat="1" ht="19.5" hidden="1" customHeight="1" spans="1:6">
      <c r="A70" s="185" t="s">
        <v>161</v>
      </c>
      <c r="B70" s="176">
        <v>0</v>
      </c>
      <c r="C70" s="176">
        <v>0</v>
      </c>
      <c r="D70" s="201">
        <f>IF(B70&lt;&gt;0,C70/B70,0)</f>
        <v>0</v>
      </c>
      <c r="F70" s="114" t="str">
        <f t="shared" ref="F70:F133" si="13">IF((B70+C70+G70)&lt;&gt;0,"是","否")</f>
        <v>否</v>
      </c>
    </row>
    <row r="71" s="114" customFormat="1" ht="17.85" customHeight="1" spans="1:6">
      <c r="A71" s="185" t="s">
        <v>126</v>
      </c>
      <c r="B71" s="176">
        <v>158</v>
      </c>
      <c r="C71" s="176">
        <v>316</v>
      </c>
      <c r="D71" s="252">
        <f t="shared" ref="D71:D75" si="14">IF(B71&lt;&gt;0,C71/B71,"")</f>
        <v>2</v>
      </c>
      <c r="F71" s="114" t="str">
        <f t="shared" si="13"/>
        <v>是</v>
      </c>
    </row>
    <row r="72" s="114" customFormat="1" ht="17.85" customHeight="1" spans="1:6">
      <c r="A72" s="185" t="s">
        <v>162</v>
      </c>
      <c r="B72" s="176">
        <v>1348</v>
      </c>
      <c r="C72" s="176">
        <v>1113</v>
      </c>
      <c r="D72" s="252">
        <f t="shared" si="14"/>
        <v>0.82566765578635</v>
      </c>
      <c r="F72" s="114" t="str">
        <f t="shared" si="13"/>
        <v>是</v>
      </c>
    </row>
    <row r="73" s="114" customFormat="1" ht="17.85" customHeight="1" spans="1:6">
      <c r="A73" s="185" t="s">
        <v>163</v>
      </c>
      <c r="B73" s="176">
        <f>SUM(B74:B84)</f>
        <v>2965</v>
      </c>
      <c r="C73" s="176">
        <f>SUM(C74:C84)</f>
        <v>2000</v>
      </c>
      <c r="D73" s="252">
        <f t="shared" si="14"/>
        <v>0.674536256323777</v>
      </c>
      <c r="F73" s="114" t="str">
        <f t="shared" si="13"/>
        <v>是</v>
      </c>
    </row>
    <row r="74" s="114" customFormat="1" ht="17.85" customHeight="1" spans="1:6">
      <c r="A74" s="185" t="s">
        <v>117</v>
      </c>
      <c r="B74" s="176">
        <v>100</v>
      </c>
      <c r="C74" s="176">
        <v>235</v>
      </c>
      <c r="D74" s="252">
        <f t="shared" si="14"/>
        <v>2.35</v>
      </c>
      <c r="F74" s="114" t="str">
        <f t="shared" si="13"/>
        <v>是</v>
      </c>
    </row>
    <row r="75" s="114" customFormat="1" ht="17.85" customHeight="1" spans="1:6">
      <c r="A75" s="185" t="s">
        <v>118</v>
      </c>
      <c r="B75" s="176">
        <v>10</v>
      </c>
      <c r="C75" s="176">
        <v>30</v>
      </c>
      <c r="D75" s="252">
        <f t="shared" si="14"/>
        <v>3</v>
      </c>
      <c r="F75" s="114" t="str">
        <f t="shared" si="13"/>
        <v>是</v>
      </c>
    </row>
    <row r="76" s="114" customFormat="1" ht="19.5" hidden="1" customHeight="1" spans="1:6">
      <c r="A76" s="185" t="s">
        <v>119</v>
      </c>
      <c r="B76" s="176">
        <v>0</v>
      </c>
      <c r="C76" s="176">
        <v>0</v>
      </c>
      <c r="D76" s="201">
        <f t="shared" ref="D76:D83" si="15">IF(B76&lt;&gt;0,C76/B76,0)</f>
        <v>0</v>
      </c>
      <c r="F76" s="114" t="str">
        <f t="shared" si="13"/>
        <v>否</v>
      </c>
    </row>
    <row r="77" s="114" customFormat="1" ht="17.85" customHeight="1" spans="1:6">
      <c r="A77" s="185" t="s">
        <v>164</v>
      </c>
      <c r="B77" s="176">
        <v>425</v>
      </c>
      <c r="C77" s="176">
        <v>0</v>
      </c>
      <c r="D77" s="252">
        <f>IF(B77&lt;&gt;0,C77/B77,"")</f>
        <v>0</v>
      </c>
      <c r="F77" s="114" t="str">
        <f t="shared" si="13"/>
        <v>是</v>
      </c>
    </row>
    <row r="78" s="114" customFormat="1" ht="19.5" hidden="1" customHeight="1" spans="1:6">
      <c r="A78" s="185" t="s">
        <v>165</v>
      </c>
      <c r="B78" s="176">
        <v>0</v>
      </c>
      <c r="C78" s="176">
        <v>0</v>
      </c>
      <c r="D78" s="201">
        <f t="shared" si="15"/>
        <v>0</v>
      </c>
      <c r="F78" s="114" t="str">
        <f t="shared" si="13"/>
        <v>否</v>
      </c>
    </row>
    <row r="79" s="114" customFormat="1" ht="17.25" hidden="1" customHeight="1" spans="1:6">
      <c r="A79" s="185" t="s">
        <v>166</v>
      </c>
      <c r="B79" s="176">
        <v>0</v>
      </c>
      <c r="C79" s="176">
        <v>0</v>
      </c>
      <c r="D79" s="201">
        <f t="shared" si="15"/>
        <v>0</v>
      </c>
      <c r="F79" s="114" t="str">
        <f t="shared" si="13"/>
        <v>否</v>
      </c>
    </row>
    <row r="80" s="114" customFormat="1" ht="19.5" hidden="1" customHeight="1" spans="1:6">
      <c r="A80" s="185" t="s">
        <v>167</v>
      </c>
      <c r="B80" s="176">
        <v>0</v>
      </c>
      <c r="C80" s="176">
        <v>0</v>
      </c>
      <c r="D80" s="201">
        <f t="shared" si="15"/>
        <v>0</v>
      </c>
      <c r="F80" s="114" t="str">
        <f t="shared" si="13"/>
        <v>否</v>
      </c>
    </row>
    <row r="81" s="114" customFormat="1" ht="19.5" hidden="1" customHeight="1" spans="1:6">
      <c r="A81" s="185" t="s">
        <v>168</v>
      </c>
      <c r="B81" s="176">
        <v>0</v>
      </c>
      <c r="C81" s="176">
        <v>0</v>
      </c>
      <c r="D81" s="201">
        <f t="shared" si="15"/>
        <v>0</v>
      </c>
      <c r="F81" s="114" t="str">
        <f t="shared" si="13"/>
        <v>否</v>
      </c>
    </row>
    <row r="82" s="114" customFormat="1" ht="19.5" hidden="1" customHeight="1" spans="1:6">
      <c r="A82" s="185" t="s">
        <v>160</v>
      </c>
      <c r="B82" s="176">
        <v>0</v>
      </c>
      <c r="C82" s="176">
        <v>0</v>
      </c>
      <c r="D82" s="201">
        <f t="shared" si="15"/>
        <v>0</v>
      </c>
      <c r="F82" s="114" t="str">
        <f t="shared" si="13"/>
        <v>否</v>
      </c>
    </row>
    <row r="83" s="114" customFormat="1" ht="19.5" hidden="1" customHeight="1" spans="1:6">
      <c r="A83" s="185" t="s">
        <v>126</v>
      </c>
      <c r="B83" s="176">
        <v>0</v>
      </c>
      <c r="C83" s="176">
        <v>0</v>
      </c>
      <c r="D83" s="201">
        <f t="shared" si="15"/>
        <v>0</v>
      </c>
      <c r="F83" s="114" t="str">
        <f t="shared" si="13"/>
        <v>否</v>
      </c>
    </row>
    <row r="84" s="114" customFormat="1" ht="17.85" customHeight="1" spans="1:6">
      <c r="A84" s="185" t="s">
        <v>169</v>
      </c>
      <c r="B84" s="176">
        <v>2430</v>
      </c>
      <c r="C84" s="176">
        <v>1735</v>
      </c>
      <c r="D84" s="252">
        <f t="shared" ref="D84:D87" si="16">IF(B84&lt;&gt;0,C84/B84,"")</f>
        <v>0.713991769547325</v>
      </c>
      <c r="F84" s="114" t="str">
        <f t="shared" si="13"/>
        <v>是</v>
      </c>
    </row>
    <row r="85" s="114" customFormat="1" ht="17.85" customHeight="1" spans="1:6">
      <c r="A85" s="185" t="s">
        <v>170</v>
      </c>
      <c r="B85" s="176">
        <f>SUM(B86:B93)</f>
        <v>3427</v>
      </c>
      <c r="C85" s="176">
        <f>SUM(C86:C93)</f>
        <v>920</v>
      </c>
      <c r="D85" s="252">
        <f t="shared" si="16"/>
        <v>0.268456375838926</v>
      </c>
      <c r="F85" s="114" t="str">
        <f t="shared" si="13"/>
        <v>是</v>
      </c>
    </row>
    <row r="86" s="114" customFormat="1" ht="17.85" customHeight="1" spans="1:6">
      <c r="A86" s="185" t="s">
        <v>117</v>
      </c>
      <c r="B86" s="176">
        <v>2023</v>
      </c>
      <c r="C86" s="176">
        <v>140</v>
      </c>
      <c r="D86" s="252">
        <f t="shared" si="16"/>
        <v>0.069204152249135</v>
      </c>
      <c r="F86" s="114" t="str">
        <f t="shared" si="13"/>
        <v>是</v>
      </c>
    </row>
    <row r="87" s="114" customFormat="1" ht="17.85" customHeight="1" spans="1:6">
      <c r="A87" s="185" t="s">
        <v>118</v>
      </c>
      <c r="B87" s="176">
        <v>336</v>
      </c>
      <c r="C87" s="176">
        <v>298</v>
      </c>
      <c r="D87" s="252">
        <f t="shared" si="16"/>
        <v>0.886904761904762</v>
      </c>
      <c r="F87" s="114" t="str">
        <f t="shared" si="13"/>
        <v>是</v>
      </c>
    </row>
    <row r="88" s="114" customFormat="1" ht="19.5" hidden="1" customHeight="1" spans="1:6">
      <c r="A88" s="185" t="s">
        <v>119</v>
      </c>
      <c r="B88" s="176">
        <v>0</v>
      </c>
      <c r="C88" s="176">
        <v>0</v>
      </c>
      <c r="D88" s="201">
        <f>IF(B88&lt;&gt;0,C88/B88,0)</f>
        <v>0</v>
      </c>
      <c r="F88" s="114" t="str">
        <f t="shared" si="13"/>
        <v>否</v>
      </c>
    </row>
    <row r="89" s="114" customFormat="1" ht="17.85" customHeight="1" spans="1:6">
      <c r="A89" s="185" t="s">
        <v>171</v>
      </c>
      <c r="B89" s="176">
        <v>737</v>
      </c>
      <c r="C89" s="176">
        <v>65</v>
      </c>
      <c r="D89" s="252">
        <f t="shared" ref="D89:D95" si="17">IF(B89&lt;&gt;0,C89/B89,"")</f>
        <v>0.0881953867028494</v>
      </c>
      <c r="F89" s="114" t="str">
        <f t="shared" si="13"/>
        <v>是</v>
      </c>
    </row>
    <row r="90" s="114" customFormat="1" ht="17.85" customHeight="1" spans="1:6">
      <c r="A90" s="185" t="s">
        <v>172</v>
      </c>
      <c r="B90" s="176">
        <v>3</v>
      </c>
      <c r="C90" s="176">
        <v>0</v>
      </c>
      <c r="D90" s="252">
        <f t="shared" si="17"/>
        <v>0</v>
      </c>
      <c r="F90" s="114" t="str">
        <f t="shared" si="13"/>
        <v>是</v>
      </c>
    </row>
    <row r="91" s="114" customFormat="1" ht="17.85" customHeight="1" spans="1:6">
      <c r="A91" s="185" t="s">
        <v>160</v>
      </c>
      <c r="B91" s="176">
        <v>91</v>
      </c>
      <c r="C91" s="176">
        <v>5</v>
      </c>
      <c r="D91" s="252">
        <f t="shared" si="17"/>
        <v>0.0549450549450549</v>
      </c>
      <c r="F91" s="114" t="str">
        <f t="shared" si="13"/>
        <v>是</v>
      </c>
    </row>
    <row r="92" s="114" customFormat="1" ht="17.85" customHeight="1" spans="1:6">
      <c r="A92" s="185" t="s">
        <v>126</v>
      </c>
      <c r="B92" s="176">
        <v>52</v>
      </c>
      <c r="C92" s="176">
        <v>10</v>
      </c>
      <c r="D92" s="252">
        <f t="shared" si="17"/>
        <v>0.192307692307692</v>
      </c>
      <c r="F92" s="114" t="str">
        <f t="shared" si="13"/>
        <v>是</v>
      </c>
    </row>
    <row r="93" s="114" customFormat="1" ht="17.85" customHeight="1" spans="1:6">
      <c r="A93" s="185" t="s">
        <v>173</v>
      </c>
      <c r="B93" s="176">
        <v>185</v>
      </c>
      <c r="C93" s="176">
        <v>402</v>
      </c>
      <c r="D93" s="252">
        <f t="shared" si="17"/>
        <v>2.17297297297297</v>
      </c>
      <c r="F93" s="114" t="str">
        <f t="shared" si="13"/>
        <v>是</v>
      </c>
    </row>
    <row r="94" s="114" customFormat="1" ht="17.85" customHeight="1" spans="1:6">
      <c r="A94" s="185" t="s">
        <v>174</v>
      </c>
      <c r="B94" s="176">
        <f>SUM(B95:B103)</f>
        <v>55</v>
      </c>
      <c r="C94" s="176">
        <f>SUM(C95:C103)</f>
        <v>125</v>
      </c>
      <c r="D94" s="252">
        <f t="shared" si="17"/>
        <v>2.27272727272727</v>
      </c>
      <c r="F94" s="114" t="str">
        <f t="shared" si="13"/>
        <v>是</v>
      </c>
    </row>
    <row r="95" s="114" customFormat="1" ht="17.85" customHeight="1" spans="1:6">
      <c r="A95" s="185" t="s">
        <v>117</v>
      </c>
      <c r="B95" s="176"/>
      <c r="C95" s="176">
        <v>36</v>
      </c>
      <c r="D95" s="252" t="str">
        <f t="shared" si="17"/>
        <v/>
      </c>
      <c r="F95" s="114" t="str">
        <f t="shared" si="13"/>
        <v>是</v>
      </c>
    </row>
    <row r="96" s="114" customFormat="1" ht="17.25" hidden="1" customHeight="1" spans="1:6">
      <c r="A96" s="185" t="s">
        <v>118</v>
      </c>
      <c r="B96" s="176">
        <v>0</v>
      </c>
      <c r="C96" s="176">
        <v>0</v>
      </c>
      <c r="D96" s="201">
        <f t="shared" ref="D96:D102" si="18">IF(B96&lt;&gt;0,C96/B96,0)</f>
        <v>0</v>
      </c>
      <c r="F96" s="114" t="str">
        <f t="shared" si="13"/>
        <v>否</v>
      </c>
    </row>
    <row r="97" s="114" customFormat="1" ht="19.5" hidden="1" customHeight="1" spans="1:6">
      <c r="A97" s="185" t="s">
        <v>119</v>
      </c>
      <c r="B97" s="176">
        <v>0</v>
      </c>
      <c r="C97" s="176">
        <v>0</v>
      </c>
      <c r="D97" s="201">
        <f t="shared" si="18"/>
        <v>0</v>
      </c>
      <c r="F97" s="114" t="str">
        <f t="shared" si="13"/>
        <v>否</v>
      </c>
    </row>
    <row r="98" s="114" customFormat="1" ht="19.5" hidden="1" customHeight="1" spans="1:6">
      <c r="A98" s="185" t="s">
        <v>175</v>
      </c>
      <c r="B98" s="176">
        <v>0</v>
      </c>
      <c r="C98" s="176">
        <v>0</v>
      </c>
      <c r="D98" s="201">
        <f t="shared" si="18"/>
        <v>0</v>
      </c>
      <c r="F98" s="114" t="str">
        <f t="shared" si="13"/>
        <v>否</v>
      </c>
    </row>
    <row r="99" s="114" customFormat="1" ht="19.5" hidden="1" customHeight="1" spans="1:6">
      <c r="A99" s="185" t="s">
        <v>176</v>
      </c>
      <c r="B99" s="176">
        <v>0</v>
      </c>
      <c r="C99" s="176">
        <v>0</v>
      </c>
      <c r="D99" s="201">
        <f t="shared" si="18"/>
        <v>0</v>
      </c>
      <c r="F99" s="114" t="str">
        <f t="shared" si="13"/>
        <v>否</v>
      </c>
    </row>
    <row r="100" s="114" customFormat="1" ht="19.5" hidden="1" customHeight="1" spans="1:6">
      <c r="A100" s="185" t="s">
        <v>177</v>
      </c>
      <c r="B100" s="176">
        <v>0</v>
      </c>
      <c r="C100" s="176">
        <v>0</v>
      </c>
      <c r="D100" s="201">
        <f t="shared" si="18"/>
        <v>0</v>
      </c>
      <c r="F100" s="114" t="str">
        <f t="shared" si="13"/>
        <v>否</v>
      </c>
    </row>
    <row r="101" s="114" customFormat="1" ht="19.5" hidden="1" customHeight="1" spans="1:6">
      <c r="A101" s="185" t="s">
        <v>160</v>
      </c>
      <c r="B101" s="176">
        <v>0</v>
      </c>
      <c r="C101" s="176">
        <v>0</v>
      </c>
      <c r="D101" s="201">
        <f t="shared" si="18"/>
        <v>0</v>
      </c>
      <c r="F101" s="114" t="str">
        <f t="shared" si="13"/>
        <v>否</v>
      </c>
    </row>
    <row r="102" s="114" customFormat="1" ht="19.5" hidden="1" customHeight="1" spans="1:6">
      <c r="A102" s="185" t="s">
        <v>126</v>
      </c>
      <c r="B102" s="176">
        <v>0</v>
      </c>
      <c r="C102" s="176">
        <v>0</v>
      </c>
      <c r="D102" s="201">
        <f t="shared" si="18"/>
        <v>0</v>
      </c>
      <c r="F102" s="114" t="str">
        <f t="shared" si="13"/>
        <v>否</v>
      </c>
    </row>
    <row r="103" s="114" customFormat="1" ht="17.85" customHeight="1" spans="1:6">
      <c r="A103" s="185" t="s">
        <v>178</v>
      </c>
      <c r="B103" s="176">
        <v>55</v>
      </c>
      <c r="C103" s="176">
        <v>89</v>
      </c>
      <c r="D103" s="252">
        <f t="shared" ref="D103:D106" si="19">IF(B103&lt;&gt;0,C103/B103,"")</f>
        <v>1.61818181818182</v>
      </c>
      <c r="F103" s="114" t="str">
        <f t="shared" si="13"/>
        <v>是</v>
      </c>
    </row>
    <row r="104" s="114" customFormat="1" ht="17.85" customHeight="1" spans="1:6">
      <c r="A104" s="185" t="s">
        <v>179</v>
      </c>
      <c r="B104" s="176">
        <f>SUM(B105:B118)</f>
        <v>885</v>
      </c>
      <c r="C104" s="176">
        <f>SUM(C105:C118)</f>
        <v>1090</v>
      </c>
      <c r="D104" s="252">
        <f t="shared" si="19"/>
        <v>1.2316384180791</v>
      </c>
      <c r="F104" s="114" t="str">
        <f t="shared" si="13"/>
        <v>是</v>
      </c>
    </row>
    <row r="105" s="114" customFormat="1" ht="17.85" customHeight="1" spans="1:6">
      <c r="A105" s="185" t="s">
        <v>117</v>
      </c>
      <c r="B105" s="176">
        <v>628</v>
      </c>
      <c r="C105" s="176">
        <v>879</v>
      </c>
      <c r="D105" s="252">
        <f t="shared" si="19"/>
        <v>1.39968152866242</v>
      </c>
      <c r="F105" s="114" t="str">
        <f t="shared" si="13"/>
        <v>是</v>
      </c>
    </row>
    <row r="106" s="114" customFormat="1" ht="17.85" customHeight="1" spans="1:6">
      <c r="A106" s="185" t="s">
        <v>118</v>
      </c>
      <c r="B106" s="176">
        <v>146</v>
      </c>
      <c r="C106" s="176">
        <v>146</v>
      </c>
      <c r="D106" s="252">
        <f t="shared" si="19"/>
        <v>1</v>
      </c>
      <c r="F106" s="114" t="str">
        <f t="shared" si="13"/>
        <v>是</v>
      </c>
    </row>
    <row r="107" s="114" customFormat="1" ht="19.5" hidden="1" customHeight="1" spans="1:6">
      <c r="A107" s="185" t="s">
        <v>119</v>
      </c>
      <c r="B107" s="176">
        <v>0</v>
      </c>
      <c r="C107" s="176">
        <v>0</v>
      </c>
      <c r="D107" s="201">
        <f t="shared" ref="D107:D113" si="20">IF(B107&lt;&gt;0,C107/B107,0)</f>
        <v>0</v>
      </c>
      <c r="F107" s="114" t="str">
        <f t="shared" si="13"/>
        <v>否</v>
      </c>
    </row>
    <row r="108" s="114" customFormat="1" ht="17.85" customHeight="1" spans="1:6">
      <c r="A108" s="185" t="s">
        <v>180</v>
      </c>
      <c r="B108" s="176">
        <v>0</v>
      </c>
      <c r="C108" s="176">
        <v>20</v>
      </c>
      <c r="D108" s="252" t="str">
        <f>IF(B108&lt;&gt;0,C108/B108,"")</f>
        <v/>
      </c>
      <c r="F108" s="114" t="str">
        <f t="shared" si="13"/>
        <v>是</v>
      </c>
    </row>
    <row r="109" s="114" customFormat="1" ht="19.5" hidden="1" customHeight="1" spans="1:6">
      <c r="A109" s="185" t="s">
        <v>181</v>
      </c>
      <c r="B109" s="176">
        <v>0</v>
      </c>
      <c r="C109" s="176">
        <v>0</v>
      </c>
      <c r="D109" s="201">
        <f t="shared" si="20"/>
        <v>0</v>
      </c>
      <c r="F109" s="114" t="str">
        <f t="shared" si="13"/>
        <v>否</v>
      </c>
    </row>
    <row r="110" s="114" customFormat="1" ht="17.85" customHeight="1" spans="1:6">
      <c r="A110" s="185" t="s">
        <v>182</v>
      </c>
      <c r="B110" s="176">
        <v>2</v>
      </c>
      <c r="C110" s="176">
        <v>0</v>
      </c>
      <c r="D110" s="252">
        <f>IF(B110&lt;&gt;0,C110/B110,"")</f>
        <v>0</v>
      </c>
      <c r="F110" s="114" t="str">
        <f t="shared" si="13"/>
        <v>是</v>
      </c>
    </row>
    <row r="111" s="114" customFormat="1" ht="19.5" hidden="1" customHeight="1" spans="1:6">
      <c r="A111" s="185" t="s">
        <v>183</v>
      </c>
      <c r="B111" s="176">
        <v>0</v>
      </c>
      <c r="C111" s="176">
        <v>0</v>
      </c>
      <c r="D111" s="201">
        <f t="shared" si="20"/>
        <v>0</v>
      </c>
      <c r="F111" s="114" t="str">
        <f t="shared" si="13"/>
        <v>否</v>
      </c>
    </row>
    <row r="112" s="114" customFormat="1" ht="19.5" hidden="1" customHeight="1" spans="1:6">
      <c r="A112" s="185" t="s">
        <v>184</v>
      </c>
      <c r="B112" s="176">
        <v>0</v>
      </c>
      <c r="C112" s="176">
        <v>0</v>
      </c>
      <c r="D112" s="201">
        <f t="shared" si="20"/>
        <v>0</v>
      </c>
      <c r="F112" s="114" t="str">
        <f t="shared" si="13"/>
        <v>否</v>
      </c>
    </row>
    <row r="113" s="114" customFormat="1" ht="19.5" hidden="1" customHeight="1" spans="1:6">
      <c r="A113" s="185" t="s">
        <v>185</v>
      </c>
      <c r="B113" s="176">
        <v>0</v>
      </c>
      <c r="C113" s="176">
        <v>0</v>
      </c>
      <c r="D113" s="201">
        <f t="shared" si="20"/>
        <v>0</v>
      </c>
      <c r="F113" s="114" t="str">
        <f t="shared" si="13"/>
        <v>否</v>
      </c>
    </row>
    <row r="114" s="114" customFormat="1" ht="17.85" customHeight="1" spans="1:6">
      <c r="A114" s="185" t="s">
        <v>186</v>
      </c>
      <c r="B114" s="176">
        <v>5</v>
      </c>
      <c r="C114" s="176">
        <v>5</v>
      </c>
      <c r="D114" s="252">
        <f>IF(B114&lt;&gt;0,C114/B114,"")</f>
        <v>1</v>
      </c>
      <c r="F114" s="114" t="str">
        <f t="shared" si="13"/>
        <v>是</v>
      </c>
    </row>
    <row r="115" s="114" customFormat="1" ht="17.1" hidden="1" customHeight="1" spans="1:6">
      <c r="A115" s="185" t="s">
        <v>187</v>
      </c>
      <c r="B115" s="176">
        <v>0</v>
      </c>
      <c r="C115" s="176">
        <v>0</v>
      </c>
      <c r="D115" s="201"/>
      <c r="F115" s="114" t="str">
        <f t="shared" si="13"/>
        <v>否</v>
      </c>
    </row>
    <row r="116" s="114" customFormat="1" ht="19.5" hidden="1" customHeight="1" spans="1:6">
      <c r="A116" s="185" t="s">
        <v>188</v>
      </c>
      <c r="B116" s="176">
        <v>0</v>
      </c>
      <c r="C116" s="176">
        <v>0</v>
      </c>
      <c r="D116" s="201">
        <f>IF(B116&lt;&gt;0,C116/B116,0)</f>
        <v>0</v>
      </c>
      <c r="F116" s="114" t="str">
        <f t="shared" si="13"/>
        <v>否</v>
      </c>
    </row>
    <row r="117" s="114" customFormat="1" ht="19.5" hidden="1" customHeight="1" spans="1:6">
      <c r="A117" s="185" t="s">
        <v>126</v>
      </c>
      <c r="B117" s="176">
        <v>0</v>
      </c>
      <c r="C117" s="176">
        <v>0</v>
      </c>
      <c r="D117" s="201">
        <f>IF(B117&lt;&gt;0,C117/B117,0)</f>
        <v>0</v>
      </c>
      <c r="F117" s="114" t="str">
        <f t="shared" si="13"/>
        <v>否</v>
      </c>
    </row>
    <row r="118" s="114" customFormat="1" ht="17.85" customHeight="1" spans="1:6">
      <c r="A118" s="185" t="s">
        <v>189</v>
      </c>
      <c r="B118" s="176">
        <v>104</v>
      </c>
      <c r="C118" s="176">
        <v>40</v>
      </c>
      <c r="D118" s="252">
        <f t="shared" ref="D118:D121" si="21">IF(B118&lt;&gt;0,C118/B118,"")</f>
        <v>0.384615384615385</v>
      </c>
      <c r="F118" s="114" t="str">
        <f t="shared" si="13"/>
        <v>是</v>
      </c>
    </row>
    <row r="119" s="114" customFormat="1" ht="17.85" customHeight="1" spans="1:6">
      <c r="A119" s="185" t="s">
        <v>190</v>
      </c>
      <c r="B119" s="176">
        <f>SUM(B120:B127)</f>
        <v>8775</v>
      </c>
      <c r="C119" s="176">
        <f>SUM(C120:C127)</f>
        <v>9220</v>
      </c>
      <c r="D119" s="252">
        <f t="shared" si="21"/>
        <v>1.05071225071225</v>
      </c>
      <c r="F119" s="114" t="str">
        <f t="shared" si="13"/>
        <v>是</v>
      </c>
    </row>
    <row r="120" s="114" customFormat="1" ht="17.85" customHeight="1" spans="1:6">
      <c r="A120" s="185" t="s">
        <v>117</v>
      </c>
      <c r="B120" s="176">
        <v>5886</v>
      </c>
      <c r="C120" s="176">
        <v>7833</v>
      </c>
      <c r="D120" s="252">
        <f t="shared" si="21"/>
        <v>1.33078491335372</v>
      </c>
      <c r="F120" s="114" t="str">
        <f t="shared" si="13"/>
        <v>是</v>
      </c>
    </row>
    <row r="121" s="114" customFormat="1" ht="17.85" customHeight="1" spans="1:6">
      <c r="A121" s="185" t="s">
        <v>118</v>
      </c>
      <c r="B121" s="176">
        <v>1429</v>
      </c>
      <c r="C121" s="176">
        <v>887</v>
      </c>
      <c r="D121" s="252">
        <f t="shared" si="21"/>
        <v>0.620713785864241</v>
      </c>
      <c r="F121" s="114" t="str">
        <f t="shared" si="13"/>
        <v>是</v>
      </c>
    </row>
    <row r="122" s="114" customFormat="1" ht="19.5" hidden="1" customHeight="1" spans="1:6">
      <c r="A122" s="185" t="s">
        <v>119</v>
      </c>
      <c r="B122" s="176">
        <v>0</v>
      </c>
      <c r="C122" s="176">
        <v>0</v>
      </c>
      <c r="D122" s="201">
        <f t="shared" ref="D122:D126" si="22">IF(B122&lt;&gt;0,C122/B122,0)</f>
        <v>0</v>
      </c>
      <c r="F122" s="114" t="str">
        <f t="shared" si="13"/>
        <v>否</v>
      </c>
    </row>
    <row r="123" s="114" customFormat="1" ht="17.85" customHeight="1" spans="1:6">
      <c r="A123" s="185" t="s">
        <v>191</v>
      </c>
      <c r="B123" s="176">
        <v>19</v>
      </c>
      <c r="C123" s="176">
        <v>5</v>
      </c>
      <c r="D123" s="252">
        <f>IF(B123&lt;&gt;0,C123/B123,"")</f>
        <v>0.263157894736842</v>
      </c>
      <c r="F123" s="114" t="str">
        <f t="shared" si="13"/>
        <v>是</v>
      </c>
    </row>
    <row r="124" s="114" customFormat="1" ht="17.85" hidden="1" customHeight="1" spans="1:6">
      <c r="A124" s="185" t="s">
        <v>192</v>
      </c>
      <c r="B124" s="176">
        <v>0</v>
      </c>
      <c r="C124" s="176">
        <v>0</v>
      </c>
      <c r="D124" s="201">
        <f t="shared" si="22"/>
        <v>0</v>
      </c>
      <c r="F124" s="114" t="str">
        <f t="shared" si="13"/>
        <v>否</v>
      </c>
    </row>
    <row r="125" s="114" customFormat="1" ht="19.5" hidden="1" customHeight="1" spans="1:6">
      <c r="A125" s="185" t="s">
        <v>193</v>
      </c>
      <c r="B125" s="176">
        <v>0</v>
      </c>
      <c r="C125" s="176">
        <v>0</v>
      </c>
      <c r="D125" s="201">
        <f t="shared" si="22"/>
        <v>0</v>
      </c>
      <c r="F125" s="114" t="str">
        <f t="shared" si="13"/>
        <v>否</v>
      </c>
    </row>
    <row r="126" s="114" customFormat="1" ht="19.5" hidden="1" customHeight="1" spans="1:6">
      <c r="A126" s="185" t="s">
        <v>126</v>
      </c>
      <c r="B126" s="176">
        <v>0</v>
      </c>
      <c r="C126" s="176">
        <v>0</v>
      </c>
      <c r="D126" s="201">
        <f t="shared" si="22"/>
        <v>0</v>
      </c>
      <c r="F126" s="114" t="str">
        <f t="shared" si="13"/>
        <v>否</v>
      </c>
    </row>
    <row r="127" s="114" customFormat="1" ht="17.85" customHeight="1" spans="1:6">
      <c r="A127" s="185" t="s">
        <v>194</v>
      </c>
      <c r="B127" s="176">
        <v>1441</v>
      </c>
      <c r="C127" s="176">
        <v>495</v>
      </c>
      <c r="D127" s="252">
        <f t="shared" ref="D127:D130" si="23">IF(B127&lt;&gt;0,C127/B127,"")</f>
        <v>0.343511450381679</v>
      </c>
      <c r="F127" s="114" t="str">
        <f t="shared" si="13"/>
        <v>是</v>
      </c>
    </row>
    <row r="128" s="114" customFormat="1" ht="17.85" customHeight="1" spans="1:6">
      <c r="A128" s="185" t="s">
        <v>195</v>
      </c>
      <c r="B128" s="176">
        <f>SUM(B129:B138)</f>
        <v>5944</v>
      </c>
      <c r="C128" s="176">
        <f>SUM(C129:C138)</f>
        <v>7569</v>
      </c>
      <c r="D128" s="252">
        <f t="shared" si="23"/>
        <v>1.27338492597577</v>
      </c>
      <c r="F128" s="114" t="str">
        <f t="shared" si="13"/>
        <v>是</v>
      </c>
    </row>
    <row r="129" s="114" customFormat="1" ht="17.85" customHeight="1" spans="1:6">
      <c r="A129" s="185" t="s">
        <v>117</v>
      </c>
      <c r="B129" s="176">
        <v>3549</v>
      </c>
      <c r="C129" s="176">
        <v>4228</v>
      </c>
      <c r="D129" s="252">
        <f t="shared" si="23"/>
        <v>1.19132149901381</v>
      </c>
      <c r="F129" s="114" t="str">
        <f t="shared" si="13"/>
        <v>是</v>
      </c>
    </row>
    <row r="130" s="114" customFormat="1" ht="17.85" customHeight="1" spans="1:6">
      <c r="A130" s="185" t="s">
        <v>118</v>
      </c>
      <c r="B130" s="176">
        <v>457</v>
      </c>
      <c r="C130" s="176">
        <v>265</v>
      </c>
      <c r="D130" s="252">
        <f t="shared" si="23"/>
        <v>0.579868708971554</v>
      </c>
      <c r="F130" s="114" t="str">
        <f t="shared" si="13"/>
        <v>是</v>
      </c>
    </row>
    <row r="131" s="114" customFormat="1" ht="19.5" hidden="1" customHeight="1" spans="1:6">
      <c r="A131" s="185" t="s">
        <v>119</v>
      </c>
      <c r="B131" s="176">
        <v>0</v>
      </c>
      <c r="C131" s="176">
        <v>0</v>
      </c>
      <c r="D131" s="201">
        <f t="shared" ref="D131:D135" si="24">IF(B131&lt;&gt;0,C131/B131,0)</f>
        <v>0</v>
      </c>
      <c r="F131" s="114" t="str">
        <f t="shared" si="13"/>
        <v>否</v>
      </c>
    </row>
    <row r="132" s="114" customFormat="1" ht="17.1" hidden="1" customHeight="1" spans="1:6">
      <c r="A132" s="185" t="s">
        <v>196</v>
      </c>
      <c r="B132" s="176">
        <v>0</v>
      </c>
      <c r="C132" s="176">
        <v>0</v>
      </c>
      <c r="D132" s="201"/>
      <c r="F132" s="114" t="str">
        <f t="shared" si="13"/>
        <v>否</v>
      </c>
    </row>
    <row r="133" s="114" customFormat="1" ht="17.85" customHeight="1" spans="1:6">
      <c r="A133" s="185" t="s">
        <v>197</v>
      </c>
      <c r="B133" s="176">
        <v>0</v>
      </c>
      <c r="C133" s="176">
        <v>50</v>
      </c>
      <c r="D133" s="252" t="str">
        <f>IF(B133&lt;&gt;0,C133/B133,"")</f>
        <v/>
      </c>
      <c r="F133" s="114" t="str">
        <f t="shared" si="13"/>
        <v>是</v>
      </c>
    </row>
    <row r="134" s="114" customFormat="1" ht="17.1" hidden="1" customHeight="1" spans="1:6">
      <c r="A134" s="185" t="s">
        <v>198</v>
      </c>
      <c r="B134" s="176">
        <v>0</v>
      </c>
      <c r="C134" s="176">
        <v>0</v>
      </c>
      <c r="D134" s="201"/>
      <c r="F134" s="114" t="str">
        <f t="shared" ref="F134:F138" si="25">IF((B134+C134+G134)&lt;&gt;0,"是","否")</f>
        <v>否</v>
      </c>
    </row>
    <row r="135" s="114" customFormat="1" ht="17.85" hidden="1" customHeight="1" spans="1:6">
      <c r="A135" s="185" t="s">
        <v>199</v>
      </c>
      <c r="B135" s="176">
        <v>0</v>
      </c>
      <c r="C135" s="176">
        <v>0</v>
      </c>
      <c r="D135" s="201">
        <f t="shared" si="24"/>
        <v>0</v>
      </c>
      <c r="F135" s="114" t="str">
        <f t="shared" si="25"/>
        <v>否</v>
      </c>
    </row>
    <row r="136" s="114" customFormat="1" ht="17.85" customHeight="1" spans="1:6">
      <c r="A136" s="185" t="s">
        <v>200</v>
      </c>
      <c r="B136" s="176">
        <v>833</v>
      </c>
      <c r="C136" s="176">
        <v>578</v>
      </c>
      <c r="D136" s="252">
        <f t="shared" ref="D136:D138" si="26">IF(B136&lt;&gt;0,C136/B136,"")</f>
        <v>0.693877551020408</v>
      </c>
      <c r="F136" s="114" t="str">
        <f t="shared" si="25"/>
        <v>是</v>
      </c>
    </row>
    <row r="137" s="114" customFormat="1" ht="17.85" customHeight="1" spans="1:6">
      <c r="A137" s="185" t="s">
        <v>126</v>
      </c>
      <c r="B137" s="176">
        <v>324</v>
      </c>
      <c r="C137" s="176">
        <v>423</v>
      </c>
      <c r="D137" s="252">
        <f t="shared" si="26"/>
        <v>1.30555555555556</v>
      </c>
      <c r="F137" s="114" t="str">
        <f t="shared" si="25"/>
        <v>是</v>
      </c>
    </row>
    <row r="138" s="114" customFormat="1" ht="17.85" customHeight="1" spans="1:6">
      <c r="A138" s="185" t="s">
        <v>201</v>
      </c>
      <c r="B138" s="176">
        <v>781</v>
      </c>
      <c r="C138" s="176">
        <v>2025</v>
      </c>
      <c r="D138" s="252">
        <f t="shared" si="26"/>
        <v>2.59282970550576</v>
      </c>
      <c r="F138" s="114" t="str">
        <f t="shared" si="25"/>
        <v>是</v>
      </c>
    </row>
    <row r="139" s="114" customFormat="1" ht="19.5" hidden="1" customHeight="1" spans="1:6">
      <c r="A139" s="185" t="s">
        <v>202</v>
      </c>
      <c r="B139" s="176">
        <v>0</v>
      </c>
      <c r="C139" s="176">
        <v>0</v>
      </c>
      <c r="D139" s="201">
        <f t="shared" ref="D139:D150" si="27">IF(B139&lt;&gt;0,C139/B139,0)</f>
        <v>0</v>
      </c>
      <c r="F139" s="114" t="str">
        <f t="shared" ref="F139:F199" si="28">IF((B139+C139+G139)&lt;&gt;0,"是","否")</f>
        <v>否</v>
      </c>
    </row>
    <row r="140" s="114" customFormat="1" ht="19.5" hidden="1" customHeight="1" spans="1:6">
      <c r="A140" s="185" t="s">
        <v>117</v>
      </c>
      <c r="B140" s="176">
        <v>0</v>
      </c>
      <c r="C140" s="176">
        <v>0</v>
      </c>
      <c r="D140" s="201">
        <f t="shared" si="27"/>
        <v>0</v>
      </c>
      <c r="F140" s="114" t="str">
        <f t="shared" si="28"/>
        <v>否</v>
      </c>
    </row>
    <row r="141" s="114" customFormat="1" ht="19.5" hidden="1" customHeight="1" spans="1:6">
      <c r="A141" s="185" t="s">
        <v>118</v>
      </c>
      <c r="B141" s="176">
        <v>0</v>
      </c>
      <c r="C141" s="176">
        <v>0</v>
      </c>
      <c r="D141" s="201">
        <f t="shared" si="27"/>
        <v>0</v>
      </c>
      <c r="F141" s="114" t="str">
        <f t="shared" si="28"/>
        <v>否</v>
      </c>
    </row>
    <row r="142" s="114" customFormat="1" ht="19.5" hidden="1" customHeight="1" spans="1:6">
      <c r="A142" s="185" t="s">
        <v>119</v>
      </c>
      <c r="B142" s="176">
        <v>0</v>
      </c>
      <c r="C142" s="176">
        <v>0</v>
      </c>
      <c r="D142" s="201">
        <f t="shared" si="27"/>
        <v>0</v>
      </c>
      <c r="F142" s="114" t="str">
        <f t="shared" si="28"/>
        <v>否</v>
      </c>
    </row>
    <row r="143" s="114" customFormat="1" ht="19.5" hidden="1" customHeight="1" spans="1:6">
      <c r="A143" s="185" t="s">
        <v>203</v>
      </c>
      <c r="B143" s="176">
        <v>0</v>
      </c>
      <c r="C143" s="176">
        <v>0</v>
      </c>
      <c r="D143" s="201">
        <f t="shared" si="27"/>
        <v>0</v>
      </c>
      <c r="F143" s="114" t="str">
        <f t="shared" si="28"/>
        <v>否</v>
      </c>
    </row>
    <row r="144" s="114" customFormat="1" ht="19.5" hidden="1" customHeight="1" spans="1:6">
      <c r="A144" s="185" t="s">
        <v>204</v>
      </c>
      <c r="B144" s="176">
        <v>0</v>
      </c>
      <c r="C144" s="176">
        <v>0</v>
      </c>
      <c r="D144" s="201">
        <f t="shared" si="27"/>
        <v>0</v>
      </c>
      <c r="F144" s="114" t="str">
        <f t="shared" si="28"/>
        <v>否</v>
      </c>
    </row>
    <row r="145" s="114" customFormat="1" ht="19.5" hidden="1" customHeight="1" spans="1:6">
      <c r="A145" s="185" t="s">
        <v>205</v>
      </c>
      <c r="B145" s="176">
        <v>0</v>
      </c>
      <c r="C145" s="176">
        <v>0</v>
      </c>
      <c r="D145" s="201">
        <f t="shared" si="27"/>
        <v>0</v>
      </c>
      <c r="F145" s="114" t="str">
        <f t="shared" si="28"/>
        <v>否</v>
      </c>
    </row>
    <row r="146" s="114" customFormat="1" ht="19.5" hidden="1" customHeight="1" spans="1:6">
      <c r="A146" s="185" t="s">
        <v>206</v>
      </c>
      <c r="B146" s="176">
        <v>0</v>
      </c>
      <c r="C146" s="176">
        <v>0</v>
      </c>
      <c r="D146" s="201">
        <f t="shared" si="27"/>
        <v>0</v>
      </c>
      <c r="F146" s="114" t="str">
        <f t="shared" si="28"/>
        <v>否</v>
      </c>
    </row>
    <row r="147" s="114" customFormat="1" ht="19.5" hidden="1" customHeight="1" spans="1:6">
      <c r="A147" s="185" t="s">
        <v>207</v>
      </c>
      <c r="B147" s="176">
        <v>0</v>
      </c>
      <c r="C147" s="176">
        <v>0</v>
      </c>
      <c r="D147" s="201">
        <f t="shared" si="27"/>
        <v>0</v>
      </c>
      <c r="F147" s="114" t="str">
        <f t="shared" si="28"/>
        <v>否</v>
      </c>
    </row>
    <row r="148" s="114" customFormat="1" ht="19.5" hidden="1" customHeight="1" spans="1:6">
      <c r="A148" s="185" t="s">
        <v>208</v>
      </c>
      <c r="B148" s="176">
        <v>0</v>
      </c>
      <c r="C148" s="176">
        <v>0</v>
      </c>
      <c r="D148" s="201">
        <f t="shared" si="27"/>
        <v>0</v>
      </c>
      <c r="F148" s="114" t="str">
        <f t="shared" si="28"/>
        <v>否</v>
      </c>
    </row>
    <row r="149" s="114" customFormat="1" ht="19.5" hidden="1" customHeight="1" spans="1:6">
      <c r="A149" s="185" t="s">
        <v>126</v>
      </c>
      <c r="B149" s="176">
        <v>0</v>
      </c>
      <c r="C149" s="176">
        <v>0</v>
      </c>
      <c r="D149" s="201">
        <f t="shared" si="27"/>
        <v>0</v>
      </c>
      <c r="F149" s="114" t="str">
        <f t="shared" si="28"/>
        <v>否</v>
      </c>
    </row>
    <row r="150" s="114" customFormat="1" ht="19.5" hidden="1" customHeight="1" spans="1:6">
      <c r="A150" s="185" t="s">
        <v>209</v>
      </c>
      <c r="B150" s="176">
        <v>0</v>
      </c>
      <c r="C150" s="176">
        <v>0</v>
      </c>
      <c r="D150" s="201">
        <f t="shared" si="27"/>
        <v>0</v>
      </c>
      <c r="F150" s="114" t="str">
        <f t="shared" si="28"/>
        <v>否</v>
      </c>
    </row>
    <row r="151" s="114" customFormat="1" ht="17.85" customHeight="1" spans="1:6">
      <c r="A151" s="185" t="s">
        <v>210</v>
      </c>
      <c r="B151" s="176">
        <f>SUM(B152:B160)</f>
        <v>4382</v>
      </c>
      <c r="C151" s="176">
        <f>SUM(C152:C160)</f>
        <v>6079</v>
      </c>
      <c r="D151" s="252">
        <f t="shared" ref="D151:D153" si="29">IF(B151&lt;&gt;0,C151/B151,"")</f>
        <v>1.38726608854404</v>
      </c>
      <c r="F151" s="114" t="str">
        <f t="shared" si="28"/>
        <v>是</v>
      </c>
    </row>
    <row r="152" s="114" customFormat="1" ht="17.85" customHeight="1" spans="1:6">
      <c r="A152" s="185" t="s">
        <v>117</v>
      </c>
      <c r="B152" s="176">
        <v>3527</v>
      </c>
      <c r="C152" s="176">
        <v>5543</v>
      </c>
      <c r="D152" s="252">
        <f t="shared" si="29"/>
        <v>1.57159058690105</v>
      </c>
      <c r="F152" s="114" t="str">
        <f t="shared" si="28"/>
        <v>是</v>
      </c>
    </row>
    <row r="153" s="114" customFormat="1" ht="17.85" customHeight="1" spans="1:6">
      <c r="A153" s="185" t="s">
        <v>118</v>
      </c>
      <c r="B153" s="176">
        <v>132</v>
      </c>
      <c r="C153" s="176">
        <v>68</v>
      </c>
      <c r="D153" s="252">
        <f t="shared" si="29"/>
        <v>0.515151515151515</v>
      </c>
      <c r="F153" s="114" t="str">
        <f t="shared" si="28"/>
        <v>是</v>
      </c>
    </row>
    <row r="154" s="114" customFormat="1" ht="19.5" hidden="1" customHeight="1" spans="1:6">
      <c r="A154" s="185" t="s">
        <v>119</v>
      </c>
      <c r="B154" s="176">
        <v>0</v>
      </c>
      <c r="C154" s="176">
        <v>0</v>
      </c>
      <c r="D154" s="201">
        <f>IF(B154&lt;&gt;0,C154/B154,0)</f>
        <v>0</v>
      </c>
      <c r="F154" s="114" t="str">
        <f t="shared" si="28"/>
        <v>否</v>
      </c>
    </row>
    <row r="155" s="114" customFormat="1" ht="17.85" customHeight="1" spans="1:6">
      <c r="A155" s="185" t="s">
        <v>211</v>
      </c>
      <c r="B155" s="176">
        <v>123</v>
      </c>
      <c r="C155" s="176">
        <v>125</v>
      </c>
      <c r="D155" s="252">
        <f t="shared" ref="D155:D163" si="30">IF(B155&lt;&gt;0,C155/B155,"")</f>
        <v>1.01626016260163</v>
      </c>
      <c r="F155" s="114" t="str">
        <f t="shared" si="28"/>
        <v>是</v>
      </c>
    </row>
    <row r="156" s="114" customFormat="1" ht="17.85" customHeight="1" spans="1:6">
      <c r="A156" s="185" t="s">
        <v>212</v>
      </c>
      <c r="B156" s="176">
        <v>198</v>
      </c>
      <c r="C156" s="176">
        <v>137</v>
      </c>
      <c r="D156" s="252">
        <f t="shared" si="30"/>
        <v>0.691919191919192</v>
      </c>
      <c r="F156" s="114" t="str">
        <f t="shared" si="28"/>
        <v>是</v>
      </c>
    </row>
    <row r="157" s="114" customFormat="1" ht="17.85" customHeight="1" spans="1:6">
      <c r="A157" s="185" t="s">
        <v>213</v>
      </c>
      <c r="B157" s="176">
        <v>21</v>
      </c>
      <c r="C157" s="176">
        <v>19</v>
      </c>
      <c r="D157" s="252">
        <f t="shared" si="30"/>
        <v>0.904761904761905</v>
      </c>
      <c r="F157" s="114" t="str">
        <f t="shared" si="28"/>
        <v>是</v>
      </c>
    </row>
    <row r="158" s="114" customFormat="1" ht="17.85" customHeight="1" spans="1:6">
      <c r="A158" s="185" t="s">
        <v>160</v>
      </c>
      <c r="B158" s="176">
        <v>9</v>
      </c>
      <c r="C158" s="176">
        <v>2</v>
      </c>
      <c r="D158" s="252">
        <f t="shared" si="30"/>
        <v>0.222222222222222</v>
      </c>
      <c r="F158" s="114" t="str">
        <f t="shared" si="28"/>
        <v>是</v>
      </c>
    </row>
    <row r="159" s="114" customFormat="1" ht="17.85" customHeight="1" spans="1:6">
      <c r="A159" s="185" t="s">
        <v>126</v>
      </c>
      <c r="B159" s="176">
        <v>46</v>
      </c>
      <c r="C159" s="176">
        <v>37</v>
      </c>
      <c r="D159" s="252">
        <f t="shared" si="30"/>
        <v>0.804347826086957</v>
      </c>
      <c r="F159" s="114" t="str">
        <f t="shared" si="28"/>
        <v>是</v>
      </c>
    </row>
    <row r="160" s="114" customFormat="1" ht="17.85" customHeight="1" spans="1:6">
      <c r="A160" s="185" t="s">
        <v>214</v>
      </c>
      <c r="B160" s="176">
        <v>326</v>
      </c>
      <c r="C160" s="176">
        <v>148</v>
      </c>
      <c r="D160" s="252">
        <f t="shared" si="30"/>
        <v>0.45398773006135</v>
      </c>
      <c r="F160" s="114" t="str">
        <f t="shared" si="28"/>
        <v>是</v>
      </c>
    </row>
    <row r="161" s="114" customFormat="1" ht="17.85" customHeight="1" spans="1:6">
      <c r="A161" s="185" t="s">
        <v>215</v>
      </c>
      <c r="B161" s="176">
        <f>SUM(B162:B173)</f>
        <v>1101</v>
      </c>
      <c r="C161" s="176">
        <f>SUM(C162:C173)</f>
        <v>874</v>
      </c>
      <c r="D161" s="252">
        <f t="shared" si="30"/>
        <v>0.793823796548592</v>
      </c>
      <c r="F161" s="114" t="str">
        <f t="shared" si="28"/>
        <v>是</v>
      </c>
    </row>
    <row r="162" s="114" customFormat="1" ht="17.85" customHeight="1" spans="1:6">
      <c r="A162" s="185" t="s">
        <v>117</v>
      </c>
      <c r="B162" s="176">
        <v>893</v>
      </c>
      <c r="C162" s="176">
        <v>711</v>
      </c>
      <c r="D162" s="252">
        <f t="shared" si="30"/>
        <v>0.796192609182531</v>
      </c>
      <c r="F162" s="114" t="str">
        <f t="shared" si="28"/>
        <v>是</v>
      </c>
    </row>
    <row r="163" s="114" customFormat="1" ht="17.85" customHeight="1" spans="1:6">
      <c r="A163" s="185" t="s">
        <v>118</v>
      </c>
      <c r="B163" s="176">
        <v>3</v>
      </c>
      <c r="C163" s="176">
        <v>0</v>
      </c>
      <c r="D163" s="252">
        <f t="shared" si="30"/>
        <v>0</v>
      </c>
      <c r="F163" s="114" t="str">
        <f t="shared" si="28"/>
        <v>是</v>
      </c>
    </row>
    <row r="164" s="114" customFormat="1" ht="17.25" hidden="1" customHeight="1" spans="1:6">
      <c r="A164" s="185" t="s">
        <v>119</v>
      </c>
      <c r="B164" s="176">
        <v>0</v>
      </c>
      <c r="C164" s="176">
        <v>0</v>
      </c>
      <c r="D164" s="201">
        <f t="shared" ref="D164:D166" si="31">IF(B164&lt;&gt;0,C164/B164,0)</f>
        <v>0</v>
      </c>
      <c r="F164" s="114" t="str">
        <f t="shared" si="28"/>
        <v>否</v>
      </c>
    </row>
    <row r="165" s="114" customFormat="1" ht="17.25" hidden="1" customHeight="1" spans="1:6">
      <c r="A165" s="185" t="s">
        <v>216</v>
      </c>
      <c r="B165" s="176">
        <v>0</v>
      </c>
      <c r="C165" s="176">
        <v>0</v>
      </c>
      <c r="D165" s="201">
        <f t="shared" si="31"/>
        <v>0</v>
      </c>
      <c r="F165" s="114" t="str">
        <f t="shared" si="28"/>
        <v>否</v>
      </c>
    </row>
    <row r="166" s="114" customFormat="1" ht="19.5" hidden="1" customHeight="1" spans="1:6">
      <c r="A166" s="185" t="s">
        <v>217</v>
      </c>
      <c r="B166" s="176">
        <v>0</v>
      </c>
      <c r="C166" s="176">
        <v>0</v>
      </c>
      <c r="D166" s="201">
        <f t="shared" si="31"/>
        <v>0</v>
      </c>
      <c r="F166" s="114" t="str">
        <f t="shared" si="28"/>
        <v>否</v>
      </c>
    </row>
    <row r="167" s="114" customFormat="1" ht="17.85" customHeight="1" spans="1:6">
      <c r="A167" s="185" t="s">
        <v>218</v>
      </c>
      <c r="B167" s="176">
        <v>140</v>
      </c>
      <c r="C167" s="176">
        <v>148</v>
      </c>
      <c r="D167" s="252">
        <f t="shared" ref="D167:D168" si="32">IF(B167&lt;&gt;0,C167/B167,"")</f>
        <v>1.05714285714286</v>
      </c>
      <c r="F167" s="114" t="str">
        <f t="shared" si="28"/>
        <v>是</v>
      </c>
    </row>
    <row r="168" s="114" customFormat="1" ht="17.85" customHeight="1" spans="1:6">
      <c r="A168" s="185" t="s">
        <v>219</v>
      </c>
      <c r="B168" s="176">
        <v>0</v>
      </c>
      <c r="C168" s="176">
        <v>10</v>
      </c>
      <c r="D168" s="252" t="str">
        <f t="shared" si="32"/>
        <v/>
      </c>
      <c r="F168" s="114" t="str">
        <f t="shared" si="28"/>
        <v>是</v>
      </c>
    </row>
    <row r="169" s="114" customFormat="1" ht="19.5" hidden="1" customHeight="1" spans="1:6">
      <c r="A169" s="185" t="s">
        <v>220</v>
      </c>
      <c r="B169" s="176">
        <v>0</v>
      </c>
      <c r="C169" s="176">
        <v>0</v>
      </c>
      <c r="D169" s="201">
        <f t="shared" ref="D169:D172" si="33">IF(B169&lt;&gt;0,C169/B169,0)</f>
        <v>0</v>
      </c>
      <c r="F169" s="114" t="str">
        <f t="shared" si="28"/>
        <v>否</v>
      </c>
    </row>
    <row r="170" s="114" customFormat="1" ht="17.1" hidden="1" customHeight="1" spans="1:6">
      <c r="A170" s="185" t="s">
        <v>221</v>
      </c>
      <c r="B170" s="176">
        <v>0</v>
      </c>
      <c r="C170" s="176">
        <v>0</v>
      </c>
      <c r="D170" s="201"/>
      <c r="F170" s="114" t="str">
        <f t="shared" si="28"/>
        <v>否</v>
      </c>
    </row>
    <row r="171" s="114" customFormat="1" ht="19.5" hidden="1" customHeight="1" spans="1:6">
      <c r="A171" s="185" t="s">
        <v>160</v>
      </c>
      <c r="B171" s="176">
        <v>0</v>
      </c>
      <c r="C171" s="176">
        <v>0</v>
      </c>
      <c r="D171" s="201">
        <f t="shared" si="33"/>
        <v>0</v>
      </c>
      <c r="F171" s="114" t="str">
        <f t="shared" si="28"/>
        <v>否</v>
      </c>
    </row>
    <row r="172" s="114" customFormat="1" ht="19.5" hidden="1" customHeight="1" spans="1:6">
      <c r="A172" s="185" t="s">
        <v>126</v>
      </c>
      <c r="B172" s="176">
        <v>0</v>
      </c>
      <c r="C172" s="176">
        <v>0</v>
      </c>
      <c r="D172" s="201">
        <f t="shared" si="33"/>
        <v>0</v>
      </c>
      <c r="F172" s="114" t="str">
        <f t="shared" si="28"/>
        <v>否</v>
      </c>
    </row>
    <row r="173" s="114" customFormat="1" ht="17.85" customHeight="1" spans="1:6">
      <c r="A173" s="185" t="s">
        <v>222</v>
      </c>
      <c r="B173" s="176">
        <v>65</v>
      </c>
      <c r="C173" s="176">
        <v>5</v>
      </c>
      <c r="D173" s="252">
        <f t="shared" ref="D173:D176" si="34">IF(B173&lt;&gt;0,C173/B173,"")</f>
        <v>0.0769230769230769</v>
      </c>
      <c r="F173" s="114" t="str">
        <f t="shared" si="28"/>
        <v>是</v>
      </c>
    </row>
    <row r="174" s="114" customFormat="1" ht="17.85" customHeight="1" spans="1:6">
      <c r="A174" s="185" t="s">
        <v>223</v>
      </c>
      <c r="B174" s="176">
        <f>SUM(B175:B180)</f>
        <v>2004</v>
      </c>
      <c r="C174" s="176">
        <f>SUM(C175:C180)</f>
        <v>3057</v>
      </c>
      <c r="D174" s="252">
        <f t="shared" si="34"/>
        <v>1.52544910179641</v>
      </c>
      <c r="F174" s="114" t="str">
        <f t="shared" si="28"/>
        <v>是</v>
      </c>
    </row>
    <row r="175" s="114" customFormat="1" ht="17.85" customHeight="1" spans="1:6">
      <c r="A175" s="185" t="s">
        <v>117</v>
      </c>
      <c r="B175" s="176">
        <v>713</v>
      </c>
      <c r="C175" s="176">
        <v>923</v>
      </c>
      <c r="D175" s="252">
        <f t="shared" si="34"/>
        <v>1.2945301542777</v>
      </c>
      <c r="F175" s="114" t="str">
        <f t="shared" si="28"/>
        <v>是</v>
      </c>
    </row>
    <row r="176" s="114" customFormat="1" ht="17.85" customHeight="1" spans="1:6">
      <c r="A176" s="185" t="s">
        <v>118</v>
      </c>
      <c r="B176" s="176">
        <v>104</v>
      </c>
      <c r="C176" s="176">
        <v>150</v>
      </c>
      <c r="D176" s="252">
        <f t="shared" si="34"/>
        <v>1.44230769230769</v>
      </c>
      <c r="F176" s="114" t="str">
        <f t="shared" si="28"/>
        <v>是</v>
      </c>
    </row>
    <row r="177" s="114" customFormat="1" ht="19.5" hidden="1" customHeight="1" spans="1:6">
      <c r="A177" s="185" t="s">
        <v>119</v>
      </c>
      <c r="B177" s="176">
        <v>0</v>
      </c>
      <c r="C177" s="176">
        <v>0</v>
      </c>
      <c r="D177" s="201">
        <f>IF(B177&lt;&gt;0,C177/B177,0)</f>
        <v>0</v>
      </c>
      <c r="F177" s="114" t="str">
        <f t="shared" si="28"/>
        <v>否</v>
      </c>
    </row>
    <row r="178" s="114" customFormat="1" ht="17.85" customHeight="1" spans="1:6">
      <c r="A178" s="185" t="s">
        <v>224</v>
      </c>
      <c r="B178" s="176">
        <v>540</v>
      </c>
      <c r="C178" s="176">
        <v>413</v>
      </c>
      <c r="D178" s="252">
        <f t="shared" ref="D178:D183" si="35">IF(B178&lt;&gt;0,C178/B178,"")</f>
        <v>0.764814814814815</v>
      </c>
      <c r="F178" s="114" t="str">
        <f t="shared" si="28"/>
        <v>是</v>
      </c>
    </row>
    <row r="179" s="114" customFormat="1" ht="17.85" customHeight="1" spans="1:6">
      <c r="A179" s="185" t="s">
        <v>126</v>
      </c>
      <c r="B179" s="176">
        <v>0</v>
      </c>
      <c r="C179" s="176">
        <v>5</v>
      </c>
      <c r="D179" s="252" t="str">
        <f t="shared" si="35"/>
        <v/>
      </c>
      <c r="F179" s="114" t="str">
        <f t="shared" si="28"/>
        <v>是</v>
      </c>
    </row>
    <row r="180" s="114" customFormat="1" ht="17.85" customHeight="1" spans="1:6">
      <c r="A180" s="185" t="s">
        <v>225</v>
      </c>
      <c r="B180" s="176">
        <v>647</v>
      </c>
      <c r="C180" s="176">
        <v>1566</v>
      </c>
      <c r="D180" s="252">
        <f t="shared" si="35"/>
        <v>2.42040185471406</v>
      </c>
      <c r="F180" s="114" t="str">
        <f t="shared" si="28"/>
        <v>是</v>
      </c>
    </row>
    <row r="181" s="114" customFormat="1" ht="17.85" customHeight="1" spans="1:6">
      <c r="A181" s="185" t="s">
        <v>226</v>
      </c>
      <c r="B181" s="176">
        <f>SUM(B182:B187)</f>
        <v>287</v>
      </c>
      <c r="C181" s="176">
        <f>SUM(C182:C187)</f>
        <v>317</v>
      </c>
      <c r="D181" s="252">
        <f t="shared" si="35"/>
        <v>1.10452961672474</v>
      </c>
      <c r="F181" s="114" t="str">
        <f t="shared" si="28"/>
        <v>是</v>
      </c>
    </row>
    <row r="182" s="114" customFormat="1" ht="17.85" customHeight="1" spans="1:6">
      <c r="A182" s="185" t="s">
        <v>117</v>
      </c>
      <c r="B182" s="176">
        <v>81</v>
      </c>
      <c r="C182" s="176">
        <v>136</v>
      </c>
      <c r="D182" s="252">
        <f t="shared" si="35"/>
        <v>1.67901234567901</v>
      </c>
      <c r="F182" s="114" t="str">
        <f t="shared" si="28"/>
        <v>是</v>
      </c>
    </row>
    <row r="183" s="114" customFormat="1" ht="17.85" customHeight="1" spans="1:6">
      <c r="A183" s="185" t="s">
        <v>118</v>
      </c>
      <c r="B183" s="176">
        <v>28</v>
      </c>
      <c r="C183" s="176">
        <v>28</v>
      </c>
      <c r="D183" s="252">
        <f t="shared" si="35"/>
        <v>1</v>
      </c>
      <c r="F183" s="114" t="str">
        <f t="shared" si="28"/>
        <v>是</v>
      </c>
    </row>
    <row r="184" s="114" customFormat="1" ht="19.5" hidden="1" customHeight="1" spans="1:6">
      <c r="A184" s="185" t="s">
        <v>119</v>
      </c>
      <c r="B184" s="176">
        <v>0</v>
      </c>
      <c r="C184" s="176">
        <v>0</v>
      </c>
      <c r="D184" s="201">
        <f>IF(B184&lt;&gt;0,C184/B184,0)</f>
        <v>0</v>
      </c>
      <c r="F184" s="114" t="str">
        <f t="shared" si="28"/>
        <v>否</v>
      </c>
    </row>
    <row r="185" s="114" customFormat="1" ht="17.85" customHeight="1" spans="1:6">
      <c r="A185" s="185" t="s">
        <v>227</v>
      </c>
      <c r="B185" s="176">
        <v>53</v>
      </c>
      <c r="C185" s="176">
        <v>57</v>
      </c>
      <c r="D185" s="252">
        <f>IF(B185&lt;&gt;0,C185/B185,"")</f>
        <v>1.07547169811321</v>
      </c>
      <c r="F185" s="114" t="str">
        <f t="shared" si="28"/>
        <v>是</v>
      </c>
    </row>
    <row r="186" s="114" customFormat="1" ht="19.5" hidden="1" customHeight="1" spans="1:6">
      <c r="A186" s="185" t="s">
        <v>126</v>
      </c>
      <c r="B186" s="176">
        <v>0</v>
      </c>
      <c r="C186" s="176">
        <v>0</v>
      </c>
      <c r="D186" s="201">
        <f>IF(B186&lt;&gt;0,C186/B186,0)</f>
        <v>0</v>
      </c>
      <c r="F186" s="114" t="str">
        <f t="shared" si="28"/>
        <v>否</v>
      </c>
    </row>
    <row r="187" s="114" customFormat="1" ht="17.85" customHeight="1" spans="1:6">
      <c r="A187" s="185" t="s">
        <v>228</v>
      </c>
      <c r="B187" s="176">
        <v>125</v>
      </c>
      <c r="C187" s="176">
        <v>96</v>
      </c>
      <c r="D187" s="252">
        <f t="shared" ref="D187:D190" si="36">IF(B187&lt;&gt;0,C187/B187,"")</f>
        <v>0.768</v>
      </c>
      <c r="F187" s="114" t="str">
        <f t="shared" si="28"/>
        <v>是</v>
      </c>
    </row>
    <row r="188" s="114" customFormat="1" ht="17.85" customHeight="1" spans="1:6">
      <c r="A188" s="185" t="s">
        <v>229</v>
      </c>
      <c r="B188" s="176">
        <f>SUM(B189:B196)</f>
        <v>1162</v>
      </c>
      <c r="C188" s="176">
        <f>SUM(C189:C196)</f>
        <v>1444</v>
      </c>
      <c r="D188" s="252">
        <f t="shared" si="36"/>
        <v>1.24268502581756</v>
      </c>
      <c r="F188" s="114" t="str">
        <f t="shared" si="28"/>
        <v>是</v>
      </c>
    </row>
    <row r="189" s="114" customFormat="1" ht="17.85" customHeight="1" spans="1:6">
      <c r="A189" s="185" t="s">
        <v>117</v>
      </c>
      <c r="B189" s="176">
        <v>414</v>
      </c>
      <c r="C189" s="176">
        <v>539</v>
      </c>
      <c r="D189" s="252">
        <f t="shared" si="36"/>
        <v>1.30193236714976</v>
      </c>
      <c r="F189" s="114" t="str">
        <f t="shared" si="28"/>
        <v>是</v>
      </c>
    </row>
    <row r="190" s="114" customFormat="1" ht="17.85" customHeight="1" spans="1:6">
      <c r="A190" s="185" t="s">
        <v>118</v>
      </c>
      <c r="B190" s="176">
        <v>46</v>
      </c>
      <c r="C190" s="176">
        <v>10</v>
      </c>
      <c r="D190" s="252">
        <f t="shared" si="36"/>
        <v>0.217391304347826</v>
      </c>
      <c r="F190" s="114" t="str">
        <f t="shared" si="28"/>
        <v>是</v>
      </c>
    </row>
    <row r="191" s="114" customFormat="1" ht="19.5" hidden="1" customHeight="1" spans="1:6">
      <c r="A191" s="185" t="s">
        <v>119</v>
      </c>
      <c r="B191" s="176">
        <v>0</v>
      </c>
      <c r="C191" s="176">
        <v>0</v>
      </c>
      <c r="D191" s="201">
        <f t="shared" ref="D191:D193" si="37">IF(B191&lt;&gt;0,C191/B191,0)</f>
        <v>0</v>
      </c>
      <c r="F191" s="114" t="str">
        <f t="shared" si="28"/>
        <v>否</v>
      </c>
    </row>
    <row r="192" s="114" customFormat="1" ht="19.5" hidden="1" customHeight="1" spans="1:6">
      <c r="A192" s="185" t="s">
        <v>230</v>
      </c>
      <c r="B192" s="176">
        <v>0</v>
      </c>
      <c r="C192" s="176">
        <v>0</v>
      </c>
      <c r="D192" s="201">
        <f t="shared" si="37"/>
        <v>0</v>
      </c>
      <c r="F192" s="114" t="str">
        <f t="shared" si="28"/>
        <v>否</v>
      </c>
    </row>
    <row r="193" s="114" customFormat="1" ht="19.5" hidden="1" customHeight="1" spans="1:6">
      <c r="A193" s="185" t="s">
        <v>231</v>
      </c>
      <c r="B193" s="176">
        <v>0</v>
      </c>
      <c r="C193" s="176">
        <v>0</v>
      </c>
      <c r="D193" s="201">
        <f t="shared" si="37"/>
        <v>0</v>
      </c>
      <c r="F193" s="114" t="str">
        <f t="shared" si="28"/>
        <v>否</v>
      </c>
    </row>
    <row r="194" s="114" customFormat="1" ht="17.85" customHeight="1" spans="1:6">
      <c r="A194" s="185" t="s">
        <v>232</v>
      </c>
      <c r="B194" s="176">
        <v>458</v>
      </c>
      <c r="C194" s="176">
        <v>507</v>
      </c>
      <c r="D194" s="252">
        <f t="shared" ref="D194:D199" si="38">IF(B194&lt;&gt;0,C194/B194,"")</f>
        <v>1.10698689956332</v>
      </c>
      <c r="F194" s="114" t="str">
        <f t="shared" si="28"/>
        <v>是</v>
      </c>
    </row>
    <row r="195" s="114" customFormat="1" ht="17.85" customHeight="1" spans="1:6">
      <c r="A195" s="185" t="s">
        <v>126</v>
      </c>
      <c r="B195" s="176">
        <v>181</v>
      </c>
      <c r="C195" s="176">
        <v>203</v>
      </c>
      <c r="D195" s="252">
        <f t="shared" si="38"/>
        <v>1.12154696132597</v>
      </c>
      <c r="F195" s="114" t="str">
        <f t="shared" si="28"/>
        <v>是</v>
      </c>
    </row>
    <row r="196" s="114" customFormat="1" ht="17.85" customHeight="1" spans="1:6">
      <c r="A196" s="185" t="s">
        <v>233</v>
      </c>
      <c r="B196" s="176">
        <v>63</v>
      </c>
      <c r="C196" s="176">
        <v>185</v>
      </c>
      <c r="D196" s="252">
        <f t="shared" si="38"/>
        <v>2.93650793650794</v>
      </c>
      <c r="F196" s="114" t="str">
        <f t="shared" si="28"/>
        <v>是</v>
      </c>
    </row>
    <row r="197" s="114" customFormat="1" ht="17.85" customHeight="1" spans="1:6">
      <c r="A197" s="185" t="s">
        <v>234</v>
      </c>
      <c r="B197" s="176">
        <f>SUM(B198:B202)</f>
        <v>2530</v>
      </c>
      <c r="C197" s="176">
        <f>SUM(C198:C202)</f>
        <v>3005</v>
      </c>
      <c r="D197" s="252">
        <f t="shared" si="38"/>
        <v>1.18774703557312</v>
      </c>
      <c r="F197" s="114" t="str">
        <f t="shared" si="28"/>
        <v>是</v>
      </c>
    </row>
    <row r="198" s="114" customFormat="1" ht="17.85" customHeight="1" spans="1:6">
      <c r="A198" s="185" t="s">
        <v>117</v>
      </c>
      <c r="B198" s="176">
        <v>1195</v>
      </c>
      <c r="C198" s="176">
        <v>1622</v>
      </c>
      <c r="D198" s="252">
        <f t="shared" si="38"/>
        <v>1.35732217573222</v>
      </c>
      <c r="F198" s="114" t="str">
        <f t="shared" si="28"/>
        <v>是</v>
      </c>
    </row>
    <row r="199" s="114" customFormat="1" ht="17.85" customHeight="1" spans="1:6">
      <c r="A199" s="185" t="s">
        <v>118</v>
      </c>
      <c r="B199" s="176">
        <v>32</v>
      </c>
      <c r="C199" s="176">
        <v>0</v>
      </c>
      <c r="D199" s="252">
        <f t="shared" si="38"/>
        <v>0</v>
      </c>
      <c r="F199" s="114" t="str">
        <f t="shared" si="28"/>
        <v>是</v>
      </c>
    </row>
    <row r="200" s="114" customFormat="1" ht="19.5" hidden="1" customHeight="1" spans="1:6">
      <c r="A200" s="185" t="s">
        <v>119</v>
      </c>
      <c r="B200" s="176">
        <v>0</v>
      </c>
      <c r="C200" s="176">
        <v>0</v>
      </c>
      <c r="D200" s="201">
        <f>IF(B200&lt;&gt;0,C200/B200,0)</f>
        <v>0</v>
      </c>
      <c r="F200" s="114" t="str">
        <f t="shared" ref="F200:F263" si="39">IF((B200+C200+G200)&lt;&gt;0,"是","否")</f>
        <v>否</v>
      </c>
    </row>
    <row r="201" s="114" customFormat="1" ht="17.85" customHeight="1" spans="1:6">
      <c r="A201" s="185" t="s">
        <v>235</v>
      </c>
      <c r="B201" s="176">
        <v>1274</v>
      </c>
      <c r="C201" s="176">
        <v>1368</v>
      </c>
      <c r="D201" s="252">
        <f t="shared" ref="D201:D207" si="40">IF(B201&lt;&gt;0,C201/B201,"")</f>
        <v>1.07378335949765</v>
      </c>
      <c r="F201" s="114" t="str">
        <f t="shared" si="39"/>
        <v>是</v>
      </c>
    </row>
    <row r="202" s="114" customFormat="1" ht="17.85" customHeight="1" spans="1:6">
      <c r="A202" s="185" t="s">
        <v>236</v>
      </c>
      <c r="B202" s="176">
        <v>29</v>
      </c>
      <c r="C202" s="176">
        <v>15</v>
      </c>
      <c r="D202" s="252">
        <f t="shared" si="40"/>
        <v>0.517241379310345</v>
      </c>
      <c r="F202" s="114" t="str">
        <f t="shared" si="39"/>
        <v>是</v>
      </c>
    </row>
    <row r="203" s="114" customFormat="1" ht="17.85" customHeight="1" spans="1:6">
      <c r="A203" s="185" t="s">
        <v>237</v>
      </c>
      <c r="B203" s="176">
        <f>SUM(B204:B209)</f>
        <v>778</v>
      </c>
      <c r="C203" s="176">
        <f>SUM(C204:C209)</f>
        <v>1012</v>
      </c>
      <c r="D203" s="252">
        <f t="shared" si="40"/>
        <v>1.30077120822622</v>
      </c>
      <c r="F203" s="114" t="str">
        <f t="shared" si="39"/>
        <v>是</v>
      </c>
    </row>
    <row r="204" s="114" customFormat="1" ht="17.85" customHeight="1" spans="1:6">
      <c r="A204" s="185" t="s">
        <v>117</v>
      </c>
      <c r="B204" s="176">
        <v>621</v>
      </c>
      <c r="C204" s="176">
        <v>800</v>
      </c>
      <c r="D204" s="252">
        <f t="shared" si="40"/>
        <v>1.28824476650564</v>
      </c>
      <c r="F204" s="114" t="str">
        <f t="shared" si="39"/>
        <v>是</v>
      </c>
    </row>
    <row r="205" s="114" customFormat="1" ht="17.85" customHeight="1" spans="1:6">
      <c r="A205" s="185" t="s">
        <v>118</v>
      </c>
      <c r="B205" s="176">
        <v>93</v>
      </c>
      <c r="C205" s="176">
        <v>101</v>
      </c>
      <c r="D205" s="252">
        <f t="shared" si="40"/>
        <v>1.08602150537634</v>
      </c>
      <c r="F205" s="114" t="str">
        <f t="shared" si="39"/>
        <v>是</v>
      </c>
    </row>
    <row r="206" s="114" customFormat="1" ht="17.85" customHeight="1" spans="1:6">
      <c r="A206" s="185" t="s">
        <v>119</v>
      </c>
      <c r="B206" s="176">
        <v>13</v>
      </c>
      <c r="C206" s="176">
        <v>13</v>
      </c>
      <c r="D206" s="252">
        <f t="shared" si="40"/>
        <v>1</v>
      </c>
      <c r="F206" s="114" t="str">
        <f t="shared" si="39"/>
        <v>是</v>
      </c>
    </row>
    <row r="207" s="114" customFormat="1" ht="17.85" customHeight="1" spans="1:6">
      <c r="A207" s="185" t="s">
        <v>131</v>
      </c>
      <c r="B207" s="176">
        <v>5</v>
      </c>
      <c r="C207" s="176">
        <v>18</v>
      </c>
      <c r="D207" s="252">
        <f t="shared" si="40"/>
        <v>3.6</v>
      </c>
      <c r="F207" s="114" t="str">
        <f t="shared" si="39"/>
        <v>是</v>
      </c>
    </row>
    <row r="208" s="114" customFormat="1" ht="19.5" hidden="1" customHeight="1" spans="1:6">
      <c r="A208" s="185" t="s">
        <v>126</v>
      </c>
      <c r="B208" s="176">
        <v>0</v>
      </c>
      <c r="C208" s="176">
        <v>0</v>
      </c>
      <c r="D208" s="201">
        <f>IF(B208&lt;&gt;0,C208/B208,0)</f>
        <v>0</v>
      </c>
      <c r="F208" s="114" t="str">
        <f t="shared" si="39"/>
        <v>否</v>
      </c>
    </row>
    <row r="209" s="114" customFormat="1" ht="17.85" customHeight="1" spans="1:6">
      <c r="A209" s="185" t="s">
        <v>238</v>
      </c>
      <c r="B209" s="176">
        <v>46</v>
      </c>
      <c r="C209" s="176">
        <v>80</v>
      </c>
      <c r="D209" s="252">
        <f t="shared" ref="D209:D212" si="41">IF(B209&lt;&gt;0,C209/B209,"")</f>
        <v>1.73913043478261</v>
      </c>
      <c r="F209" s="114" t="str">
        <f t="shared" si="39"/>
        <v>是</v>
      </c>
    </row>
    <row r="210" s="114" customFormat="1" ht="17.85" customHeight="1" spans="1:6">
      <c r="A210" s="185" t="s">
        <v>239</v>
      </c>
      <c r="B210" s="176">
        <f>SUM(B211:B217)</f>
        <v>5295</v>
      </c>
      <c r="C210" s="176">
        <f>SUM(C211:C217)</f>
        <v>5564</v>
      </c>
      <c r="D210" s="252">
        <f t="shared" si="41"/>
        <v>1.05080264400378</v>
      </c>
      <c r="F210" s="114" t="str">
        <f t="shared" si="39"/>
        <v>是</v>
      </c>
    </row>
    <row r="211" s="114" customFormat="1" ht="17.85" customHeight="1" spans="1:6">
      <c r="A211" s="185" t="s">
        <v>117</v>
      </c>
      <c r="B211" s="176">
        <v>2236</v>
      </c>
      <c r="C211" s="176">
        <v>2996</v>
      </c>
      <c r="D211" s="252">
        <f t="shared" si="41"/>
        <v>1.33989266547406</v>
      </c>
      <c r="F211" s="114" t="str">
        <f t="shared" si="39"/>
        <v>是</v>
      </c>
    </row>
    <row r="212" s="114" customFormat="1" ht="17.85" customHeight="1" spans="1:6">
      <c r="A212" s="185" t="s">
        <v>118</v>
      </c>
      <c r="B212" s="176">
        <v>1229</v>
      </c>
      <c r="C212" s="176">
        <v>1048</v>
      </c>
      <c r="D212" s="252">
        <f t="shared" si="41"/>
        <v>0.852725793327909</v>
      </c>
      <c r="F212" s="114" t="str">
        <f t="shared" si="39"/>
        <v>是</v>
      </c>
    </row>
    <row r="213" s="114" customFormat="1" ht="19.5" hidden="1" customHeight="1" spans="1:6">
      <c r="A213" s="185" t="s">
        <v>119</v>
      </c>
      <c r="B213" s="176">
        <v>0</v>
      </c>
      <c r="C213" s="176">
        <v>0</v>
      </c>
      <c r="D213" s="201">
        <f t="shared" ref="D213:D215" si="42">IF(B213&lt;&gt;0,C213/B213,0)</f>
        <v>0</v>
      </c>
      <c r="F213" s="114" t="str">
        <f t="shared" si="39"/>
        <v>否</v>
      </c>
    </row>
    <row r="214" s="114" customFormat="1" ht="19.5" hidden="1" customHeight="1" spans="1:6">
      <c r="A214" s="185" t="s">
        <v>240</v>
      </c>
      <c r="B214" s="176">
        <v>0</v>
      </c>
      <c r="C214" s="176">
        <v>0</v>
      </c>
      <c r="D214" s="201">
        <f t="shared" si="42"/>
        <v>0</v>
      </c>
      <c r="F214" s="114" t="str">
        <f t="shared" si="39"/>
        <v>否</v>
      </c>
    </row>
    <row r="215" s="114" customFormat="1" ht="19.5" hidden="1" customHeight="1" spans="1:6">
      <c r="A215" s="185" t="s">
        <v>241</v>
      </c>
      <c r="B215" s="176">
        <v>0</v>
      </c>
      <c r="C215" s="176">
        <v>0</v>
      </c>
      <c r="D215" s="201">
        <f t="shared" si="42"/>
        <v>0</v>
      </c>
      <c r="F215" s="114" t="str">
        <f t="shared" si="39"/>
        <v>否</v>
      </c>
    </row>
    <row r="216" s="114" customFormat="1" ht="17.85" customHeight="1" spans="1:6">
      <c r="A216" s="185" t="s">
        <v>126</v>
      </c>
      <c r="B216" s="176">
        <v>29</v>
      </c>
      <c r="C216" s="176">
        <v>39</v>
      </c>
      <c r="D216" s="252">
        <f t="shared" ref="D216:D220" si="43">IF(B216&lt;&gt;0,C216/B216,"")</f>
        <v>1.3448275862069</v>
      </c>
      <c r="F216" s="114" t="str">
        <f t="shared" si="39"/>
        <v>是</v>
      </c>
    </row>
    <row r="217" s="114" customFormat="1" ht="17.85" customHeight="1" spans="1:6">
      <c r="A217" s="185" t="s">
        <v>242</v>
      </c>
      <c r="B217" s="176">
        <v>1801</v>
      </c>
      <c r="C217" s="176">
        <v>1481</v>
      </c>
      <c r="D217" s="252">
        <f t="shared" si="43"/>
        <v>0.822320932815103</v>
      </c>
      <c r="F217" s="114" t="str">
        <f t="shared" si="39"/>
        <v>是</v>
      </c>
    </row>
    <row r="218" s="114" customFormat="1" ht="17.85" customHeight="1" spans="1:6">
      <c r="A218" s="185" t="s">
        <v>243</v>
      </c>
      <c r="B218" s="176">
        <f>SUM(B219:B224)</f>
        <v>13777</v>
      </c>
      <c r="C218" s="176">
        <f>SUM(C219:C224)</f>
        <v>15954</v>
      </c>
      <c r="D218" s="252">
        <f t="shared" si="43"/>
        <v>1.15801698482979</v>
      </c>
      <c r="F218" s="114" t="str">
        <f t="shared" si="39"/>
        <v>是</v>
      </c>
    </row>
    <row r="219" s="114" customFormat="1" ht="17.85" customHeight="1" spans="1:6">
      <c r="A219" s="185" t="s">
        <v>117</v>
      </c>
      <c r="B219" s="176">
        <v>10307</v>
      </c>
      <c r="C219" s="176">
        <v>13118</v>
      </c>
      <c r="D219" s="252">
        <f t="shared" si="43"/>
        <v>1.27272727272727</v>
      </c>
      <c r="F219" s="114" t="str">
        <f t="shared" si="39"/>
        <v>是</v>
      </c>
    </row>
    <row r="220" s="114" customFormat="1" ht="17.85" customHeight="1" spans="1:6">
      <c r="A220" s="185" t="s">
        <v>118</v>
      </c>
      <c r="B220" s="176">
        <v>2657</v>
      </c>
      <c r="C220" s="176">
        <v>2092</v>
      </c>
      <c r="D220" s="252">
        <f t="shared" si="43"/>
        <v>0.787354158825743</v>
      </c>
      <c r="F220" s="114" t="str">
        <f t="shared" si="39"/>
        <v>是</v>
      </c>
    </row>
    <row r="221" s="114" customFormat="1" ht="19.5" hidden="1" customHeight="1" spans="1:6">
      <c r="A221" s="185" t="s">
        <v>119</v>
      </c>
      <c r="B221" s="176">
        <v>0</v>
      </c>
      <c r="C221" s="176">
        <v>0</v>
      </c>
      <c r="D221" s="201">
        <f>IF(B221&lt;&gt;0,C221/B221,0)</f>
        <v>0</v>
      </c>
      <c r="F221" s="114" t="str">
        <f t="shared" si="39"/>
        <v>否</v>
      </c>
    </row>
    <row r="222" s="114" customFormat="1" ht="17.85" customHeight="1" spans="1:6">
      <c r="A222" s="185" t="s">
        <v>244</v>
      </c>
      <c r="B222" s="176">
        <v>43</v>
      </c>
      <c r="C222" s="176">
        <v>52</v>
      </c>
      <c r="D222" s="252">
        <f t="shared" ref="D222:D227" si="44">IF(B222&lt;&gt;0,C222/B222,"")</f>
        <v>1.2093023255814</v>
      </c>
      <c r="F222" s="114" t="str">
        <f t="shared" si="39"/>
        <v>是</v>
      </c>
    </row>
    <row r="223" s="114" customFormat="1" ht="17.85" customHeight="1" spans="1:6">
      <c r="A223" s="185" t="s">
        <v>126</v>
      </c>
      <c r="B223" s="176">
        <v>13</v>
      </c>
      <c r="C223" s="176">
        <v>23</v>
      </c>
      <c r="D223" s="252">
        <f t="shared" si="44"/>
        <v>1.76923076923077</v>
      </c>
      <c r="F223" s="114" t="str">
        <f t="shared" si="39"/>
        <v>是</v>
      </c>
    </row>
    <row r="224" s="114" customFormat="1" ht="17.85" customHeight="1" spans="1:6">
      <c r="A224" s="185" t="s">
        <v>245</v>
      </c>
      <c r="B224" s="176">
        <v>757</v>
      </c>
      <c r="C224" s="176">
        <v>669</v>
      </c>
      <c r="D224" s="252">
        <f t="shared" si="44"/>
        <v>0.883751651254954</v>
      </c>
      <c r="F224" s="114" t="str">
        <f t="shared" si="39"/>
        <v>是</v>
      </c>
    </row>
    <row r="225" s="114" customFormat="1" ht="17.85" customHeight="1" spans="1:6">
      <c r="A225" s="185" t="s">
        <v>246</v>
      </c>
      <c r="B225" s="176">
        <f>SUM(B226:B230)</f>
        <v>5184</v>
      </c>
      <c r="C225" s="176">
        <f>SUM(C226:C230)</f>
        <v>8931</v>
      </c>
      <c r="D225" s="252">
        <f t="shared" si="44"/>
        <v>1.72280092592593</v>
      </c>
      <c r="F225" s="114" t="str">
        <f t="shared" si="39"/>
        <v>是</v>
      </c>
    </row>
    <row r="226" s="114" customFormat="1" ht="17.85" customHeight="1" spans="1:6">
      <c r="A226" s="185" t="s">
        <v>117</v>
      </c>
      <c r="B226" s="176">
        <v>2182</v>
      </c>
      <c r="C226" s="176">
        <v>2602</v>
      </c>
      <c r="D226" s="252">
        <f t="shared" si="44"/>
        <v>1.19248395967003</v>
      </c>
      <c r="F226" s="114" t="str">
        <f t="shared" si="39"/>
        <v>是</v>
      </c>
    </row>
    <row r="227" s="114" customFormat="1" ht="17.85" customHeight="1" spans="1:6">
      <c r="A227" s="185" t="s">
        <v>118</v>
      </c>
      <c r="B227" s="176">
        <v>2199</v>
      </c>
      <c r="C227" s="176">
        <v>1293</v>
      </c>
      <c r="D227" s="252">
        <f t="shared" si="44"/>
        <v>0.587994542974079</v>
      </c>
      <c r="F227" s="114" t="str">
        <f t="shared" si="39"/>
        <v>是</v>
      </c>
    </row>
    <row r="228" s="114" customFormat="1" ht="19.5" hidden="1" customHeight="1" spans="1:6">
      <c r="A228" s="185" t="s">
        <v>119</v>
      </c>
      <c r="B228" s="176">
        <v>0</v>
      </c>
      <c r="C228" s="176">
        <v>0</v>
      </c>
      <c r="D228" s="85">
        <f>IF(B228&lt;&gt;0,C228/B228,0)</f>
        <v>0</v>
      </c>
      <c r="F228" s="114" t="str">
        <f t="shared" si="39"/>
        <v>否</v>
      </c>
    </row>
    <row r="229" s="114" customFormat="1" ht="17.85" customHeight="1" spans="1:6">
      <c r="A229" s="185" t="s">
        <v>126</v>
      </c>
      <c r="B229" s="176">
        <v>17</v>
      </c>
      <c r="C229" s="176">
        <v>9</v>
      </c>
      <c r="D229" s="252">
        <f t="shared" ref="D229:D233" si="45">IF(B229&lt;&gt;0,C229/B229,"")</f>
        <v>0.529411764705882</v>
      </c>
      <c r="F229" s="114" t="str">
        <f t="shared" si="39"/>
        <v>是</v>
      </c>
    </row>
    <row r="230" s="114" customFormat="1" ht="17.85" customHeight="1" spans="1:6">
      <c r="A230" s="185" t="s">
        <v>247</v>
      </c>
      <c r="B230" s="176">
        <v>786</v>
      </c>
      <c r="C230" s="176">
        <v>5027</v>
      </c>
      <c r="D230" s="252">
        <f t="shared" si="45"/>
        <v>6.39567430025445</v>
      </c>
      <c r="F230" s="114" t="str">
        <f t="shared" si="39"/>
        <v>是</v>
      </c>
    </row>
    <row r="231" s="114" customFormat="1" ht="17.85" customHeight="1" spans="1:6">
      <c r="A231" s="185" t="s">
        <v>248</v>
      </c>
      <c r="B231" s="176">
        <f>SUM(B232:B236)</f>
        <v>5664</v>
      </c>
      <c r="C231" s="176">
        <f>SUM(C232:C236)</f>
        <v>4770</v>
      </c>
      <c r="D231" s="252">
        <f t="shared" si="45"/>
        <v>0.842161016949153</v>
      </c>
      <c r="F231" s="114" t="str">
        <f t="shared" si="39"/>
        <v>是</v>
      </c>
    </row>
    <row r="232" s="114" customFormat="1" ht="17.85" customHeight="1" spans="1:6">
      <c r="A232" s="185" t="s">
        <v>117</v>
      </c>
      <c r="B232" s="176">
        <v>2078</v>
      </c>
      <c r="C232" s="176">
        <v>2726</v>
      </c>
      <c r="D232" s="252">
        <f t="shared" si="45"/>
        <v>1.31183830606352</v>
      </c>
      <c r="F232" s="114" t="str">
        <f t="shared" si="39"/>
        <v>是</v>
      </c>
    </row>
    <row r="233" s="114" customFormat="1" ht="17.85" customHeight="1" spans="1:6">
      <c r="A233" s="185" t="s">
        <v>118</v>
      </c>
      <c r="B233" s="176">
        <v>2713</v>
      </c>
      <c r="C233" s="176">
        <v>1451</v>
      </c>
      <c r="D233" s="252">
        <f t="shared" si="45"/>
        <v>0.53483228897899</v>
      </c>
      <c r="F233" s="114" t="str">
        <f t="shared" si="39"/>
        <v>是</v>
      </c>
    </row>
    <row r="234" s="114" customFormat="1" ht="19.5" hidden="1" customHeight="1" spans="1:6">
      <c r="A234" s="185" t="s">
        <v>119</v>
      </c>
      <c r="B234" s="176">
        <v>0</v>
      </c>
      <c r="C234" s="176">
        <v>0</v>
      </c>
      <c r="D234" s="201">
        <f>IF(B234&lt;&gt;0,C234/B234,0)</f>
        <v>0</v>
      </c>
      <c r="F234" s="114" t="str">
        <f t="shared" si="39"/>
        <v>否</v>
      </c>
    </row>
    <row r="235" s="114" customFormat="1" ht="17.85" customHeight="1" spans="1:6">
      <c r="A235" s="185" t="s">
        <v>126</v>
      </c>
      <c r="B235" s="176">
        <v>174</v>
      </c>
      <c r="C235" s="176">
        <v>209</v>
      </c>
      <c r="D235" s="252">
        <f t="shared" ref="D235:D239" si="46">IF(B235&lt;&gt;0,C235/B235,"")</f>
        <v>1.20114942528736</v>
      </c>
      <c r="F235" s="114" t="str">
        <f t="shared" si="39"/>
        <v>是</v>
      </c>
    </row>
    <row r="236" s="114" customFormat="1" ht="17.85" customHeight="1" spans="1:6">
      <c r="A236" s="185" t="s">
        <v>249</v>
      </c>
      <c r="B236" s="176">
        <v>699</v>
      </c>
      <c r="C236" s="176">
        <v>384</v>
      </c>
      <c r="D236" s="252">
        <f t="shared" si="46"/>
        <v>0.549356223175966</v>
      </c>
      <c r="F236" s="114" t="str">
        <f t="shared" si="39"/>
        <v>是</v>
      </c>
    </row>
    <row r="237" s="114" customFormat="1" ht="17.85" customHeight="1" spans="1:6">
      <c r="A237" s="185" t="s">
        <v>250</v>
      </c>
      <c r="B237" s="176">
        <f>SUM(B238:B242)</f>
        <v>1321</v>
      </c>
      <c r="C237" s="176">
        <f>SUM(C238:C242)</f>
        <v>1476</v>
      </c>
      <c r="D237" s="252">
        <f t="shared" si="46"/>
        <v>1.11733535200606</v>
      </c>
      <c r="F237" s="114" t="str">
        <f t="shared" si="39"/>
        <v>是</v>
      </c>
    </row>
    <row r="238" s="114" customFormat="1" ht="17.85" customHeight="1" spans="1:6">
      <c r="A238" s="185" t="s">
        <v>117</v>
      </c>
      <c r="B238" s="176">
        <v>894</v>
      </c>
      <c r="C238" s="176">
        <v>1124</v>
      </c>
      <c r="D238" s="252">
        <f t="shared" si="46"/>
        <v>1.2572706935123</v>
      </c>
      <c r="F238" s="114" t="str">
        <f t="shared" si="39"/>
        <v>是</v>
      </c>
    </row>
    <row r="239" s="114" customFormat="1" ht="17.85" customHeight="1" spans="1:6">
      <c r="A239" s="185" t="s">
        <v>118</v>
      </c>
      <c r="B239" s="176">
        <v>225</v>
      </c>
      <c r="C239" s="176">
        <v>217</v>
      </c>
      <c r="D239" s="252">
        <f t="shared" si="46"/>
        <v>0.964444444444444</v>
      </c>
      <c r="F239" s="114" t="str">
        <f t="shared" si="39"/>
        <v>是</v>
      </c>
    </row>
    <row r="240" s="114" customFormat="1" ht="19.5" hidden="1" customHeight="1" spans="1:6">
      <c r="A240" s="185" t="s">
        <v>119</v>
      </c>
      <c r="B240" s="176">
        <v>0</v>
      </c>
      <c r="C240" s="176">
        <v>0</v>
      </c>
      <c r="D240" s="201">
        <f t="shared" ref="D240:D247" si="47">IF(B240&lt;&gt;0,C240/B240,0)</f>
        <v>0</v>
      </c>
      <c r="F240" s="114" t="str">
        <f t="shared" si="39"/>
        <v>否</v>
      </c>
    </row>
    <row r="241" ht="19.5" hidden="1" customHeight="1" spans="1:6">
      <c r="A241" s="185" t="s">
        <v>126</v>
      </c>
      <c r="B241" s="143">
        <v>0</v>
      </c>
      <c r="C241" s="143">
        <v>0</v>
      </c>
      <c r="D241" s="85">
        <f t="shared" si="47"/>
        <v>0</v>
      </c>
      <c r="F241" s="114" t="str">
        <f t="shared" si="39"/>
        <v>否</v>
      </c>
    </row>
    <row r="242" ht="17.85" customHeight="1" spans="1:6">
      <c r="A242" s="185" t="s">
        <v>251</v>
      </c>
      <c r="B242" s="143">
        <v>202</v>
      </c>
      <c r="C242" s="143">
        <v>135</v>
      </c>
      <c r="D242" s="252">
        <f t="shared" ref="D242:D243" si="48">IF(B242&lt;&gt;0,C242/B242,"")</f>
        <v>0.668316831683168</v>
      </c>
      <c r="F242" s="114" t="str">
        <f t="shared" si="39"/>
        <v>是</v>
      </c>
    </row>
    <row r="243" ht="17.85" customHeight="1" spans="1:6">
      <c r="A243" s="185" t="s">
        <v>252</v>
      </c>
      <c r="B243" s="143">
        <f>SUM(B244:B248)</f>
        <v>20</v>
      </c>
      <c r="C243" s="143">
        <f>SUM(C244:C248)</f>
        <v>0</v>
      </c>
      <c r="D243" s="252">
        <f t="shared" si="48"/>
        <v>0</v>
      </c>
      <c r="F243" s="114" t="str">
        <f t="shared" si="39"/>
        <v>是</v>
      </c>
    </row>
    <row r="244" ht="17.1" hidden="1" customHeight="1" spans="1:6">
      <c r="A244" s="185" t="s">
        <v>117</v>
      </c>
      <c r="B244" s="143">
        <v>0</v>
      </c>
      <c r="C244" s="143">
        <v>0</v>
      </c>
      <c r="D244" s="85"/>
      <c r="F244" s="114" t="str">
        <f t="shared" si="39"/>
        <v>否</v>
      </c>
    </row>
    <row r="245" ht="17.25" hidden="1" customHeight="1" spans="1:6">
      <c r="A245" s="185" t="s">
        <v>118</v>
      </c>
      <c r="B245" s="143">
        <v>0</v>
      </c>
      <c r="C245" s="143">
        <v>0</v>
      </c>
      <c r="D245" s="85">
        <f t="shared" si="47"/>
        <v>0</v>
      </c>
      <c r="F245" s="114" t="str">
        <f t="shared" si="39"/>
        <v>否</v>
      </c>
    </row>
    <row r="246" ht="19.5" hidden="1" customHeight="1" spans="1:6">
      <c r="A246" s="185" t="s">
        <v>119</v>
      </c>
      <c r="B246" s="143">
        <v>0</v>
      </c>
      <c r="C246" s="143">
        <v>0</v>
      </c>
      <c r="D246" s="85">
        <f t="shared" si="47"/>
        <v>0</v>
      </c>
      <c r="F246" s="114" t="str">
        <f t="shared" si="39"/>
        <v>否</v>
      </c>
    </row>
    <row r="247" ht="19.5" hidden="1" customHeight="1" spans="1:6">
      <c r="A247" s="185" t="s">
        <v>126</v>
      </c>
      <c r="B247" s="143">
        <v>0</v>
      </c>
      <c r="C247" s="143">
        <v>0</v>
      </c>
      <c r="D247" s="85">
        <f t="shared" si="47"/>
        <v>0</v>
      </c>
      <c r="F247" s="114" t="str">
        <f t="shared" si="39"/>
        <v>否</v>
      </c>
    </row>
    <row r="248" ht="17.85" customHeight="1" spans="1:6">
      <c r="A248" s="185" t="s">
        <v>253</v>
      </c>
      <c r="B248" s="143">
        <v>20</v>
      </c>
      <c r="C248" s="143">
        <v>0</v>
      </c>
      <c r="D248" s="252">
        <f t="shared" ref="D248:D251" si="49">IF(B248&lt;&gt;0,C248/B248,"")</f>
        <v>0</v>
      </c>
      <c r="F248" s="114" t="str">
        <f t="shared" si="39"/>
        <v>是</v>
      </c>
    </row>
    <row r="249" ht="17.85" customHeight="1" spans="1:6">
      <c r="A249" s="185" t="s">
        <v>254</v>
      </c>
      <c r="B249" s="143">
        <f>SUM(B250:B254)</f>
        <v>3553</v>
      </c>
      <c r="C249" s="143">
        <f>SUM(C250:C254)</f>
        <v>2271</v>
      </c>
      <c r="D249" s="252">
        <f t="shared" si="49"/>
        <v>0.639178159301998</v>
      </c>
      <c r="F249" s="114" t="str">
        <f t="shared" si="39"/>
        <v>是</v>
      </c>
    </row>
    <row r="250" ht="17.85" customHeight="1" spans="1:6">
      <c r="A250" s="185" t="s">
        <v>117</v>
      </c>
      <c r="B250" s="143">
        <v>1294</v>
      </c>
      <c r="C250" s="143">
        <v>1746</v>
      </c>
      <c r="D250" s="252">
        <f t="shared" si="49"/>
        <v>1.34930448222566</v>
      </c>
      <c r="F250" s="114" t="str">
        <f t="shared" si="39"/>
        <v>是</v>
      </c>
    </row>
    <row r="251" ht="17.85" customHeight="1" spans="1:6">
      <c r="A251" s="185" t="s">
        <v>118</v>
      </c>
      <c r="B251" s="143">
        <v>1319</v>
      </c>
      <c r="C251" s="143">
        <v>103</v>
      </c>
      <c r="D251" s="252">
        <f t="shared" si="49"/>
        <v>0.0780894617134193</v>
      </c>
      <c r="F251" s="114" t="str">
        <f t="shared" si="39"/>
        <v>是</v>
      </c>
    </row>
    <row r="252" ht="19.5" hidden="1" customHeight="1" spans="1:6">
      <c r="A252" s="185" t="s">
        <v>119</v>
      </c>
      <c r="B252" s="143">
        <v>0</v>
      </c>
      <c r="C252" s="143">
        <v>0</v>
      </c>
      <c r="D252" s="85">
        <f>IF(B252&lt;&gt;0,C252/B252,0)</f>
        <v>0</v>
      </c>
      <c r="F252" s="114" t="str">
        <f t="shared" si="39"/>
        <v>否</v>
      </c>
    </row>
    <row r="253" ht="17.85" customHeight="1" spans="1:6">
      <c r="A253" s="185" t="s">
        <v>126</v>
      </c>
      <c r="B253" s="143">
        <v>68</v>
      </c>
      <c r="C253" s="143">
        <v>90</v>
      </c>
      <c r="D253" s="252">
        <f t="shared" ref="D253:D255" si="50">IF(B253&lt;&gt;0,C253/B253,"")</f>
        <v>1.32352941176471</v>
      </c>
      <c r="F253" s="114" t="str">
        <f t="shared" si="39"/>
        <v>是</v>
      </c>
    </row>
    <row r="254" ht="17.85" customHeight="1" spans="1:6">
      <c r="A254" s="185" t="s">
        <v>255</v>
      </c>
      <c r="B254" s="143">
        <v>872</v>
      </c>
      <c r="C254" s="143">
        <v>332</v>
      </c>
      <c r="D254" s="252">
        <f t="shared" si="50"/>
        <v>0.380733944954128</v>
      </c>
      <c r="F254" s="114" t="str">
        <f t="shared" si="39"/>
        <v>是</v>
      </c>
    </row>
    <row r="255" ht="17.85" customHeight="1" spans="1:6">
      <c r="A255" s="185" t="s">
        <v>256</v>
      </c>
      <c r="B255" s="143">
        <f>B257</f>
        <v>12915</v>
      </c>
      <c r="C255" s="143">
        <f>C257</f>
        <v>50854</v>
      </c>
      <c r="D255" s="252">
        <f t="shared" si="50"/>
        <v>3.93759194734804</v>
      </c>
      <c r="F255" s="114" t="str">
        <f t="shared" si="39"/>
        <v>是</v>
      </c>
    </row>
    <row r="256" ht="19.5" hidden="1" customHeight="1" spans="1:6">
      <c r="A256" s="185" t="s">
        <v>257</v>
      </c>
      <c r="B256" s="143">
        <v>0</v>
      </c>
      <c r="C256" s="143">
        <v>0</v>
      </c>
      <c r="D256" s="85">
        <f t="shared" ref="D256:D260" si="51">IF(B256&lt;&gt;0,C256/B256,0)</f>
        <v>0</v>
      </c>
      <c r="F256" s="114" t="str">
        <f t="shared" si="39"/>
        <v>否</v>
      </c>
    </row>
    <row r="257" ht="17.85" customHeight="1" spans="1:6">
      <c r="A257" s="185" t="s">
        <v>258</v>
      </c>
      <c r="B257" s="143">
        <v>12915</v>
      </c>
      <c r="C257" s="143">
        <v>50854</v>
      </c>
      <c r="D257" s="252">
        <f t="shared" ref="D257:D258" si="52">IF(B257&lt;&gt;0,C257/B257,"")</f>
        <v>3.93759194734804</v>
      </c>
      <c r="F257" s="114" t="str">
        <f t="shared" si="39"/>
        <v>是</v>
      </c>
    </row>
    <row r="258" s="182" customFormat="1" ht="17.85" customHeight="1" spans="1:7">
      <c r="A258" s="184" t="s">
        <v>29</v>
      </c>
      <c r="B258" s="145">
        <v>0</v>
      </c>
      <c r="C258" s="145"/>
      <c r="D258" s="251" t="str">
        <f t="shared" si="52"/>
        <v/>
      </c>
      <c r="F258" s="114" t="str">
        <f t="shared" si="39"/>
        <v>是</v>
      </c>
      <c r="G258" s="182">
        <v>1</v>
      </c>
    </row>
    <row r="259" ht="17.85" hidden="1" customHeight="1" spans="1:6">
      <c r="A259" s="185" t="s">
        <v>259</v>
      </c>
      <c r="B259" s="143"/>
      <c r="C259" s="143"/>
      <c r="D259" s="85">
        <f t="shared" si="51"/>
        <v>0</v>
      </c>
      <c r="F259" s="114" t="str">
        <f t="shared" si="39"/>
        <v>否</v>
      </c>
    </row>
    <row r="260" ht="19.5" hidden="1" customHeight="1" spans="1:6">
      <c r="A260" s="185" t="s">
        <v>260</v>
      </c>
      <c r="B260" s="143"/>
      <c r="C260" s="143"/>
      <c r="D260" s="85">
        <f t="shared" si="51"/>
        <v>0</v>
      </c>
      <c r="F260" s="114" t="str">
        <f t="shared" si="39"/>
        <v>否</v>
      </c>
    </row>
    <row r="261" s="182" customFormat="1" ht="17.85" customHeight="1" spans="1:7">
      <c r="A261" s="184" t="s">
        <v>30</v>
      </c>
      <c r="B261" s="145">
        <f>B262+B264+B273</f>
        <v>5927</v>
      </c>
      <c r="C261" s="145">
        <f>C262+C264+C273</f>
        <v>3426</v>
      </c>
      <c r="D261" s="251">
        <f t="shared" ref="D261:D265" si="53">IF(B261&lt;&gt;0,C261/B261,"")</f>
        <v>0.578032731567403</v>
      </c>
      <c r="F261" s="114" t="str">
        <f t="shared" si="39"/>
        <v>是</v>
      </c>
      <c r="G261" s="182">
        <v>1</v>
      </c>
    </row>
    <row r="262" s="182" customFormat="1" ht="17.85" customHeight="1" spans="1:6">
      <c r="A262" s="185" t="s">
        <v>261</v>
      </c>
      <c r="B262" s="143">
        <f>B263</f>
        <v>10</v>
      </c>
      <c r="C262" s="143">
        <f>C263</f>
        <v>0</v>
      </c>
      <c r="D262" s="252">
        <f t="shared" si="53"/>
        <v>0</v>
      </c>
      <c r="F262" s="114" t="str">
        <f t="shared" si="39"/>
        <v>是</v>
      </c>
    </row>
    <row r="263" s="182" customFormat="1" ht="17.85" customHeight="1" spans="1:6">
      <c r="A263" s="185" t="s">
        <v>262</v>
      </c>
      <c r="B263" s="143">
        <v>10</v>
      </c>
      <c r="C263" s="143"/>
      <c r="D263" s="252">
        <f t="shared" si="53"/>
        <v>0</v>
      </c>
      <c r="F263" s="114" t="str">
        <f t="shared" si="39"/>
        <v>是</v>
      </c>
    </row>
    <row r="264" ht="17.85" customHeight="1" spans="1:6">
      <c r="A264" s="185" t="s">
        <v>263</v>
      </c>
      <c r="B264" s="143">
        <f>B265+B267+B269+B271+B272</f>
        <v>4323</v>
      </c>
      <c r="C264" s="143">
        <f>C265+C267+C269+C271+C272</f>
        <v>2466</v>
      </c>
      <c r="D264" s="252">
        <f t="shared" si="53"/>
        <v>0.570437196391395</v>
      </c>
      <c r="F264" s="114" t="str">
        <f>IF((B264+C264+G264)&lt;&gt;0,"是","否")</f>
        <v>是</v>
      </c>
    </row>
    <row r="265" ht="17.85" customHeight="1" spans="1:6">
      <c r="A265" s="185" t="s">
        <v>264</v>
      </c>
      <c r="B265" s="143">
        <v>139</v>
      </c>
      <c r="C265" s="143">
        <v>69</v>
      </c>
      <c r="D265" s="252">
        <f t="shared" si="53"/>
        <v>0.496402877697842</v>
      </c>
      <c r="F265" s="114" t="str">
        <f>IF((B265+C265+G265)&lt;&gt;0,"是","否")</f>
        <v>是</v>
      </c>
    </row>
    <row r="266" ht="19.5" hidden="1" customHeight="1" spans="1:6">
      <c r="A266" s="185" t="s">
        <v>265</v>
      </c>
      <c r="B266" s="143">
        <v>0</v>
      </c>
      <c r="C266" s="143">
        <v>0</v>
      </c>
      <c r="D266" s="85">
        <f t="shared" ref="D266:D270" si="54">IF(B266&lt;&gt;0,C266/B266,0)</f>
        <v>0</v>
      </c>
      <c r="F266" s="114" t="str">
        <f t="shared" ref="F266:F329" si="55">IF((B266+C266+G266)&lt;&gt;0,"是","否")</f>
        <v>否</v>
      </c>
    </row>
    <row r="267" ht="17.85" customHeight="1" spans="1:6">
      <c r="A267" s="185" t="s">
        <v>266</v>
      </c>
      <c r="B267" s="143">
        <v>954</v>
      </c>
      <c r="C267" s="143">
        <v>150</v>
      </c>
      <c r="D267" s="252">
        <f>IF(B267&lt;&gt;0,C267/B267,"")</f>
        <v>0.157232704402516</v>
      </c>
      <c r="F267" s="114" t="str">
        <f t="shared" si="55"/>
        <v>是</v>
      </c>
    </row>
    <row r="268" ht="19.5" hidden="1" customHeight="1" spans="1:6">
      <c r="A268" s="185" t="s">
        <v>267</v>
      </c>
      <c r="B268" s="143">
        <v>0</v>
      </c>
      <c r="C268" s="143">
        <v>0</v>
      </c>
      <c r="D268" s="85">
        <f t="shared" si="54"/>
        <v>0</v>
      </c>
      <c r="F268" s="114" t="str">
        <f t="shared" si="55"/>
        <v>否</v>
      </c>
    </row>
    <row r="269" ht="17.85" customHeight="1" spans="1:6">
      <c r="A269" s="185" t="s">
        <v>268</v>
      </c>
      <c r="B269" s="143">
        <v>5</v>
      </c>
      <c r="C269" s="143">
        <v>5</v>
      </c>
      <c r="D269" s="252">
        <f>IF(B269&lt;&gt;0,C269/B269,"")</f>
        <v>1</v>
      </c>
      <c r="F269" s="114" t="str">
        <f t="shared" si="55"/>
        <v>是</v>
      </c>
    </row>
    <row r="270" ht="19.5" hidden="1" customHeight="1" spans="1:6">
      <c r="A270" s="185" t="s">
        <v>269</v>
      </c>
      <c r="B270" s="143">
        <v>0</v>
      </c>
      <c r="C270" s="143">
        <v>0</v>
      </c>
      <c r="D270" s="85">
        <f t="shared" si="54"/>
        <v>0</v>
      </c>
      <c r="F270" s="114" t="str">
        <f t="shared" si="55"/>
        <v>否</v>
      </c>
    </row>
    <row r="271" ht="17.85" customHeight="1" spans="1:6">
      <c r="A271" s="185" t="s">
        <v>270</v>
      </c>
      <c r="B271" s="143">
        <v>3049</v>
      </c>
      <c r="C271" s="143">
        <v>2197</v>
      </c>
      <c r="D271" s="252">
        <f t="shared" ref="D271:D278" si="56">IF(B271&lt;&gt;0,C271/B271,"")</f>
        <v>0.720564119383404</v>
      </c>
      <c r="F271" s="114" t="str">
        <f t="shared" si="55"/>
        <v>是</v>
      </c>
    </row>
    <row r="272" ht="17.85" customHeight="1" spans="1:6">
      <c r="A272" s="185" t="s">
        <v>271</v>
      </c>
      <c r="B272" s="143">
        <v>176</v>
      </c>
      <c r="C272" s="143">
        <v>45</v>
      </c>
      <c r="D272" s="252">
        <f t="shared" si="56"/>
        <v>0.255681818181818</v>
      </c>
      <c r="F272" s="114" t="str">
        <f t="shared" si="55"/>
        <v>是</v>
      </c>
    </row>
    <row r="273" ht="17.85" customHeight="1" spans="1:6">
      <c r="A273" s="185" t="s">
        <v>272</v>
      </c>
      <c r="B273" s="143">
        <v>1594</v>
      </c>
      <c r="C273" s="143">
        <v>960</v>
      </c>
      <c r="D273" s="252">
        <f t="shared" si="56"/>
        <v>0.602258469259724</v>
      </c>
      <c r="F273" s="114" t="str">
        <f t="shared" si="55"/>
        <v>是</v>
      </c>
    </row>
    <row r="274" s="182" customFormat="1" ht="17.85" customHeight="1" spans="1:7">
      <c r="A274" s="184" t="s">
        <v>31</v>
      </c>
      <c r="B274" s="145">
        <f>B275+B286+B308+B315+B327+B336+B383+B349+B358+B367+B375</f>
        <v>120760</v>
      </c>
      <c r="C274" s="145">
        <f>C275+C286+C308+C315+C327+C336+C383+C349+C358+C367+C375</f>
        <v>102123</v>
      </c>
      <c r="D274" s="251">
        <f t="shared" si="56"/>
        <v>0.845669095727062</v>
      </c>
      <c r="F274" s="114" t="str">
        <f t="shared" si="55"/>
        <v>是</v>
      </c>
      <c r="G274" s="182">
        <v>1</v>
      </c>
    </row>
    <row r="275" ht="17.85" customHeight="1" spans="1:6">
      <c r="A275" s="185" t="s">
        <v>273</v>
      </c>
      <c r="B275" s="143">
        <f>SUM(B276:B278)</f>
        <v>6950</v>
      </c>
      <c r="C275" s="143">
        <f>SUM(C276:C278)</f>
        <v>5980</v>
      </c>
      <c r="D275" s="252">
        <f t="shared" si="56"/>
        <v>0.860431654676259</v>
      </c>
      <c r="F275" s="114" t="str">
        <f t="shared" si="55"/>
        <v>是</v>
      </c>
    </row>
    <row r="276" ht="17.85" customHeight="1" spans="1:6">
      <c r="A276" s="185" t="s">
        <v>274</v>
      </c>
      <c r="B276" s="143">
        <v>988</v>
      </c>
      <c r="C276" s="143">
        <v>575</v>
      </c>
      <c r="D276" s="252">
        <f t="shared" si="56"/>
        <v>0.581983805668016</v>
      </c>
      <c r="F276" s="114" t="str">
        <f t="shared" si="55"/>
        <v>是</v>
      </c>
    </row>
    <row r="277" ht="17.85" customHeight="1" spans="1:6">
      <c r="A277" s="185" t="s">
        <v>275</v>
      </c>
      <c r="B277" s="143">
        <v>2586</v>
      </c>
      <c r="C277" s="143">
        <v>2042</v>
      </c>
      <c r="D277" s="252">
        <f t="shared" si="56"/>
        <v>0.789636504253674</v>
      </c>
      <c r="F277" s="114" t="str">
        <f t="shared" si="55"/>
        <v>是</v>
      </c>
    </row>
    <row r="278" ht="17.85" customHeight="1" spans="1:6">
      <c r="A278" s="185" t="s">
        <v>276</v>
      </c>
      <c r="B278" s="143">
        <v>3376</v>
      </c>
      <c r="C278" s="143">
        <v>3363</v>
      </c>
      <c r="D278" s="252">
        <f t="shared" si="56"/>
        <v>0.996149289099526</v>
      </c>
      <c r="F278" s="114" t="str">
        <f t="shared" si="55"/>
        <v>是</v>
      </c>
    </row>
    <row r="279" ht="19.5" hidden="1" customHeight="1" spans="1:6">
      <c r="A279" s="185" t="s">
        <v>277</v>
      </c>
      <c r="B279" s="143">
        <v>0</v>
      </c>
      <c r="C279" s="143">
        <v>0</v>
      </c>
      <c r="D279" s="85">
        <f t="shared" ref="D279:D285" si="57">IF(B279&lt;&gt;0,C279/B279,0)</f>
        <v>0</v>
      </c>
      <c r="F279" s="114" t="str">
        <f t="shared" si="55"/>
        <v>否</v>
      </c>
    </row>
    <row r="280" ht="19.5" hidden="1" customHeight="1" spans="1:6">
      <c r="A280" s="185" t="s">
        <v>278</v>
      </c>
      <c r="B280" s="143">
        <v>0</v>
      </c>
      <c r="C280" s="143">
        <v>0</v>
      </c>
      <c r="D280" s="85">
        <f t="shared" si="57"/>
        <v>0</v>
      </c>
      <c r="F280" s="114" t="str">
        <f t="shared" si="55"/>
        <v>否</v>
      </c>
    </row>
    <row r="281" ht="19.5" hidden="1" customHeight="1" spans="1:6">
      <c r="A281" s="185" t="s">
        <v>279</v>
      </c>
      <c r="B281" s="143">
        <v>0</v>
      </c>
      <c r="C281" s="143">
        <v>0</v>
      </c>
      <c r="D281" s="85">
        <f t="shared" si="57"/>
        <v>0</v>
      </c>
      <c r="F281" s="114" t="str">
        <f t="shared" si="55"/>
        <v>否</v>
      </c>
    </row>
    <row r="282" ht="19.5" hidden="1" customHeight="1" spans="1:6">
      <c r="A282" s="185" t="s">
        <v>280</v>
      </c>
      <c r="B282" s="143">
        <v>0</v>
      </c>
      <c r="C282" s="143">
        <v>0</v>
      </c>
      <c r="D282" s="85">
        <f t="shared" si="57"/>
        <v>0</v>
      </c>
      <c r="F282" s="114" t="str">
        <f t="shared" si="55"/>
        <v>否</v>
      </c>
    </row>
    <row r="283" ht="19.5" hidden="1" customHeight="1" spans="1:6">
      <c r="A283" s="185" t="s">
        <v>281</v>
      </c>
      <c r="B283" s="143">
        <v>0</v>
      </c>
      <c r="C283" s="143">
        <v>0</v>
      </c>
      <c r="D283" s="85">
        <f t="shared" si="57"/>
        <v>0</v>
      </c>
      <c r="F283" s="114" t="str">
        <f t="shared" si="55"/>
        <v>否</v>
      </c>
    </row>
    <row r="284" ht="19.5" hidden="1" customHeight="1" spans="1:6">
      <c r="A284" s="185" t="s">
        <v>282</v>
      </c>
      <c r="B284" s="143">
        <v>0</v>
      </c>
      <c r="C284" s="143">
        <v>0</v>
      </c>
      <c r="D284" s="85">
        <f t="shared" si="57"/>
        <v>0</v>
      </c>
      <c r="F284" s="114" t="str">
        <f t="shared" si="55"/>
        <v>否</v>
      </c>
    </row>
    <row r="285" ht="19.5" hidden="1" customHeight="1" spans="1:6">
      <c r="A285" s="185" t="s">
        <v>283</v>
      </c>
      <c r="B285" s="143">
        <v>0</v>
      </c>
      <c r="C285" s="143">
        <v>0</v>
      </c>
      <c r="D285" s="85">
        <f t="shared" si="57"/>
        <v>0</v>
      </c>
      <c r="F285" s="114" t="str">
        <f t="shared" si="55"/>
        <v>否</v>
      </c>
    </row>
    <row r="286" ht="17.85" customHeight="1" spans="1:6">
      <c r="A286" s="185" t="s">
        <v>284</v>
      </c>
      <c r="B286" s="143">
        <f>SUM(B287:B307)</f>
        <v>75092</v>
      </c>
      <c r="C286" s="143">
        <f>SUM(C287:C307)</f>
        <v>71157</v>
      </c>
      <c r="D286" s="252">
        <f t="shared" ref="D286:D288" si="58">IF(B286&lt;&gt;0,C286/B286,"")</f>
        <v>0.947597613593991</v>
      </c>
      <c r="F286" s="114" t="str">
        <f t="shared" si="55"/>
        <v>是</v>
      </c>
    </row>
    <row r="287" ht="17.85" customHeight="1" spans="1:6">
      <c r="A287" s="185" t="s">
        <v>117</v>
      </c>
      <c r="B287" s="143">
        <v>34664</v>
      </c>
      <c r="C287" s="143">
        <v>40717</v>
      </c>
      <c r="D287" s="252">
        <f t="shared" si="58"/>
        <v>1.17461920147704</v>
      </c>
      <c r="F287" s="114" t="str">
        <f t="shared" si="55"/>
        <v>是</v>
      </c>
    </row>
    <row r="288" ht="17.85" customHeight="1" spans="1:6">
      <c r="A288" s="185" t="s">
        <v>118</v>
      </c>
      <c r="B288" s="143">
        <v>2054</v>
      </c>
      <c r="C288" s="143">
        <v>3694</v>
      </c>
      <c r="D288" s="252">
        <f t="shared" si="58"/>
        <v>1.79844206426485</v>
      </c>
      <c r="F288" s="114" t="str">
        <f t="shared" si="55"/>
        <v>是</v>
      </c>
    </row>
    <row r="289" ht="19.5" hidden="1" customHeight="1" spans="1:6">
      <c r="A289" s="185" t="s">
        <v>119</v>
      </c>
      <c r="B289" s="143">
        <v>0</v>
      </c>
      <c r="C289" s="143">
        <v>0</v>
      </c>
      <c r="D289" s="85">
        <f>IF(B289&lt;&gt;0,C289/B289,0)</f>
        <v>0</v>
      </c>
      <c r="F289" s="114" t="str">
        <f t="shared" si="55"/>
        <v>否</v>
      </c>
    </row>
    <row r="290" ht="17.85" customHeight="1" spans="1:6">
      <c r="A290" s="185" t="s">
        <v>285</v>
      </c>
      <c r="B290" s="143">
        <v>3003</v>
      </c>
      <c r="C290" s="143">
        <v>2688</v>
      </c>
      <c r="D290" s="252">
        <f t="shared" ref="D290:D305" si="59">IF(B290&lt;&gt;0,C290/B290,"")</f>
        <v>0.895104895104895</v>
      </c>
      <c r="F290" s="114" t="str">
        <f t="shared" si="55"/>
        <v>是</v>
      </c>
    </row>
    <row r="291" ht="17.85" customHeight="1" spans="1:6">
      <c r="A291" s="185" t="s">
        <v>286</v>
      </c>
      <c r="B291" s="143">
        <v>311</v>
      </c>
      <c r="C291" s="143">
        <v>1724</v>
      </c>
      <c r="D291" s="252">
        <f t="shared" si="59"/>
        <v>5.54340836012862</v>
      </c>
      <c r="F291" s="114" t="str">
        <f t="shared" si="55"/>
        <v>是</v>
      </c>
    </row>
    <row r="292" ht="17.85" customHeight="1" spans="1:6">
      <c r="A292" s="185" t="s">
        <v>287</v>
      </c>
      <c r="B292" s="143">
        <v>1471</v>
      </c>
      <c r="C292" s="143">
        <v>973</v>
      </c>
      <c r="D292" s="252">
        <f t="shared" si="59"/>
        <v>0.661454792658056</v>
      </c>
      <c r="F292" s="114" t="str">
        <f t="shared" si="55"/>
        <v>是</v>
      </c>
    </row>
    <row r="293" ht="17.85" customHeight="1" spans="1:6">
      <c r="A293" s="185" t="s">
        <v>288</v>
      </c>
      <c r="B293" s="143">
        <v>194</v>
      </c>
      <c r="C293" s="143">
        <v>147</v>
      </c>
      <c r="D293" s="252">
        <f t="shared" si="59"/>
        <v>0.757731958762887</v>
      </c>
      <c r="F293" s="114" t="str">
        <f t="shared" si="55"/>
        <v>是</v>
      </c>
    </row>
    <row r="294" ht="17.85" customHeight="1" spans="1:6">
      <c r="A294" s="185" t="s">
        <v>289</v>
      </c>
      <c r="B294" s="143">
        <v>98</v>
      </c>
      <c r="C294" s="143">
        <v>71</v>
      </c>
      <c r="D294" s="252">
        <f t="shared" si="59"/>
        <v>0.724489795918367</v>
      </c>
      <c r="F294" s="114" t="str">
        <f t="shared" si="55"/>
        <v>是</v>
      </c>
    </row>
    <row r="295" ht="17.85" customHeight="1" spans="1:6">
      <c r="A295" s="185" t="s">
        <v>290</v>
      </c>
      <c r="B295" s="143">
        <v>160</v>
      </c>
      <c r="C295" s="143">
        <v>25</v>
      </c>
      <c r="D295" s="252">
        <f t="shared" si="59"/>
        <v>0.15625</v>
      </c>
      <c r="F295" s="114" t="str">
        <f t="shared" si="55"/>
        <v>是</v>
      </c>
    </row>
    <row r="296" ht="17.85" customHeight="1" spans="1:6">
      <c r="A296" s="185" t="s">
        <v>291</v>
      </c>
      <c r="B296" s="143">
        <v>15</v>
      </c>
      <c r="C296" s="143">
        <v>0</v>
      </c>
      <c r="D296" s="252">
        <f t="shared" si="59"/>
        <v>0</v>
      </c>
      <c r="F296" s="114" t="str">
        <f t="shared" si="55"/>
        <v>是</v>
      </c>
    </row>
    <row r="297" ht="17.85" customHeight="1" spans="1:6">
      <c r="A297" s="185" t="s">
        <v>292</v>
      </c>
      <c r="B297" s="143">
        <v>3542</v>
      </c>
      <c r="C297" s="143">
        <v>3839</v>
      </c>
      <c r="D297" s="252">
        <f t="shared" si="59"/>
        <v>1.08385093167702</v>
      </c>
      <c r="F297" s="114" t="str">
        <f t="shared" si="55"/>
        <v>是</v>
      </c>
    </row>
    <row r="298" ht="17.85" customHeight="1" spans="1:6">
      <c r="A298" s="185" t="s">
        <v>293</v>
      </c>
      <c r="B298" s="143">
        <v>8402</v>
      </c>
      <c r="C298" s="143">
        <v>4903</v>
      </c>
      <c r="D298" s="252">
        <f t="shared" si="59"/>
        <v>0.583551535348727</v>
      </c>
      <c r="F298" s="114" t="str">
        <f t="shared" si="55"/>
        <v>是</v>
      </c>
    </row>
    <row r="299" ht="17.85" customHeight="1" spans="1:6">
      <c r="A299" s="185" t="s">
        <v>294</v>
      </c>
      <c r="B299" s="143">
        <v>204</v>
      </c>
      <c r="C299" s="143">
        <v>60</v>
      </c>
      <c r="D299" s="252">
        <f t="shared" si="59"/>
        <v>0.294117647058824</v>
      </c>
      <c r="F299" s="114" t="str">
        <f t="shared" si="55"/>
        <v>是</v>
      </c>
    </row>
    <row r="300" ht="17.85" customHeight="1" spans="1:6">
      <c r="A300" s="185" t="s">
        <v>295</v>
      </c>
      <c r="B300" s="143">
        <v>1204</v>
      </c>
      <c r="C300" s="143">
        <v>1073</v>
      </c>
      <c r="D300" s="252">
        <f t="shared" si="59"/>
        <v>0.891196013289037</v>
      </c>
      <c r="F300" s="114" t="str">
        <f t="shared" si="55"/>
        <v>是</v>
      </c>
    </row>
    <row r="301" ht="17.85" customHeight="1" spans="1:6">
      <c r="A301" s="185" t="s">
        <v>296</v>
      </c>
      <c r="B301" s="143">
        <v>65</v>
      </c>
      <c r="C301" s="143">
        <v>0</v>
      </c>
      <c r="D301" s="252">
        <f t="shared" si="59"/>
        <v>0</v>
      </c>
      <c r="F301" s="114" t="str">
        <f t="shared" si="55"/>
        <v>是</v>
      </c>
    </row>
    <row r="302" ht="17.85" customHeight="1" spans="1:6">
      <c r="A302" s="185" t="s">
        <v>297</v>
      </c>
      <c r="B302" s="143">
        <v>211</v>
      </c>
      <c r="C302" s="143">
        <v>927</v>
      </c>
      <c r="D302" s="252">
        <f t="shared" si="59"/>
        <v>4.39336492890995</v>
      </c>
      <c r="F302" s="114" t="str">
        <f t="shared" si="55"/>
        <v>是</v>
      </c>
    </row>
    <row r="303" ht="17.85" customHeight="1" spans="1:6">
      <c r="A303" s="185" t="s">
        <v>298</v>
      </c>
      <c r="B303" s="143">
        <v>1784</v>
      </c>
      <c r="C303" s="143">
        <v>3933</v>
      </c>
      <c r="D303" s="252">
        <f t="shared" si="59"/>
        <v>2.20459641255605</v>
      </c>
      <c r="F303" s="114" t="str">
        <f t="shared" si="55"/>
        <v>是</v>
      </c>
    </row>
    <row r="304" ht="17.85" customHeight="1" spans="1:6">
      <c r="A304" s="185" t="s">
        <v>299</v>
      </c>
      <c r="B304" s="143">
        <v>16</v>
      </c>
      <c r="C304" s="143">
        <v>16</v>
      </c>
      <c r="D304" s="252">
        <f t="shared" si="59"/>
        <v>1</v>
      </c>
      <c r="F304" s="114" t="str">
        <f t="shared" si="55"/>
        <v>是</v>
      </c>
    </row>
    <row r="305" ht="17.85" customHeight="1" spans="1:6">
      <c r="A305" s="185" t="s">
        <v>160</v>
      </c>
      <c r="B305" s="143">
        <v>2572</v>
      </c>
      <c r="C305" s="143">
        <v>1044</v>
      </c>
      <c r="D305" s="252">
        <f t="shared" si="59"/>
        <v>0.405909797822706</v>
      </c>
      <c r="F305" s="114" t="str">
        <f t="shared" si="55"/>
        <v>是</v>
      </c>
    </row>
    <row r="306" ht="19.5" hidden="1" customHeight="1" spans="1:6">
      <c r="A306" s="185" t="s">
        <v>126</v>
      </c>
      <c r="B306" s="143">
        <v>0</v>
      </c>
      <c r="C306" s="143">
        <v>0</v>
      </c>
      <c r="D306" s="85">
        <f t="shared" ref="D306:D311" si="60">IF(B306&lt;&gt;0,C306/B306,0)</f>
        <v>0</v>
      </c>
      <c r="F306" s="114" t="str">
        <f t="shared" si="55"/>
        <v>否</v>
      </c>
    </row>
    <row r="307" ht="17.85" customHeight="1" spans="1:6">
      <c r="A307" s="185" t="s">
        <v>300</v>
      </c>
      <c r="B307" s="143">
        <v>15122</v>
      </c>
      <c r="C307" s="143">
        <v>5323</v>
      </c>
      <c r="D307" s="252">
        <f t="shared" ref="D307:D308" si="61">IF(B307&lt;&gt;0,C307/B307,"")</f>
        <v>0.352003703213861</v>
      </c>
      <c r="F307" s="114" t="str">
        <f t="shared" si="55"/>
        <v>是</v>
      </c>
    </row>
    <row r="308" ht="17.85" customHeight="1" spans="1:6">
      <c r="A308" s="185" t="s">
        <v>301</v>
      </c>
      <c r="B308" s="143">
        <f>SUM(B312:B314)</f>
        <v>30</v>
      </c>
      <c r="C308" s="143">
        <f>SUM(C312:C314)</f>
        <v>21</v>
      </c>
      <c r="D308" s="252">
        <f t="shared" si="61"/>
        <v>0.7</v>
      </c>
      <c r="F308" s="114" t="str">
        <f t="shared" si="55"/>
        <v>是</v>
      </c>
    </row>
    <row r="309" ht="19.5" hidden="1" customHeight="1" spans="1:6">
      <c r="A309" s="185" t="s">
        <v>117</v>
      </c>
      <c r="B309" s="143">
        <v>0</v>
      </c>
      <c r="C309" s="143">
        <v>0</v>
      </c>
      <c r="D309" s="85">
        <f t="shared" si="60"/>
        <v>0</v>
      </c>
      <c r="F309" s="114" t="str">
        <f t="shared" si="55"/>
        <v>否</v>
      </c>
    </row>
    <row r="310" ht="19.5" hidden="1" customHeight="1" spans="1:6">
      <c r="A310" s="185" t="s">
        <v>118</v>
      </c>
      <c r="B310" s="143">
        <v>0</v>
      </c>
      <c r="C310" s="143">
        <v>0</v>
      </c>
      <c r="D310" s="85">
        <f t="shared" si="60"/>
        <v>0</v>
      </c>
      <c r="F310" s="114" t="str">
        <f t="shared" si="55"/>
        <v>否</v>
      </c>
    </row>
    <row r="311" ht="19.5" hidden="1" customHeight="1" spans="1:6">
      <c r="A311" s="185" t="s">
        <v>119</v>
      </c>
      <c r="B311" s="143">
        <v>0</v>
      </c>
      <c r="C311" s="143">
        <v>0</v>
      </c>
      <c r="D311" s="85">
        <f t="shared" si="60"/>
        <v>0</v>
      </c>
      <c r="F311" s="114" t="str">
        <f t="shared" si="55"/>
        <v>否</v>
      </c>
    </row>
    <row r="312" ht="17.85" customHeight="1" spans="1:6">
      <c r="A312" s="185" t="s">
        <v>302</v>
      </c>
      <c r="B312" s="143">
        <v>18</v>
      </c>
      <c r="C312" s="143">
        <v>18</v>
      </c>
      <c r="D312" s="252">
        <f>IF(B312&lt;&gt;0,C312/B312,"")</f>
        <v>1</v>
      </c>
      <c r="F312" s="114" t="str">
        <f t="shared" si="55"/>
        <v>是</v>
      </c>
    </row>
    <row r="313" ht="19.5" hidden="1" customHeight="1" spans="1:6">
      <c r="A313" s="185" t="s">
        <v>126</v>
      </c>
      <c r="B313" s="143">
        <v>0</v>
      </c>
      <c r="C313" s="143">
        <v>0</v>
      </c>
      <c r="D313" s="85">
        <f>IF(B313&lt;&gt;0,C313/B313,0)</f>
        <v>0</v>
      </c>
      <c r="F313" s="114" t="str">
        <f t="shared" si="55"/>
        <v>否</v>
      </c>
    </row>
    <row r="314" ht="17.85" customHeight="1" spans="1:6">
      <c r="A314" s="185" t="s">
        <v>303</v>
      </c>
      <c r="B314" s="143">
        <v>12</v>
      </c>
      <c r="C314" s="143">
        <v>3</v>
      </c>
      <c r="D314" s="252">
        <f t="shared" ref="D314:D317" si="62">IF(B314&lt;&gt;0,C314/B314,"")</f>
        <v>0.25</v>
      </c>
      <c r="F314" s="114" t="str">
        <f t="shared" si="55"/>
        <v>是</v>
      </c>
    </row>
    <row r="315" ht="17.85" customHeight="1" spans="1:6">
      <c r="A315" s="185" t="s">
        <v>304</v>
      </c>
      <c r="B315" s="143">
        <f>SUM(B316:B326)</f>
        <v>12064</v>
      </c>
      <c r="C315" s="143">
        <f>SUM(C316:C326)</f>
        <v>1001</v>
      </c>
      <c r="D315" s="252">
        <f t="shared" si="62"/>
        <v>0.0829741379310345</v>
      </c>
      <c r="F315" s="114" t="str">
        <f t="shared" si="55"/>
        <v>是</v>
      </c>
    </row>
    <row r="316" ht="17.85" customHeight="1" spans="1:6">
      <c r="A316" s="185" t="s">
        <v>117</v>
      </c>
      <c r="B316" s="143">
        <v>5574</v>
      </c>
      <c r="C316" s="143">
        <v>648</v>
      </c>
      <c r="D316" s="252">
        <f t="shared" si="62"/>
        <v>0.116254036598493</v>
      </c>
      <c r="F316" s="114" t="str">
        <f t="shared" si="55"/>
        <v>是</v>
      </c>
    </row>
    <row r="317" ht="17.85" customHeight="1" spans="1:6">
      <c r="A317" s="185" t="s">
        <v>118</v>
      </c>
      <c r="B317" s="143">
        <v>78</v>
      </c>
      <c r="C317" s="143">
        <v>62</v>
      </c>
      <c r="D317" s="252">
        <f t="shared" si="62"/>
        <v>0.794871794871795</v>
      </c>
      <c r="F317" s="114" t="str">
        <f t="shared" si="55"/>
        <v>是</v>
      </c>
    </row>
    <row r="318" ht="19.5" hidden="1" customHeight="1" spans="1:6">
      <c r="A318" s="185" t="s">
        <v>119</v>
      </c>
      <c r="B318" s="143">
        <v>0</v>
      </c>
      <c r="C318" s="143">
        <v>0</v>
      </c>
      <c r="D318" s="85">
        <f>IF(B318&lt;&gt;0,C318/B318,0)</f>
        <v>0</v>
      </c>
      <c r="F318" s="114" t="str">
        <f t="shared" si="55"/>
        <v>否</v>
      </c>
    </row>
    <row r="319" ht="17.85" customHeight="1" spans="1:6">
      <c r="A319" s="185" t="s">
        <v>305</v>
      </c>
      <c r="B319" s="143">
        <v>804</v>
      </c>
      <c r="C319" s="143">
        <v>13</v>
      </c>
      <c r="D319" s="252">
        <f t="shared" ref="D319:D324" si="63">IF(B319&lt;&gt;0,C319/B319,"")</f>
        <v>0.0161691542288557</v>
      </c>
      <c r="F319" s="114" t="str">
        <f t="shared" si="55"/>
        <v>是</v>
      </c>
    </row>
    <row r="320" ht="17.85" customHeight="1" spans="1:6">
      <c r="A320" s="185" t="s">
        <v>306</v>
      </c>
      <c r="B320" s="143">
        <v>304</v>
      </c>
      <c r="C320" s="143">
        <v>7</v>
      </c>
      <c r="D320" s="252">
        <f t="shared" si="63"/>
        <v>0.0230263157894737</v>
      </c>
      <c r="F320" s="114" t="str">
        <f t="shared" si="55"/>
        <v>是</v>
      </c>
    </row>
    <row r="321" ht="17.85" customHeight="1" spans="1:6">
      <c r="A321" s="185" t="s">
        <v>307</v>
      </c>
      <c r="B321" s="143">
        <v>387</v>
      </c>
      <c r="C321" s="143">
        <v>0</v>
      </c>
      <c r="D321" s="252">
        <f t="shared" si="63"/>
        <v>0</v>
      </c>
      <c r="F321" s="114" t="str">
        <f t="shared" si="55"/>
        <v>是</v>
      </c>
    </row>
    <row r="322" ht="17.85" customHeight="1" spans="1:6">
      <c r="A322" s="185" t="s">
        <v>308</v>
      </c>
      <c r="B322" s="143">
        <v>121</v>
      </c>
      <c r="C322" s="143">
        <v>1</v>
      </c>
      <c r="D322" s="252">
        <f t="shared" si="63"/>
        <v>0.00826446280991736</v>
      </c>
      <c r="F322" s="114" t="str">
        <f t="shared" si="55"/>
        <v>是</v>
      </c>
    </row>
    <row r="323" ht="17.85" customHeight="1" spans="1:6">
      <c r="A323" s="185" t="s">
        <v>309</v>
      </c>
      <c r="B323" s="143">
        <v>103</v>
      </c>
      <c r="C323" s="143">
        <v>11</v>
      </c>
      <c r="D323" s="252">
        <f t="shared" si="63"/>
        <v>0.106796116504854</v>
      </c>
      <c r="F323" s="114" t="str">
        <f t="shared" si="55"/>
        <v>是</v>
      </c>
    </row>
    <row r="324" ht="17.85" customHeight="1" spans="1:6">
      <c r="A324" s="185" t="s">
        <v>310</v>
      </c>
      <c r="B324" s="143">
        <v>3797</v>
      </c>
      <c r="C324" s="143">
        <v>38</v>
      </c>
      <c r="D324" s="252">
        <f t="shared" si="63"/>
        <v>0.0100079009744535</v>
      </c>
      <c r="F324" s="114" t="str">
        <f t="shared" si="55"/>
        <v>是</v>
      </c>
    </row>
    <row r="325" ht="19.5" hidden="1" customHeight="1" spans="1:6">
      <c r="A325" s="185" t="s">
        <v>126</v>
      </c>
      <c r="B325" s="143">
        <v>0</v>
      </c>
      <c r="C325" s="143">
        <v>0</v>
      </c>
      <c r="D325" s="85">
        <f>IF(B325&lt;&gt;0,C325/B325,0)</f>
        <v>0</v>
      </c>
      <c r="F325" s="114" t="str">
        <f t="shared" si="55"/>
        <v>否</v>
      </c>
    </row>
    <row r="326" ht="17.85" customHeight="1" spans="1:6">
      <c r="A326" s="185" t="s">
        <v>311</v>
      </c>
      <c r="B326" s="143">
        <v>896</v>
      </c>
      <c r="C326" s="143">
        <v>221</v>
      </c>
      <c r="D326" s="252">
        <f t="shared" ref="D326:D329" si="64">IF(B326&lt;&gt;0,C326/B326,"")</f>
        <v>0.246651785714286</v>
      </c>
      <c r="F326" s="114" t="str">
        <f t="shared" si="55"/>
        <v>是</v>
      </c>
    </row>
    <row r="327" ht="17.85" customHeight="1" spans="1:6">
      <c r="A327" s="185" t="s">
        <v>312</v>
      </c>
      <c r="B327" s="143">
        <f>SUM(B328:B335)</f>
        <v>13509</v>
      </c>
      <c r="C327" s="143">
        <f>SUM(C328:C335)</f>
        <v>1775</v>
      </c>
      <c r="D327" s="252">
        <f t="shared" si="64"/>
        <v>0.131393885557776</v>
      </c>
      <c r="F327" s="114" t="str">
        <f t="shared" si="55"/>
        <v>是</v>
      </c>
    </row>
    <row r="328" ht="17.85" customHeight="1" spans="1:6">
      <c r="A328" s="185" t="s">
        <v>117</v>
      </c>
      <c r="B328" s="143">
        <v>6351</v>
      </c>
      <c r="C328" s="143">
        <v>660</v>
      </c>
      <c r="D328" s="252">
        <f t="shared" si="64"/>
        <v>0.103920642418517</v>
      </c>
      <c r="F328" s="114" t="str">
        <f t="shared" si="55"/>
        <v>是</v>
      </c>
    </row>
    <row r="329" ht="17.85" customHeight="1" spans="1:6">
      <c r="A329" s="185" t="s">
        <v>118</v>
      </c>
      <c r="B329" s="143">
        <v>220</v>
      </c>
      <c r="C329" s="143">
        <v>53</v>
      </c>
      <c r="D329" s="252">
        <f t="shared" si="64"/>
        <v>0.240909090909091</v>
      </c>
      <c r="F329" s="114" t="str">
        <f t="shared" si="55"/>
        <v>是</v>
      </c>
    </row>
    <row r="330" ht="19.5" hidden="1" customHeight="1" spans="1:6">
      <c r="A330" s="185" t="s">
        <v>119</v>
      </c>
      <c r="B330" s="143">
        <v>0</v>
      </c>
      <c r="C330" s="143">
        <v>0</v>
      </c>
      <c r="D330" s="85">
        <f>IF(B330&lt;&gt;0,C330/B330,0)</f>
        <v>0</v>
      </c>
      <c r="F330" s="114" t="str">
        <f t="shared" ref="F330:F340" si="65">IF((B330+C330+G330)&lt;&gt;0,"是","否")</f>
        <v>否</v>
      </c>
    </row>
    <row r="331" ht="17.85" customHeight="1" spans="1:6">
      <c r="A331" s="185" t="s">
        <v>313</v>
      </c>
      <c r="B331" s="143">
        <v>2577</v>
      </c>
      <c r="C331" s="143">
        <v>141</v>
      </c>
      <c r="D331" s="252">
        <f t="shared" ref="D331:D338" si="66">IF(B331&lt;&gt;0,C331/B331,"")</f>
        <v>0.0547147846332945</v>
      </c>
      <c r="F331" s="114" t="str">
        <f t="shared" si="65"/>
        <v>是</v>
      </c>
    </row>
    <row r="332" ht="17.85" customHeight="1" spans="1:6">
      <c r="A332" s="185" t="s">
        <v>314</v>
      </c>
      <c r="B332" s="143">
        <v>384</v>
      </c>
      <c r="C332" s="143">
        <v>8</v>
      </c>
      <c r="D332" s="252">
        <f t="shared" si="66"/>
        <v>0.0208333333333333</v>
      </c>
      <c r="F332" s="114" t="str">
        <f t="shared" si="65"/>
        <v>是</v>
      </c>
    </row>
    <row r="333" ht="17.85" customHeight="1" spans="1:6">
      <c r="A333" s="185" t="s">
        <v>315</v>
      </c>
      <c r="B333" s="143">
        <v>2709</v>
      </c>
      <c r="C333" s="143">
        <v>43</v>
      </c>
      <c r="D333" s="252">
        <f t="shared" si="66"/>
        <v>0.0158730158730159</v>
      </c>
      <c r="F333" s="114" t="str">
        <f t="shared" si="65"/>
        <v>是</v>
      </c>
    </row>
    <row r="334" ht="17.85" customHeight="1" spans="1:6">
      <c r="A334" s="185" t="s">
        <v>126</v>
      </c>
      <c r="B334" s="143">
        <v>6</v>
      </c>
      <c r="C334" s="143">
        <v>13</v>
      </c>
      <c r="D334" s="252">
        <f t="shared" si="66"/>
        <v>2.16666666666667</v>
      </c>
      <c r="F334" s="114" t="str">
        <f t="shared" si="65"/>
        <v>是</v>
      </c>
    </row>
    <row r="335" ht="17.85" customHeight="1" spans="1:6">
      <c r="A335" s="185" t="s">
        <v>316</v>
      </c>
      <c r="B335" s="143">
        <v>1262</v>
      </c>
      <c r="C335" s="143">
        <v>857</v>
      </c>
      <c r="D335" s="252">
        <f t="shared" si="66"/>
        <v>0.679080824088748</v>
      </c>
      <c r="F335" s="114" t="str">
        <f t="shared" si="65"/>
        <v>是</v>
      </c>
    </row>
    <row r="336" ht="17.85" customHeight="1" spans="1:6">
      <c r="A336" s="185" t="s">
        <v>317</v>
      </c>
      <c r="B336" s="143">
        <f>SUM(B337:B348)</f>
        <v>6039</v>
      </c>
      <c r="C336" s="143">
        <f>SUM(C337:C348)</f>
        <v>7516</v>
      </c>
      <c r="D336" s="252">
        <f t="shared" si="66"/>
        <v>1.24457691670806</v>
      </c>
      <c r="F336" s="114" t="str">
        <f t="shared" si="65"/>
        <v>是</v>
      </c>
    </row>
    <row r="337" ht="17.85" customHeight="1" spans="1:6">
      <c r="A337" s="185" t="s">
        <v>117</v>
      </c>
      <c r="B337" s="143">
        <v>3715</v>
      </c>
      <c r="C337" s="143">
        <v>4934</v>
      </c>
      <c r="D337" s="252">
        <f t="shared" si="66"/>
        <v>1.32812920592194</v>
      </c>
      <c r="F337" s="114" t="str">
        <f t="shared" si="65"/>
        <v>是</v>
      </c>
    </row>
    <row r="338" ht="17.85" customHeight="1" spans="1:6">
      <c r="A338" s="185" t="s">
        <v>118</v>
      </c>
      <c r="B338" s="143">
        <v>160</v>
      </c>
      <c r="C338" s="143">
        <v>192</v>
      </c>
      <c r="D338" s="252">
        <f t="shared" si="66"/>
        <v>1.2</v>
      </c>
      <c r="F338" s="114" t="str">
        <f t="shared" si="65"/>
        <v>是</v>
      </c>
    </row>
    <row r="339" ht="15" hidden="1" customHeight="1" spans="1:6">
      <c r="A339" s="185" t="s">
        <v>119</v>
      </c>
      <c r="B339" s="143">
        <v>0</v>
      </c>
      <c r="C339" s="143">
        <v>0</v>
      </c>
      <c r="D339" s="85">
        <f>IF(B339&lt;&gt;0,C339/B339,0)</f>
        <v>0</v>
      </c>
      <c r="F339" s="114" t="str">
        <f t="shared" si="65"/>
        <v>否</v>
      </c>
    </row>
    <row r="340" ht="17.85" customHeight="1" spans="1:6">
      <c r="A340" s="185" t="s">
        <v>318</v>
      </c>
      <c r="B340" s="143">
        <v>519</v>
      </c>
      <c r="C340" s="143">
        <v>540</v>
      </c>
      <c r="D340" s="252">
        <f t="shared" ref="D340:D344" si="67">IF(B340&lt;&gt;0,C340/B340,"")</f>
        <v>1.04046242774566</v>
      </c>
      <c r="F340" s="114" t="str">
        <f t="shared" si="65"/>
        <v>是</v>
      </c>
    </row>
    <row r="341" ht="17.85" customHeight="1" spans="1:6">
      <c r="A341" s="185" t="s">
        <v>319</v>
      </c>
      <c r="B341" s="143">
        <v>339</v>
      </c>
      <c r="C341" s="143">
        <v>265</v>
      </c>
      <c r="D341" s="252">
        <f t="shared" si="67"/>
        <v>0.781710914454277</v>
      </c>
      <c r="F341" s="114" t="str">
        <f t="shared" ref="F341:F346" si="68">IF((B341+C341+G341)&lt;&gt;0,"是","否")</f>
        <v>是</v>
      </c>
    </row>
    <row r="342" ht="17.85" customHeight="1" spans="1:6">
      <c r="A342" s="185" t="s">
        <v>320</v>
      </c>
      <c r="B342" s="143">
        <v>138</v>
      </c>
      <c r="C342" s="143">
        <v>168</v>
      </c>
      <c r="D342" s="252">
        <f t="shared" si="67"/>
        <v>1.21739130434783</v>
      </c>
      <c r="F342" s="114" t="str">
        <f t="shared" si="68"/>
        <v>是</v>
      </c>
    </row>
    <row r="343" ht="17.85" customHeight="1" spans="1:6">
      <c r="A343" s="185" t="s">
        <v>321</v>
      </c>
      <c r="B343" s="143">
        <v>200</v>
      </c>
      <c r="C343" s="143">
        <v>216</v>
      </c>
      <c r="D343" s="252">
        <f t="shared" si="67"/>
        <v>1.08</v>
      </c>
      <c r="F343" s="114" t="str">
        <f t="shared" si="68"/>
        <v>是</v>
      </c>
    </row>
    <row r="344" ht="17.85" customHeight="1" spans="1:6">
      <c r="A344" s="185" t="s">
        <v>322</v>
      </c>
      <c r="B344" s="143">
        <v>2</v>
      </c>
      <c r="C344" s="143">
        <v>0</v>
      </c>
      <c r="D344" s="252">
        <f t="shared" si="67"/>
        <v>0</v>
      </c>
      <c r="F344" s="114" t="str">
        <f t="shared" si="68"/>
        <v>是</v>
      </c>
    </row>
    <row r="345" ht="14.25" hidden="1" customHeight="1" spans="1:6">
      <c r="A345" s="185" t="s">
        <v>323</v>
      </c>
      <c r="B345" s="143"/>
      <c r="C345" s="143">
        <v>0</v>
      </c>
      <c r="D345" s="85">
        <f>IF(B345&lt;&gt;0,C345/B345,0)</f>
        <v>0</v>
      </c>
      <c r="F345" s="114" t="str">
        <f t="shared" si="68"/>
        <v>否</v>
      </c>
    </row>
    <row r="346" ht="17.85" customHeight="1" spans="1:6">
      <c r="A346" s="185" t="s">
        <v>324</v>
      </c>
      <c r="B346" s="143">
        <v>22</v>
      </c>
      <c r="C346" s="143">
        <v>53</v>
      </c>
      <c r="D346" s="252">
        <f t="shared" ref="D346:D348" si="69">IF(B346&lt;&gt;0,C346/B346,"")</f>
        <v>2.40909090909091</v>
      </c>
      <c r="F346" s="114" t="str">
        <f t="shared" si="68"/>
        <v>是</v>
      </c>
    </row>
    <row r="347" ht="17.85" customHeight="1" spans="1:6">
      <c r="A347" s="185" t="s">
        <v>126</v>
      </c>
      <c r="B347" s="143">
        <v>545</v>
      </c>
      <c r="C347" s="143">
        <v>660</v>
      </c>
      <c r="D347" s="252">
        <f t="shared" si="69"/>
        <v>1.21100917431193</v>
      </c>
      <c r="F347" s="114" t="str">
        <f t="shared" ref="F347:F395" si="70">IF((B347+C347+G347)&lt;&gt;0,"是","否")</f>
        <v>是</v>
      </c>
    </row>
    <row r="348" ht="17.85" customHeight="1" spans="1:6">
      <c r="A348" s="185" t="s">
        <v>325</v>
      </c>
      <c r="B348" s="143">
        <v>399</v>
      </c>
      <c r="C348" s="143">
        <v>488</v>
      </c>
      <c r="D348" s="252">
        <f t="shared" si="69"/>
        <v>1.22305764411028</v>
      </c>
      <c r="F348" s="114" t="str">
        <f t="shared" si="70"/>
        <v>是</v>
      </c>
    </row>
    <row r="349" ht="14.25" hidden="1" customHeight="1" spans="1:6">
      <c r="A349" s="185" t="s">
        <v>326</v>
      </c>
      <c r="B349" s="143"/>
      <c r="C349" s="143">
        <v>0</v>
      </c>
      <c r="D349" s="251"/>
      <c r="F349" s="114" t="str">
        <f t="shared" si="70"/>
        <v>否</v>
      </c>
    </row>
    <row r="350" ht="14.25" hidden="1" customHeight="1" spans="1:6">
      <c r="A350" s="185" t="s">
        <v>117</v>
      </c>
      <c r="B350" s="143"/>
      <c r="C350" s="143"/>
      <c r="D350" s="251"/>
      <c r="F350" s="114" t="str">
        <f t="shared" si="70"/>
        <v>否</v>
      </c>
    </row>
    <row r="351" ht="14.25" hidden="1" customHeight="1" spans="1:6">
      <c r="A351" s="185" t="s">
        <v>118</v>
      </c>
      <c r="B351" s="143"/>
      <c r="C351" s="143"/>
      <c r="D351" s="251"/>
      <c r="F351" s="114" t="str">
        <f t="shared" si="70"/>
        <v>否</v>
      </c>
    </row>
    <row r="352" ht="14.25" hidden="1" customHeight="1" spans="1:6">
      <c r="A352" s="185" t="s">
        <v>119</v>
      </c>
      <c r="B352" s="143"/>
      <c r="C352" s="143"/>
      <c r="D352" s="251"/>
      <c r="F352" s="114" t="str">
        <f t="shared" si="70"/>
        <v>否</v>
      </c>
    </row>
    <row r="353" ht="14.25" hidden="1" customHeight="1" spans="1:6">
      <c r="A353" s="185" t="s">
        <v>327</v>
      </c>
      <c r="B353" s="143"/>
      <c r="C353" s="143"/>
      <c r="D353" s="251"/>
      <c r="F353" s="114" t="str">
        <f t="shared" si="70"/>
        <v>否</v>
      </c>
    </row>
    <row r="354" ht="14.25" hidden="1" customHeight="1" spans="1:6">
      <c r="A354" s="185" t="s">
        <v>328</v>
      </c>
      <c r="B354" s="143"/>
      <c r="C354" s="143"/>
      <c r="D354" s="251"/>
      <c r="F354" s="114" t="str">
        <f t="shared" si="70"/>
        <v>否</v>
      </c>
    </row>
    <row r="355" ht="14.25" hidden="1" customHeight="1" spans="1:6">
      <c r="A355" s="185" t="s">
        <v>329</v>
      </c>
      <c r="B355" s="143"/>
      <c r="C355" s="143"/>
      <c r="D355" s="251"/>
      <c r="F355" s="114" t="str">
        <f t="shared" si="70"/>
        <v>否</v>
      </c>
    </row>
    <row r="356" ht="14.25" hidden="1" customHeight="1" spans="1:6">
      <c r="A356" s="185" t="s">
        <v>126</v>
      </c>
      <c r="B356" s="143"/>
      <c r="C356" s="143"/>
      <c r="D356" s="251"/>
      <c r="F356" s="114" t="str">
        <f t="shared" si="70"/>
        <v>否</v>
      </c>
    </row>
    <row r="357" ht="14.25" hidden="1" customHeight="1" spans="1:6">
      <c r="A357" s="185" t="s">
        <v>330</v>
      </c>
      <c r="B357" s="143"/>
      <c r="C357" s="143"/>
      <c r="D357" s="251"/>
      <c r="F357" s="114" t="str">
        <f t="shared" si="70"/>
        <v>否</v>
      </c>
    </row>
    <row r="358" ht="17.85" customHeight="1" spans="1:6">
      <c r="A358" s="185" t="s">
        <v>331</v>
      </c>
      <c r="B358" s="143"/>
      <c r="C358" s="143">
        <f>SUM(C360:C366)</f>
        <v>1352</v>
      </c>
      <c r="D358" s="252" t="str">
        <f>IF(B358&lt;&gt;0,C358/B358,"")</f>
        <v/>
      </c>
      <c r="F358" s="114" t="str">
        <f t="shared" si="70"/>
        <v>是</v>
      </c>
    </row>
    <row r="359" ht="14.25" hidden="1" customHeight="1" spans="1:6">
      <c r="A359" s="185" t="s">
        <v>117</v>
      </c>
      <c r="B359" s="143"/>
      <c r="C359" s="143">
        <v>0</v>
      </c>
      <c r="D359" s="251"/>
      <c r="F359" s="114" t="str">
        <f t="shared" si="70"/>
        <v>否</v>
      </c>
    </row>
    <row r="360" ht="17.85" customHeight="1" spans="1:6">
      <c r="A360" s="185" t="s">
        <v>118</v>
      </c>
      <c r="B360" s="143"/>
      <c r="C360" s="143">
        <v>100</v>
      </c>
      <c r="D360" s="252" t="str">
        <f>IF(B360&lt;&gt;0,C360/B360,"")</f>
        <v/>
      </c>
      <c r="F360" s="114" t="str">
        <f t="shared" si="70"/>
        <v>是</v>
      </c>
    </row>
    <row r="361" ht="14.25" hidden="1" customHeight="1" spans="1:6">
      <c r="A361" s="185" t="s">
        <v>119</v>
      </c>
      <c r="B361" s="143"/>
      <c r="C361" s="143">
        <v>0</v>
      </c>
      <c r="D361" s="251"/>
      <c r="F361" s="114" t="str">
        <f t="shared" si="70"/>
        <v>否</v>
      </c>
    </row>
    <row r="362" ht="14.25" hidden="1" customHeight="1" spans="1:6">
      <c r="A362" s="185" t="s">
        <v>332</v>
      </c>
      <c r="B362" s="143"/>
      <c r="C362" s="143">
        <v>0</v>
      </c>
      <c r="D362" s="251"/>
      <c r="F362" s="114" t="str">
        <f t="shared" si="70"/>
        <v>否</v>
      </c>
    </row>
    <row r="363" ht="14.25" hidden="1" customHeight="1" spans="1:6">
      <c r="A363" s="185" t="s">
        <v>333</v>
      </c>
      <c r="B363" s="143"/>
      <c r="C363" s="143">
        <v>0</v>
      </c>
      <c r="D363" s="251"/>
      <c r="F363" s="114" t="str">
        <f t="shared" si="70"/>
        <v>否</v>
      </c>
    </row>
    <row r="364" ht="17.85" customHeight="1" spans="1:6">
      <c r="A364" s="185" t="s">
        <v>334</v>
      </c>
      <c r="B364" s="143"/>
      <c r="C364" s="143">
        <v>1252</v>
      </c>
      <c r="D364" s="252" t="str">
        <f>IF(B364&lt;&gt;0,C364/B364,"")</f>
        <v/>
      </c>
      <c r="F364" s="114" t="str">
        <f t="shared" si="70"/>
        <v>是</v>
      </c>
    </row>
    <row r="365" ht="14.25" hidden="1" customHeight="1" spans="1:6">
      <c r="A365" s="185" t="s">
        <v>126</v>
      </c>
      <c r="B365" s="143"/>
      <c r="C365" s="143">
        <v>0</v>
      </c>
      <c r="D365" s="251"/>
      <c r="F365" s="114" t="str">
        <f t="shared" si="70"/>
        <v>否</v>
      </c>
    </row>
    <row r="366" ht="14.25" hidden="1" customHeight="1" spans="1:6">
      <c r="A366" s="185" t="s">
        <v>335</v>
      </c>
      <c r="B366" s="143"/>
      <c r="C366" s="143">
        <v>0</v>
      </c>
      <c r="D366" s="251"/>
      <c r="F366" s="114" t="str">
        <f t="shared" si="70"/>
        <v>否</v>
      </c>
    </row>
    <row r="367" ht="14.25" hidden="1" customHeight="1" spans="1:6">
      <c r="A367" s="185" t="s">
        <v>336</v>
      </c>
      <c r="B367" s="143"/>
      <c r="C367" s="143"/>
      <c r="D367" s="251"/>
      <c r="F367" s="114" t="str">
        <f t="shared" si="70"/>
        <v>否</v>
      </c>
    </row>
    <row r="368" ht="14.25" hidden="1" customHeight="1" spans="1:6">
      <c r="A368" s="185" t="s">
        <v>117</v>
      </c>
      <c r="B368" s="143"/>
      <c r="C368" s="143"/>
      <c r="D368" s="251"/>
      <c r="F368" s="114" t="str">
        <f t="shared" si="70"/>
        <v>否</v>
      </c>
    </row>
    <row r="369" ht="14.25" hidden="1" customHeight="1" spans="1:6">
      <c r="A369" s="185" t="s">
        <v>118</v>
      </c>
      <c r="B369" s="143"/>
      <c r="C369" s="143"/>
      <c r="D369" s="251"/>
      <c r="F369" s="114" t="str">
        <f t="shared" si="70"/>
        <v>否</v>
      </c>
    </row>
    <row r="370" ht="14.25" hidden="1" customHeight="1" spans="1:6">
      <c r="A370" s="185" t="s">
        <v>119</v>
      </c>
      <c r="B370" s="143"/>
      <c r="C370" s="143"/>
      <c r="D370" s="251"/>
      <c r="F370" s="114" t="str">
        <f t="shared" si="70"/>
        <v>否</v>
      </c>
    </row>
    <row r="371" ht="14.25" hidden="1" customHeight="1" spans="1:6">
      <c r="A371" s="185" t="s">
        <v>337</v>
      </c>
      <c r="B371" s="143"/>
      <c r="C371" s="143"/>
      <c r="D371" s="251"/>
      <c r="F371" s="114" t="str">
        <f t="shared" si="70"/>
        <v>否</v>
      </c>
    </row>
    <row r="372" ht="14.25" hidden="1" customHeight="1" spans="1:6">
      <c r="A372" s="185" t="s">
        <v>338</v>
      </c>
      <c r="B372" s="143"/>
      <c r="C372" s="143"/>
      <c r="D372" s="251"/>
      <c r="F372" s="114" t="str">
        <f t="shared" si="70"/>
        <v>否</v>
      </c>
    </row>
    <row r="373" ht="14.25" hidden="1" customHeight="1" spans="1:6">
      <c r="A373" s="185" t="s">
        <v>126</v>
      </c>
      <c r="B373" s="143"/>
      <c r="C373" s="143"/>
      <c r="D373" s="251"/>
      <c r="F373" s="114" t="str">
        <f t="shared" si="70"/>
        <v>否</v>
      </c>
    </row>
    <row r="374" ht="14.25" hidden="1" customHeight="1" spans="1:6">
      <c r="A374" s="185" t="s">
        <v>339</v>
      </c>
      <c r="B374" s="143"/>
      <c r="C374" s="143"/>
      <c r="D374" s="251"/>
      <c r="F374" s="114" t="str">
        <f t="shared" si="70"/>
        <v>否</v>
      </c>
    </row>
    <row r="375" ht="14.25" hidden="1" customHeight="1" spans="1:6">
      <c r="A375" s="185" t="s">
        <v>340</v>
      </c>
      <c r="B375" s="143"/>
      <c r="C375" s="143"/>
      <c r="D375" s="251"/>
      <c r="F375" s="114" t="str">
        <f t="shared" si="70"/>
        <v>否</v>
      </c>
    </row>
    <row r="376" ht="14.25" hidden="1" customHeight="1" spans="1:6">
      <c r="A376" s="185" t="s">
        <v>117</v>
      </c>
      <c r="B376" s="143"/>
      <c r="C376" s="143"/>
      <c r="D376" s="251"/>
      <c r="F376" s="114" t="str">
        <f t="shared" si="70"/>
        <v>否</v>
      </c>
    </row>
    <row r="377" ht="14.25" hidden="1" customHeight="1" spans="1:6">
      <c r="A377" s="185" t="s">
        <v>118</v>
      </c>
      <c r="B377" s="143"/>
      <c r="C377" s="143"/>
      <c r="D377" s="251"/>
      <c r="F377" s="114" t="str">
        <f t="shared" si="70"/>
        <v>否</v>
      </c>
    </row>
    <row r="378" ht="14.25" hidden="1" customHeight="1" spans="1:6">
      <c r="A378" s="185" t="s">
        <v>341</v>
      </c>
      <c r="B378" s="143"/>
      <c r="C378" s="143"/>
      <c r="D378" s="251"/>
      <c r="F378" s="114" t="str">
        <f t="shared" si="70"/>
        <v>否</v>
      </c>
    </row>
    <row r="379" ht="14.25" hidden="1" customHeight="1" spans="1:6">
      <c r="A379" s="185" t="s">
        <v>342</v>
      </c>
      <c r="B379" s="143"/>
      <c r="C379" s="143"/>
      <c r="D379" s="251"/>
      <c r="F379" s="114" t="str">
        <f t="shared" si="70"/>
        <v>否</v>
      </c>
    </row>
    <row r="380" ht="14.25" hidden="1" customHeight="1" spans="1:6">
      <c r="A380" s="185" t="s">
        <v>343</v>
      </c>
      <c r="B380" s="143"/>
      <c r="C380" s="143"/>
      <c r="D380" s="251"/>
      <c r="F380" s="114" t="str">
        <f t="shared" si="70"/>
        <v>否</v>
      </c>
    </row>
    <row r="381" ht="14.25" hidden="1" customHeight="1" spans="1:6">
      <c r="A381" s="185" t="s">
        <v>297</v>
      </c>
      <c r="B381" s="143"/>
      <c r="C381" s="143"/>
      <c r="D381" s="251"/>
      <c r="F381" s="114" t="str">
        <f t="shared" si="70"/>
        <v>否</v>
      </c>
    </row>
    <row r="382" ht="14.25" hidden="1" customHeight="1" spans="1:6">
      <c r="A382" s="185" t="s">
        <v>344</v>
      </c>
      <c r="B382" s="143"/>
      <c r="C382" s="143"/>
      <c r="D382" s="251"/>
      <c r="F382" s="114" t="str">
        <f t="shared" si="70"/>
        <v>否</v>
      </c>
    </row>
    <row r="383" ht="17.85" customHeight="1" spans="1:6">
      <c r="A383" s="185" t="s">
        <v>345</v>
      </c>
      <c r="B383" s="143">
        <v>7076</v>
      </c>
      <c r="C383" s="143">
        <v>13321</v>
      </c>
      <c r="D383" s="252">
        <f t="shared" ref="D383:D387" si="71">IF(B383&lt;&gt;0,C383/B383,"")</f>
        <v>1.88256076879593</v>
      </c>
      <c r="F383" s="114" t="str">
        <f t="shared" si="70"/>
        <v>是</v>
      </c>
    </row>
    <row r="384" s="182" customFormat="1" ht="17.85" customHeight="1" spans="1:7">
      <c r="A384" s="184" t="s">
        <v>32</v>
      </c>
      <c r="B384" s="145">
        <f>B385+B390+B399+B406+B412+B420+B424+B430+B437</f>
        <v>378279</v>
      </c>
      <c r="C384" s="145">
        <f>C385+C390+C399+C406+C412+C420+C424+C430+C437</f>
        <v>432609</v>
      </c>
      <c r="D384" s="251">
        <f t="shared" si="71"/>
        <v>1.14362415042865</v>
      </c>
      <c r="F384" s="114" t="str">
        <f t="shared" si="70"/>
        <v>是</v>
      </c>
      <c r="G384" s="182">
        <v>1</v>
      </c>
    </row>
    <row r="385" ht="17.85" customHeight="1" spans="1:6">
      <c r="A385" s="185" t="s">
        <v>346</v>
      </c>
      <c r="B385" s="143">
        <f>SUM(B386:B389)</f>
        <v>6278</v>
      </c>
      <c r="C385" s="143">
        <f>SUM(C386:C389)</f>
        <v>7203</v>
      </c>
      <c r="D385" s="252">
        <f t="shared" si="71"/>
        <v>1.14733991717107</v>
      </c>
      <c r="F385" s="114" t="str">
        <f t="shared" si="70"/>
        <v>是</v>
      </c>
    </row>
    <row r="386" ht="17.85" customHeight="1" spans="1:6">
      <c r="A386" s="185" t="s">
        <v>117</v>
      </c>
      <c r="B386" s="143">
        <v>3905</v>
      </c>
      <c r="C386" s="143">
        <v>4839</v>
      </c>
      <c r="D386" s="252">
        <f t="shared" si="71"/>
        <v>1.23918053777209</v>
      </c>
      <c r="F386" s="114" t="str">
        <f t="shared" si="70"/>
        <v>是</v>
      </c>
    </row>
    <row r="387" ht="17.85" customHeight="1" spans="1:6">
      <c r="A387" s="185" t="s">
        <v>118</v>
      </c>
      <c r="B387" s="143">
        <v>175</v>
      </c>
      <c r="C387" s="143">
        <v>159</v>
      </c>
      <c r="D387" s="252">
        <f t="shared" si="71"/>
        <v>0.908571428571429</v>
      </c>
      <c r="F387" s="114" t="str">
        <f t="shared" si="70"/>
        <v>是</v>
      </c>
    </row>
    <row r="388" ht="19.5" hidden="1" customHeight="1" spans="1:6">
      <c r="A388" s="185" t="s">
        <v>119</v>
      </c>
      <c r="B388" s="143">
        <v>0</v>
      </c>
      <c r="C388" s="143">
        <v>0</v>
      </c>
      <c r="D388" s="85">
        <f>IF(B388&lt;&gt;0,C388/B388,0)</f>
        <v>0</v>
      </c>
      <c r="F388" s="114" t="str">
        <f t="shared" si="70"/>
        <v>否</v>
      </c>
    </row>
    <row r="389" ht="17.85" customHeight="1" spans="1:6">
      <c r="A389" s="185" t="s">
        <v>347</v>
      </c>
      <c r="B389" s="143">
        <v>2198</v>
      </c>
      <c r="C389" s="143">
        <v>2205</v>
      </c>
      <c r="D389" s="252">
        <f t="shared" ref="D389:D395" si="72">IF(B389&lt;&gt;0,C389/B389,"")</f>
        <v>1.0031847133758</v>
      </c>
      <c r="F389" s="114" t="str">
        <f t="shared" si="70"/>
        <v>是</v>
      </c>
    </row>
    <row r="390" ht="17.85" customHeight="1" spans="1:6">
      <c r="A390" s="185" t="s">
        <v>348</v>
      </c>
      <c r="B390" s="143">
        <f>SUM(B391:B398)</f>
        <v>328978</v>
      </c>
      <c r="C390" s="143">
        <f>SUM(C391:C398)</f>
        <v>388155</v>
      </c>
      <c r="D390" s="252">
        <f t="shared" si="72"/>
        <v>1.1798813294506</v>
      </c>
      <c r="F390" s="114" t="str">
        <f t="shared" si="70"/>
        <v>是</v>
      </c>
    </row>
    <row r="391" ht="17.85" customHeight="1" spans="1:6">
      <c r="A391" s="185" t="s">
        <v>349</v>
      </c>
      <c r="B391" s="143">
        <v>12799</v>
      </c>
      <c r="C391" s="143">
        <v>12541</v>
      </c>
      <c r="D391" s="252">
        <f t="shared" si="72"/>
        <v>0.979842175169935</v>
      </c>
      <c r="F391" s="114" t="str">
        <f t="shared" si="70"/>
        <v>是</v>
      </c>
    </row>
    <row r="392" ht="17.85" customHeight="1" spans="1:6">
      <c r="A392" s="185" t="s">
        <v>350</v>
      </c>
      <c r="B392" s="143">
        <v>181682</v>
      </c>
      <c r="C392" s="143">
        <v>218510</v>
      </c>
      <c r="D392" s="252">
        <f t="shared" si="72"/>
        <v>1.20270582666417</v>
      </c>
      <c r="F392" s="114" t="str">
        <f t="shared" si="70"/>
        <v>是</v>
      </c>
    </row>
    <row r="393" ht="17.85" customHeight="1" spans="1:6">
      <c r="A393" s="185" t="s">
        <v>351</v>
      </c>
      <c r="B393" s="143">
        <v>86764</v>
      </c>
      <c r="C393" s="143">
        <v>102948</v>
      </c>
      <c r="D393" s="252">
        <f t="shared" si="72"/>
        <v>1.18652897515098</v>
      </c>
      <c r="F393" s="114" t="str">
        <f t="shared" si="70"/>
        <v>是</v>
      </c>
    </row>
    <row r="394" ht="17.85" customHeight="1" spans="1:6">
      <c r="A394" s="185" t="s">
        <v>352</v>
      </c>
      <c r="B394" s="143">
        <v>29732</v>
      </c>
      <c r="C394" s="143">
        <v>43058</v>
      </c>
      <c r="D394" s="252">
        <f t="shared" si="72"/>
        <v>1.44820395533432</v>
      </c>
      <c r="F394" s="114" t="str">
        <f t="shared" si="70"/>
        <v>是</v>
      </c>
    </row>
    <row r="395" ht="17.85" customHeight="1" spans="1:6">
      <c r="A395" s="185" t="s">
        <v>353</v>
      </c>
      <c r="B395" s="143">
        <v>1020</v>
      </c>
      <c r="C395" s="143">
        <v>304</v>
      </c>
      <c r="D395" s="252">
        <f t="shared" si="72"/>
        <v>0.298039215686275</v>
      </c>
      <c r="F395" s="114" t="str">
        <f t="shared" si="70"/>
        <v>是</v>
      </c>
    </row>
    <row r="396" ht="17.25" hidden="1" customHeight="1" spans="1:6">
      <c r="A396" s="185" t="s">
        <v>354</v>
      </c>
      <c r="B396" s="143">
        <v>0</v>
      </c>
      <c r="C396" s="143">
        <v>0</v>
      </c>
      <c r="D396" s="85">
        <f>IF(B396&lt;&gt;0,C396/B396,0)</f>
        <v>0</v>
      </c>
      <c r="F396" s="114" t="str">
        <f t="shared" ref="F396:F456" si="73">IF((B396+C396+G396)&lt;&gt;0,"是","否")</f>
        <v>否</v>
      </c>
    </row>
    <row r="397" ht="17.85" hidden="1" customHeight="1" spans="1:6">
      <c r="A397" s="185" t="s">
        <v>355</v>
      </c>
      <c r="B397" s="143">
        <v>0</v>
      </c>
      <c r="C397" s="143">
        <v>0</v>
      </c>
      <c r="D397" s="85">
        <f>IF(B397&lt;&gt;0,C397/B397,0)</f>
        <v>0</v>
      </c>
      <c r="F397" s="114" t="str">
        <f t="shared" si="73"/>
        <v>否</v>
      </c>
    </row>
    <row r="398" ht="17.85" customHeight="1" spans="1:6">
      <c r="A398" s="185" t="s">
        <v>356</v>
      </c>
      <c r="B398" s="143">
        <v>16981</v>
      </c>
      <c r="C398" s="143">
        <v>10794</v>
      </c>
      <c r="D398" s="252">
        <f t="shared" ref="D398:D403" si="74">IF(B398&lt;&gt;0,C398/B398,"")</f>
        <v>0.635651610623638</v>
      </c>
      <c r="F398" s="114" t="str">
        <f t="shared" si="73"/>
        <v>是</v>
      </c>
    </row>
    <row r="399" ht="17.85" customHeight="1" spans="1:6">
      <c r="A399" s="185" t="s">
        <v>357</v>
      </c>
      <c r="B399" s="143">
        <f>SUM(B400:B405)</f>
        <v>22283</v>
      </c>
      <c r="C399" s="143">
        <f>SUM(C400:C405)</f>
        <v>17941</v>
      </c>
      <c r="D399" s="252">
        <f t="shared" si="74"/>
        <v>0.805142934075304</v>
      </c>
      <c r="F399" s="114" t="str">
        <f t="shared" si="73"/>
        <v>是</v>
      </c>
    </row>
    <row r="400" ht="17.85" customHeight="1" spans="1:6">
      <c r="A400" s="185" t="s">
        <v>358</v>
      </c>
      <c r="B400" s="143">
        <v>50</v>
      </c>
      <c r="C400" s="143">
        <v>0</v>
      </c>
      <c r="D400" s="252">
        <f t="shared" si="74"/>
        <v>0</v>
      </c>
      <c r="F400" s="114" t="str">
        <f t="shared" si="73"/>
        <v>是</v>
      </c>
    </row>
    <row r="401" ht="17.85" customHeight="1" spans="1:6">
      <c r="A401" s="185" t="s">
        <v>359</v>
      </c>
      <c r="B401" s="143">
        <v>9839</v>
      </c>
      <c r="C401" s="143">
        <v>8682</v>
      </c>
      <c r="D401" s="252">
        <f t="shared" si="74"/>
        <v>0.882406748653318</v>
      </c>
      <c r="F401" s="114" t="str">
        <f t="shared" si="73"/>
        <v>是</v>
      </c>
    </row>
    <row r="402" ht="17.85" customHeight="1" spans="1:6">
      <c r="A402" s="185" t="s">
        <v>360</v>
      </c>
      <c r="B402" s="143">
        <v>5095</v>
      </c>
      <c r="C402" s="143">
        <v>2366</v>
      </c>
      <c r="D402" s="252">
        <f t="shared" si="74"/>
        <v>0.464376840039254</v>
      </c>
      <c r="F402" s="114" t="str">
        <f t="shared" si="73"/>
        <v>是</v>
      </c>
    </row>
    <row r="403" ht="17.85" customHeight="1" spans="1:6">
      <c r="A403" s="185" t="s">
        <v>361</v>
      </c>
      <c r="B403" s="143">
        <v>5297</v>
      </c>
      <c r="C403" s="143">
        <v>6893</v>
      </c>
      <c r="D403" s="252">
        <f t="shared" si="74"/>
        <v>1.30130262412686</v>
      </c>
      <c r="F403" s="114" t="str">
        <f t="shared" si="73"/>
        <v>是</v>
      </c>
    </row>
    <row r="404" ht="17.85" hidden="1" customHeight="1" spans="1:6">
      <c r="A404" s="185" t="s">
        <v>362</v>
      </c>
      <c r="B404" s="143">
        <v>0</v>
      </c>
      <c r="C404" s="143">
        <v>0</v>
      </c>
      <c r="D404" s="85">
        <f t="shared" ref="D404" si="75">IF(B404&lt;&gt;0,C404/B404,0)</f>
        <v>0</v>
      </c>
      <c r="F404" s="114" t="str">
        <f t="shared" si="73"/>
        <v>否</v>
      </c>
    </row>
    <row r="405" ht="17.85" customHeight="1" spans="1:6">
      <c r="A405" s="185" t="s">
        <v>363</v>
      </c>
      <c r="B405" s="143">
        <v>2002</v>
      </c>
      <c r="C405" s="143">
        <v>0</v>
      </c>
      <c r="D405" s="252">
        <f t="shared" ref="D405:D406" si="76">IF(B405&lt;&gt;0,C405/B405,"")</f>
        <v>0</v>
      </c>
      <c r="F405" s="114" t="str">
        <f t="shared" si="73"/>
        <v>是</v>
      </c>
    </row>
    <row r="406" ht="17.85" customHeight="1" spans="1:6">
      <c r="A406" s="185" t="s">
        <v>364</v>
      </c>
      <c r="B406" s="143">
        <f>SUM(B407:B412)</f>
        <v>0</v>
      </c>
      <c r="C406" s="143">
        <f>SUM(C407:C412)</f>
        <v>5</v>
      </c>
      <c r="D406" s="252" t="str">
        <f t="shared" si="76"/>
        <v/>
      </c>
      <c r="F406" s="114" t="str">
        <f t="shared" si="73"/>
        <v>是</v>
      </c>
    </row>
    <row r="407" ht="19.5" hidden="1" customHeight="1" spans="1:6">
      <c r="A407" s="185" t="s">
        <v>365</v>
      </c>
      <c r="B407" s="143">
        <v>0</v>
      </c>
      <c r="C407" s="143">
        <v>0</v>
      </c>
      <c r="D407" s="85"/>
      <c r="F407" s="114" t="str">
        <f t="shared" si="73"/>
        <v>否</v>
      </c>
    </row>
    <row r="408" ht="19.5" hidden="1" customHeight="1" spans="1:6">
      <c r="A408" s="185" t="s">
        <v>366</v>
      </c>
      <c r="B408" s="143">
        <v>0</v>
      </c>
      <c r="C408" s="143">
        <v>0</v>
      </c>
      <c r="D408" s="85"/>
      <c r="F408" s="114" t="str">
        <f t="shared" si="73"/>
        <v>否</v>
      </c>
    </row>
    <row r="409" ht="14.25" hidden="1" customHeight="1" spans="1:6">
      <c r="A409" s="185" t="s">
        <v>367</v>
      </c>
      <c r="B409" s="143">
        <v>0</v>
      </c>
      <c r="C409" s="143">
        <v>0</v>
      </c>
      <c r="D409" s="85"/>
      <c r="F409" s="114" t="str">
        <f t="shared" si="73"/>
        <v>否</v>
      </c>
    </row>
    <row r="410" ht="17.85" customHeight="1" spans="1:6">
      <c r="A410" s="185" t="s">
        <v>368</v>
      </c>
      <c r="B410" s="143"/>
      <c r="C410" s="143">
        <v>5</v>
      </c>
      <c r="D410" s="252" t="str">
        <f>IF(B410&lt;&gt;0,C410/B410,"")</f>
        <v/>
      </c>
      <c r="F410" s="114" t="str">
        <f t="shared" si="73"/>
        <v>是</v>
      </c>
    </row>
    <row r="411" ht="17.1" hidden="1" customHeight="1" spans="1:6">
      <c r="A411" s="185" t="s">
        <v>369</v>
      </c>
      <c r="B411" s="143"/>
      <c r="C411" s="143"/>
      <c r="D411" s="85"/>
      <c r="F411" s="114" t="str">
        <f t="shared" si="73"/>
        <v>否</v>
      </c>
    </row>
    <row r="412" ht="17.1" hidden="1" customHeight="1" spans="1:6">
      <c r="A412" s="185" t="s">
        <v>370</v>
      </c>
      <c r="B412" s="143">
        <f>B413</f>
        <v>0</v>
      </c>
      <c r="C412" s="143">
        <f>C413</f>
        <v>0</v>
      </c>
      <c r="D412" s="85"/>
      <c r="F412" s="114" t="str">
        <f t="shared" si="73"/>
        <v>否</v>
      </c>
    </row>
    <row r="413" ht="17.1" hidden="1" customHeight="1" spans="1:6">
      <c r="A413" s="185" t="s">
        <v>371</v>
      </c>
      <c r="B413" s="143"/>
      <c r="C413" s="143"/>
      <c r="D413" s="85"/>
      <c r="F413" s="114" t="str">
        <f t="shared" si="73"/>
        <v>否</v>
      </c>
    </row>
    <row r="414" ht="19.5" hidden="1" customHeight="1" spans="1:6">
      <c r="A414" s="185" t="s">
        <v>372</v>
      </c>
      <c r="B414" s="143">
        <v>0</v>
      </c>
      <c r="C414" s="143">
        <v>0</v>
      </c>
      <c r="D414" s="85">
        <f t="shared" ref="D414:D419" si="77">IF(B414&lt;&gt;0,C414/B414,0)</f>
        <v>0</v>
      </c>
      <c r="F414" s="114" t="str">
        <f t="shared" si="73"/>
        <v>否</v>
      </c>
    </row>
    <row r="415" ht="19.5" hidden="1" customHeight="1" spans="1:6">
      <c r="A415" s="185" t="s">
        <v>373</v>
      </c>
      <c r="B415" s="143">
        <v>0</v>
      </c>
      <c r="C415" s="143">
        <v>0</v>
      </c>
      <c r="D415" s="85">
        <f t="shared" si="77"/>
        <v>0</v>
      </c>
      <c r="F415" s="114" t="str">
        <f t="shared" si="73"/>
        <v>否</v>
      </c>
    </row>
    <row r="416" ht="19.5" hidden="1" customHeight="1" spans="1:6">
      <c r="A416" s="185" t="s">
        <v>374</v>
      </c>
      <c r="B416" s="143">
        <v>0</v>
      </c>
      <c r="C416" s="143">
        <v>0</v>
      </c>
      <c r="D416" s="85">
        <f t="shared" si="77"/>
        <v>0</v>
      </c>
      <c r="F416" s="114" t="str">
        <f t="shared" si="73"/>
        <v>否</v>
      </c>
    </row>
    <row r="417" ht="19.5" hidden="1" customHeight="1" spans="1:6">
      <c r="A417" s="185" t="s">
        <v>375</v>
      </c>
      <c r="B417" s="143">
        <v>0</v>
      </c>
      <c r="C417" s="143">
        <v>0</v>
      </c>
      <c r="D417" s="85">
        <f t="shared" si="77"/>
        <v>0</v>
      </c>
      <c r="F417" s="114" t="str">
        <f t="shared" si="73"/>
        <v>否</v>
      </c>
    </row>
    <row r="418" ht="19.5" hidden="1" customHeight="1" spans="1:6">
      <c r="A418" s="185" t="s">
        <v>376</v>
      </c>
      <c r="B418" s="143">
        <v>0</v>
      </c>
      <c r="C418" s="143">
        <v>0</v>
      </c>
      <c r="D418" s="85">
        <f t="shared" si="77"/>
        <v>0</v>
      </c>
      <c r="F418" s="114" t="str">
        <f t="shared" si="73"/>
        <v>否</v>
      </c>
    </row>
    <row r="419" ht="19.5" hidden="1" customHeight="1" spans="1:6">
      <c r="A419" s="185" t="s">
        <v>377</v>
      </c>
      <c r="B419" s="143">
        <v>0</v>
      </c>
      <c r="C419" s="143">
        <v>0</v>
      </c>
      <c r="D419" s="85">
        <f t="shared" si="77"/>
        <v>0</v>
      </c>
      <c r="F419" s="114" t="str">
        <f t="shared" si="73"/>
        <v>否</v>
      </c>
    </row>
    <row r="420" ht="17.85" customHeight="1" spans="1:6">
      <c r="A420" s="185" t="s">
        <v>378</v>
      </c>
      <c r="B420" s="143">
        <f>B421</f>
        <v>2486</v>
      </c>
      <c r="C420" s="143">
        <f>C421</f>
        <v>2548</v>
      </c>
      <c r="D420" s="252">
        <f t="shared" ref="D420:D421" si="78">IF(B420&lt;&gt;0,C420/B420,"")</f>
        <v>1.0249396621078</v>
      </c>
      <c r="F420" s="114" t="str">
        <f t="shared" si="73"/>
        <v>是</v>
      </c>
    </row>
    <row r="421" ht="17.85" customHeight="1" spans="1:6">
      <c r="A421" s="185" t="s">
        <v>379</v>
      </c>
      <c r="B421" s="143">
        <v>2486</v>
      </c>
      <c r="C421" s="143">
        <v>2548</v>
      </c>
      <c r="D421" s="252">
        <f t="shared" si="78"/>
        <v>1.0249396621078</v>
      </c>
      <c r="F421" s="114" t="str">
        <f t="shared" si="73"/>
        <v>是</v>
      </c>
    </row>
    <row r="422" ht="14.25" hidden="1" customHeight="1" spans="1:6">
      <c r="A422" s="185" t="s">
        <v>380</v>
      </c>
      <c r="B422" s="143">
        <v>0</v>
      </c>
      <c r="C422" s="143">
        <v>0</v>
      </c>
      <c r="D422" s="85">
        <f>IF(B422&lt;&gt;0,C422/B422,0)</f>
        <v>0</v>
      </c>
      <c r="F422" s="114" t="str">
        <f t="shared" si="73"/>
        <v>否</v>
      </c>
    </row>
    <row r="423" ht="14.25" hidden="1" customHeight="1" spans="1:6">
      <c r="A423" s="185" t="s">
        <v>381</v>
      </c>
      <c r="B423" s="143">
        <v>0</v>
      </c>
      <c r="C423" s="143">
        <v>0</v>
      </c>
      <c r="D423" s="85">
        <f>IF(B423&lt;&gt;0,C423/B423,0)</f>
        <v>0</v>
      </c>
      <c r="F423" s="114" t="str">
        <f t="shared" si="73"/>
        <v>否</v>
      </c>
    </row>
    <row r="424" ht="17.85" customHeight="1" spans="1:6">
      <c r="A424" s="185" t="s">
        <v>382</v>
      </c>
      <c r="B424" s="143">
        <f>SUM(B425:B429)</f>
        <v>3833</v>
      </c>
      <c r="C424" s="143">
        <f>SUM(C425:C429)</f>
        <v>5786</v>
      </c>
      <c r="D424" s="252">
        <f t="shared" ref="D424:D427" si="79">IF(B424&lt;&gt;0,C424/B424,"")</f>
        <v>1.50952256717975</v>
      </c>
      <c r="F424" s="114" t="str">
        <f t="shared" si="73"/>
        <v>是</v>
      </c>
    </row>
    <row r="425" ht="17.85" customHeight="1" spans="1:6">
      <c r="A425" s="185" t="s">
        <v>383</v>
      </c>
      <c r="B425" s="143">
        <v>1350</v>
      </c>
      <c r="C425" s="143">
        <v>1454</v>
      </c>
      <c r="D425" s="252">
        <f t="shared" si="79"/>
        <v>1.07703703703704</v>
      </c>
      <c r="F425" s="114" t="str">
        <f t="shared" si="73"/>
        <v>是</v>
      </c>
    </row>
    <row r="426" ht="17.85" customHeight="1" spans="1:6">
      <c r="A426" s="185" t="s">
        <v>384</v>
      </c>
      <c r="B426" s="143">
        <v>2348</v>
      </c>
      <c r="C426" s="143">
        <v>3268</v>
      </c>
      <c r="D426" s="252">
        <f t="shared" si="79"/>
        <v>1.39182282793867</v>
      </c>
      <c r="F426" s="114" t="str">
        <f t="shared" si="73"/>
        <v>是</v>
      </c>
    </row>
    <row r="427" ht="17.85" customHeight="1" spans="1:6">
      <c r="A427" s="185" t="s">
        <v>385</v>
      </c>
      <c r="B427" s="143">
        <v>135</v>
      </c>
      <c r="C427" s="143">
        <v>247</v>
      </c>
      <c r="D427" s="252">
        <f t="shared" si="79"/>
        <v>1.82962962962963</v>
      </c>
      <c r="F427" s="114" t="str">
        <f t="shared" si="73"/>
        <v>是</v>
      </c>
    </row>
    <row r="428" ht="19.5" hidden="1" customHeight="1" spans="1:6">
      <c r="A428" s="185" t="s">
        <v>386</v>
      </c>
      <c r="B428" s="143">
        <v>0</v>
      </c>
      <c r="C428" s="143">
        <v>0</v>
      </c>
      <c r="D428" s="85">
        <f>IF(B428&lt;&gt;0,C428/B428,0)</f>
        <v>0</v>
      </c>
      <c r="F428" s="114" t="str">
        <f t="shared" si="73"/>
        <v>否</v>
      </c>
    </row>
    <row r="429" ht="17.85" customHeight="1" spans="1:6">
      <c r="A429" s="185" t="s">
        <v>387</v>
      </c>
      <c r="B429" s="143">
        <v>0</v>
      </c>
      <c r="C429" s="143">
        <v>817</v>
      </c>
      <c r="D429" s="252" t="str">
        <f t="shared" ref="D429:D441" si="80">IF(B429&lt;&gt;0,C429/B429,"")</f>
        <v/>
      </c>
      <c r="F429" s="114" t="str">
        <f t="shared" si="73"/>
        <v>是</v>
      </c>
    </row>
    <row r="430" ht="17.85" customHeight="1" spans="1:6">
      <c r="A430" s="185" t="s">
        <v>388</v>
      </c>
      <c r="B430" s="143">
        <f>SUM(B431:B436)</f>
        <v>10412</v>
      </c>
      <c r="C430" s="143">
        <f>SUM(C431:C436)</f>
        <v>8131</v>
      </c>
      <c r="D430" s="252">
        <f t="shared" si="80"/>
        <v>0.780925854782943</v>
      </c>
      <c r="F430" s="114" t="str">
        <f t="shared" si="73"/>
        <v>是</v>
      </c>
    </row>
    <row r="431" ht="17.85" customHeight="1" spans="1:6">
      <c r="A431" s="185" t="s">
        <v>389</v>
      </c>
      <c r="B431" s="143">
        <v>5342</v>
      </c>
      <c r="C431" s="143">
        <v>1476</v>
      </c>
      <c r="D431" s="252">
        <f t="shared" si="80"/>
        <v>0.276301010857357</v>
      </c>
      <c r="F431" s="114" t="str">
        <f t="shared" si="73"/>
        <v>是</v>
      </c>
    </row>
    <row r="432" ht="17.85" customHeight="1" spans="1:6">
      <c r="A432" s="185" t="s">
        <v>390</v>
      </c>
      <c r="B432" s="143">
        <v>0</v>
      </c>
      <c r="C432" s="143">
        <v>100</v>
      </c>
      <c r="D432" s="252" t="str">
        <f t="shared" si="80"/>
        <v/>
      </c>
      <c r="F432" s="114" t="str">
        <f t="shared" si="73"/>
        <v>是</v>
      </c>
    </row>
    <row r="433" ht="17.85" customHeight="1" spans="1:6">
      <c r="A433" s="185" t="s">
        <v>391</v>
      </c>
      <c r="B433" s="143">
        <v>0</v>
      </c>
      <c r="C433" s="143">
        <v>300</v>
      </c>
      <c r="D433" s="252" t="str">
        <f t="shared" si="80"/>
        <v/>
      </c>
      <c r="F433" s="114" t="str">
        <f t="shared" si="73"/>
        <v>是</v>
      </c>
    </row>
    <row r="434" ht="17.85" customHeight="1" spans="1:6">
      <c r="A434" s="185" t="s">
        <v>392</v>
      </c>
      <c r="B434" s="143">
        <v>600</v>
      </c>
      <c r="C434" s="143">
        <v>0</v>
      </c>
      <c r="D434" s="252">
        <f t="shared" si="80"/>
        <v>0</v>
      </c>
      <c r="F434" s="114" t="str">
        <f t="shared" si="73"/>
        <v>是</v>
      </c>
    </row>
    <row r="435" ht="17.85" customHeight="1" spans="1:6">
      <c r="A435" s="185" t="s">
        <v>393</v>
      </c>
      <c r="B435" s="143">
        <v>170</v>
      </c>
      <c r="C435" s="143">
        <v>221</v>
      </c>
      <c r="D435" s="252">
        <f t="shared" si="80"/>
        <v>1.3</v>
      </c>
      <c r="F435" s="114" t="str">
        <f t="shared" si="73"/>
        <v>是</v>
      </c>
    </row>
    <row r="436" ht="17.85" customHeight="1" spans="1:6">
      <c r="A436" s="185" t="s">
        <v>394</v>
      </c>
      <c r="B436" s="143">
        <v>4300</v>
      </c>
      <c r="C436" s="143">
        <v>6034</v>
      </c>
      <c r="D436" s="252">
        <f t="shared" si="80"/>
        <v>1.40325581395349</v>
      </c>
      <c r="F436" s="114" t="str">
        <f t="shared" si="73"/>
        <v>是</v>
      </c>
    </row>
    <row r="437" ht="17.85" customHeight="1" spans="1:6">
      <c r="A437" s="185" t="s">
        <v>395</v>
      </c>
      <c r="B437" s="143">
        <v>4009</v>
      </c>
      <c r="C437" s="143">
        <v>2840</v>
      </c>
      <c r="D437" s="252">
        <f t="shared" si="80"/>
        <v>0.708406086305812</v>
      </c>
      <c r="F437" s="114" t="str">
        <f t="shared" si="73"/>
        <v>是</v>
      </c>
    </row>
    <row r="438" s="182" customFormat="1" ht="17.85" customHeight="1" spans="1:7">
      <c r="A438" s="184" t="s">
        <v>33</v>
      </c>
      <c r="B438" s="145">
        <f>B439+B444+B453+B459+B465+B470+B475+B486+B487</f>
        <v>5438</v>
      </c>
      <c r="C438" s="145">
        <f>C439+C444+C453+C459+C465+C470+C475+C486+C487</f>
        <v>6170</v>
      </c>
      <c r="D438" s="251">
        <f t="shared" si="80"/>
        <v>1.13460831187937</v>
      </c>
      <c r="F438" s="114" t="str">
        <f t="shared" si="73"/>
        <v>是</v>
      </c>
      <c r="G438" s="182">
        <v>1</v>
      </c>
    </row>
    <row r="439" ht="17.85" customHeight="1" spans="1:6">
      <c r="A439" s="185" t="s">
        <v>396</v>
      </c>
      <c r="B439" s="143">
        <f>SUM(B440:B443)</f>
        <v>1093</v>
      </c>
      <c r="C439" s="143">
        <f>SUM(C440:C443)</f>
        <v>1230</v>
      </c>
      <c r="D439" s="252">
        <f t="shared" si="80"/>
        <v>1.12534309240622</v>
      </c>
      <c r="F439" s="114" t="str">
        <f t="shared" si="73"/>
        <v>是</v>
      </c>
    </row>
    <row r="440" ht="17.85" customHeight="1" spans="1:6">
      <c r="A440" s="185" t="s">
        <v>117</v>
      </c>
      <c r="B440" s="143">
        <v>986</v>
      </c>
      <c r="C440" s="143">
        <v>1111</v>
      </c>
      <c r="D440" s="252">
        <f t="shared" si="80"/>
        <v>1.12677484787018</v>
      </c>
      <c r="F440" s="114" t="str">
        <f t="shared" si="73"/>
        <v>是</v>
      </c>
    </row>
    <row r="441" ht="17.85" customHeight="1" spans="1:6">
      <c r="A441" s="185" t="s">
        <v>118</v>
      </c>
      <c r="B441" s="143">
        <v>18</v>
      </c>
      <c r="C441" s="143">
        <v>19</v>
      </c>
      <c r="D441" s="252">
        <f t="shared" si="80"/>
        <v>1.05555555555556</v>
      </c>
      <c r="F441" s="114" t="str">
        <f t="shared" si="73"/>
        <v>是</v>
      </c>
    </row>
    <row r="442" ht="19.5" hidden="1" customHeight="1" spans="1:6">
      <c r="A442" s="185" t="s">
        <v>119</v>
      </c>
      <c r="B442" s="143">
        <v>0</v>
      </c>
      <c r="C442" s="143">
        <v>0</v>
      </c>
      <c r="D442" s="85">
        <f>IF(B442&lt;&gt;0,C442/B442,0)</f>
        <v>0</v>
      </c>
      <c r="F442" s="114" t="str">
        <f t="shared" si="73"/>
        <v>否</v>
      </c>
    </row>
    <row r="443" ht="17.85" customHeight="1" spans="1:6">
      <c r="A443" s="185" t="s">
        <v>397</v>
      </c>
      <c r="B443" s="143">
        <v>89</v>
      </c>
      <c r="C443" s="143">
        <v>100</v>
      </c>
      <c r="D443" s="252">
        <f t="shared" ref="D443:D445" si="81">IF(B443&lt;&gt;0,C443/B443,"")</f>
        <v>1.12359550561798</v>
      </c>
      <c r="F443" s="114" t="str">
        <f t="shared" si="73"/>
        <v>是</v>
      </c>
    </row>
    <row r="444" ht="17.85" customHeight="1" spans="1:6">
      <c r="A444" s="185" t="s">
        <v>398</v>
      </c>
      <c r="B444" s="143">
        <f>SUM(B445:B447)</f>
        <v>17</v>
      </c>
      <c r="C444" s="143">
        <f>SUM(C445:C447)</f>
        <v>15</v>
      </c>
      <c r="D444" s="252">
        <f t="shared" si="81"/>
        <v>0.882352941176471</v>
      </c>
      <c r="F444" s="114" t="str">
        <f t="shared" si="73"/>
        <v>是</v>
      </c>
    </row>
    <row r="445" ht="17.85" customHeight="1" spans="1:6">
      <c r="A445" s="185" t="s">
        <v>399</v>
      </c>
      <c r="B445" s="143">
        <v>2</v>
      </c>
      <c r="C445" s="143"/>
      <c r="D445" s="252">
        <f t="shared" si="81"/>
        <v>0</v>
      </c>
      <c r="F445" s="114" t="str">
        <f t="shared" si="73"/>
        <v>是</v>
      </c>
    </row>
    <row r="446" ht="19.5" hidden="1" customHeight="1" spans="1:6">
      <c r="A446" s="185" t="s">
        <v>400</v>
      </c>
      <c r="B446" s="143">
        <v>0</v>
      </c>
      <c r="C446" s="143">
        <v>0</v>
      </c>
      <c r="D446" s="85">
        <f t="shared" ref="D446:D452" si="82">IF(B446&lt;&gt;0,C446/B446,0)</f>
        <v>0</v>
      </c>
      <c r="F446" s="114" t="str">
        <f t="shared" si="73"/>
        <v>否</v>
      </c>
    </row>
    <row r="447" ht="17.85" customHeight="1" spans="1:6">
      <c r="A447" s="185" t="s">
        <v>401</v>
      </c>
      <c r="B447" s="143">
        <v>15</v>
      </c>
      <c r="C447" s="143">
        <v>15</v>
      </c>
      <c r="D447" s="252">
        <f>IF(B447&lt;&gt;0,C447/B447,"")</f>
        <v>1</v>
      </c>
      <c r="F447" s="114" t="str">
        <f t="shared" si="73"/>
        <v>是</v>
      </c>
    </row>
    <row r="448" ht="19.5" hidden="1" customHeight="1" spans="1:6">
      <c r="A448" s="185" t="s">
        <v>402</v>
      </c>
      <c r="B448" s="143">
        <v>0</v>
      </c>
      <c r="C448" s="143">
        <v>0</v>
      </c>
      <c r="D448" s="85">
        <f t="shared" si="82"/>
        <v>0</v>
      </c>
      <c r="F448" s="114" t="str">
        <f t="shared" si="73"/>
        <v>否</v>
      </c>
    </row>
    <row r="449" ht="19.5" hidden="1" customHeight="1" spans="1:6">
      <c r="A449" s="185" t="s">
        <v>403</v>
      </c>
      <c r="B449" s="143">
        <v>0</v>
      </c>
      <c r="C449" s="143">
        <v>0</v>
      </c>
      <c r="D449" s="85">
        <f t="shared" si="82"/>
        <v>0</v>
      </c>
      <c r="F449" s="114" t="str">
        <f t="shared" si="73"/>
        <v>否</v>
      </c>
    </row>
    <row r="450" ht="19.5" hidden="1" customHeight="1" spans="1:6">
      <c r="A450" s="185" t="s">
        <v>404</v>
      </c>
      <c r="B450" s="143">
        <v>0</v>
      </c>
      <c r="C450" s="143">
        <v>0</v>
      </c>
      <c r="D450" s="85">
        <f t="shared" si="82"/>
        <v>0</v>
      </c>
      <c r="F450" s="114" t="str">
        <f t="shared" si="73"/>
        <v>否</v>
      </c>
    </row>
    <row r="451" ht="19.5" hidden="1" customHeight="1" spans="1:6">
      <c r="A451" s="185" t="s">
        <v>405</v>
      </c>
      <c r="B451" s="143">
        <v>0</v>
      </c>
      <c r="C451" s="143">
        <v>0</v>
      </c>
      <c r="D451" s="85">
        <f t="shared" si="82"/>
        <v>0</v>
      </c>
      <c r="F451" s="114" t="str">
        <f t="shared" si="73"/>
        <v>否</v>
      </c>
    </row>
    <row r="452" ht="19.5" hidden="1" customHeight="1" spans="1:6">
      <c r="A452" s="185" t="s">
        <v>406</v>
      </c>
      <c r="B452" s="143">
        <v>0</v>
      </c>
      <c r="C452" s="143">
        <v>0</v>
      </c>
      <c r="D452" s="85">
        <f t="shared" si="82"/>
        <v>0</v>
      </c>
      <c r="F452" s="114" t="str">
        <f t="shared" si="73"/>
        <v>否</v>
      </c>
    </row>
    <row r="453" ht="17.85" customHeight="1" spans="1:6">
      <c r="A453" s="185" t="s">
        <v>407</v>
      </c>
      <c r="B453" s="143">
        <f>SUM(B454:B455)</f>
        <v>554</v>
      </c>
      <c r="C453" s="143">
        <f>SUM(C454:C455)</f>
        <v>424</v>
      </c>
      <c r="D453" s="252">
        <f t="shared" ref="D453:D455" si="83">IF(B453&lt;&gt;0,C453/B453,"")</f>
        <v>0.765342960288809</v>
      </c>
      <c r="F453" s="114" t="str">
        <f t="shared" si="73"/>
        <v>是</v>
      </c>
    </row>
    <row r="454" ht="17.85" customHeight="1" spans="1:6">
      <c r="A454" s="185" t="s">
        <v>399</v>
      </c>
      <c r="B454" s="143">
        <v>394</v>
      </c>
      <c r="C454" s="143">
        <v>424</v>
      </c>
      <c r="D454" s="252">
        <f t="shared" si="83"/>
        <v>1.0761421319797</v>
      </c>
      <c r="F454" s="114" t="str">
        <f t="shared" si="73"/>
        <v>是</v>
      </c>
    </row>
    <row r="455" ht="17.85" customHeight="1" spans="1:6">
      <c r="A455" s="185" t="s">
        <v>408</v>
      </c>
      <c r="B455" s="143">
        <v>160</v>
      </c>
      <c r="C455" s="143"/>
      <c r="D455" s="252">
        <f t="shared" si="83"/>
        <v>0</v>
      </c>
      <c r="F455" s="114" t="str">
        <f t="shared" si="73"/>
        <v>是</v>
      </c>
    </row>
    <row r="456" ht="19.5" hidden="1" customHeight="1" spans="1:6">
      <c r="A456" s="185" t="s">
        <v>409</v>
      </c>
      <c r="B456" s="143">
        <v>0</v>
      </c>
      <c r="C456" s="143">
        <v>0</v>
      </c>
      <c r="D456" s="85">
        <f t="shared" ref="D456:D458" si="84">IF(B456&lt;&gt;0,C456/B456,0)</f>
        <v>0</v>
      </c>
      <c r="F456" s="114" t="str">
        <f t="shared" si="73"/>
        <v>否</v>
      </c>
    </row>
    <row r="457" ht="19.5" hidden="1" customHeight="1" spans="1:6">
      <c r="A457" s="185" t="s">
        <v>410</v>
      </c>
      <c r="B457" s="143">
        <v>0</v>
      </c>
      <c r="C457" s="143">
        <v>0</v>
      </c>
      <c r="D457" s="85">
        <f t="shared" si="84"/>
        <v>0</v>
      </c>
      <c r="F457" s="114" t="str">
        <f t="shared" ref="F457:F520" si="85">IF((B457+C457+G457)&lt;&gt;0,"是","否")</f>
        <v>否</v>
      </c>
    </row>
    <row r="458" ht="19.5" hidden="1" customHeight="1" spans="1:6">
      <c r="A458" s="185" t="s">
        <v>411</v>
      </c>
      <c r="B458" s="143">
        <v>0</v>
      </c>
      <c r="C458" s="143">
        <v>0</v>
      </c>
      <c r="D458" s="85">
        <f t="shared" si="84"/>
        <v>0</v>
      </c>
      <c r="F458" s="114" t="str">
        <f t="shared" si="85"/>
        <v>否</v>
      </c>
    </row>
    <row r="459" ht="17.85" customHeight="1" spans="1:6">
      <c r="A459" s="185" t="s">
        <v>412</v>
      </c>
      <c r="B459" s="143">
        <f>SUM(B461:B464)</f>
        <v>1028</v>
      </c>
      <c r="C459" s="143">
        <f>SUM(C461:C464)</f>
        <v>1921</v>
      </c>
      <c r="D459" s="252">
        <f>IF(B459&lt;&gt;0,C459/B459,"")</f>
        <v>1.86867704280156</v>
      </c>
      <c r="F459" s="114" t="str">
        <f t="shared" si="85"/>
        <v>是</v>
      </c>
    </row>
    <row r="460" ht="19.5" hidden="1" customHeight="1" spans="1:6">
      <c r="A460" s="185" t="s">
        <v>399</v>
      </c>
      <c r="B460" s="143">
        <v>0</v>
      </c>
      <c r="C460" s="143">
        <v>0</v>
      </c>
      <c r="D460" s="85">
        <f>IF(B460&lt;&gt;0,C460/B460,0)</f>
        <v>0</v>
      </c>
      <c r="F460" s="114" t="str">
        <f t="shared" si="85"/>
        <v>否</v>
      </c>
    </row>
    <row r="461" ht="17.85" customHeight="1" spans="1:6">
      <c r="A461" s="185" t="s">
        <v>413</v>
      </c>
      <c r="B461" s="143">
        <v>449</v>
      </c>
      <c r="C461" s="143">
        <v>1786</v>
      </c>
      <c r="D461" s="252">
        <f t="shared" ref="D461:D462" si="86">IF(B461&lt;&gt;0,C461/B461,"")</f>
        <v>3.97772828507795</v>
      </c>
      <c r="F461" s="114" t="str">
        <f t="shared" si="85"/>
        <v>是</v>
      </c>
    </row>
    <row r="462" ht="17.85" customHeight="1" spans="1:6">
      <c r="A462" s="185" t="s">
        <v>414</v>
      </c>
      <c r="B462" s="143">
        <v>53</v>
      </c>
      <c r="C462" s="143">
        <v>125</v>
      </c>
      <c r="D462" s="252">
        <f t="shared" si="86"/>
        <v>2.35849056603774</v>
      </c>
      <c r="F462" s="114" t="str">
        <f t="shared" si="85"/>
        <v>是</v>
      </c>
    </row>
    <row r="463" ht="17.1" hidden="1" customHeight="1" spans="1:6">
      <c r="A463" s="185" t="s">
        <v>415</v>
      </c>
      <c r="B463" s="143">
        <v>0</v>
      </c>
      <c r="C463" s="143">
        <v>0</v>
      </c>
      <c r="D463" s="85"/>
      <c r="F463" s="114" t="str">
        <f t="shared" si="85"/>
        <v>否</v>
      </c>
    </row>
    <row r="464" ht="17.85" customHeight="1" spans="1:6">
      <c r="A464" s="185" t="s">
        <v>416</v>
      </c>
      <c r="B464" s="143">
        <v>526</v>
      </c>
      <c r="C464" s="143">
        <v>10</v>
      </c>
      <c r="D464" s="252">
        <f>IF(B464&lt;&gt;0,C464/B464,"")</f>
        <v>0.0190114068441065</v>
      </c>
      <c r="F464" s="114" t="str">
        <f t="shared" si="85"/>
        <v>是</v>
      </c>
    </row>
    <row r="465" ht="17.1" hidden="1" customHeight="1" spans="1:6">
      <c r="A465" s="185" t="s">
        <v>417</v>
      </c>
      <c r="B465" s="143">
        <f>SUM(B467:B469)</f>
        <v>0</v>
      </c>
      <c r="C465" s="143">
        <f>SUM(C467:C469)</f>
        <v>0</v>
      </c>
      <c r="D465" s="85"/>
      <c r="F465" s="114" t="str">
        <f t="shared" si="85"/>
        <v>否</v>
      </c>
    </row>
    <row r="466" ht="19.5" hidden="1" customHeight="1" spans="1:6">
      <c r="A466" s="185" t="s">
        <v>399</v>
      </c>
      <c r="B466" s="143">
        <v>0</v>
      </c>
      <c r="C466" s="143">
        <v>0</v>
      </c>
      <c r="D466" s="85">
        <f t="shared" ref="D466:D473" si="87">IF(B466&lt;&gt;0,C466/B466,0)</f>
        <v>0</v>
      </c>
      <c r="F466" s="114" t="str">
        <f t="shared" si="85"/>
        <v>否</v>
      </c>
    </row>
    <row r="467" ht="17.1" hidden="1" customHeight="1" spans="1:6">
      <c r="A467" s="185" t="s">
        <v>418</v>
      </c>
      <c r="B467" s="143">
        <v>0</v>
      </c>
      <c r="C467" s="143"/>
      <c r="D467" s="85"/>
      <c r="F467" s="114" t="str">
        <f t="shared" si="85"/>
        <v>否</v>
      </c>
    </row>
    <row r="468" ht="19.5" hidden="1" customHeight="1" spans="1:6">
      <c r="A468" s="185" t="s">
        <v>419</v>
      </c>
      <c r="B468" s="143">
        <v>0</v>
      </c>
      <c r="C468" s="143">
        <v>0</v>
      </c>
      <c r="D468" s="85">
        <f t="shared" si="87"/>
        <v>0</v>
      </c>
      <c r="F468" s="114" t="str">
        <f t="shared" si="85"/>
        <v>否</v>
      </c>
    </row>
    <row r="469" ht="17.1" hidden="1" customHeight="1" spans="1:6">
      <c r="A469" s="185" t="s">
        <v>420</v>
      </c>
      <c r="B469" s="143">
        <v>0</v>
      </c>
      <c r="C469" s="143"/>
      <c r="D469" s="85"/>
      <c r="F469" s="114" t="str">
        <f t="shared" si="85"/>
        <v>否</v>
      </c>
    </row>
    <row r="470" ht="17.85" customHeight="1" spans="1:6">
      <c r="A470" s="185" t="s">
        <v>421</v>
      </c>
      <c r="B470" s="143">
        <f>B474</f>
        <v>6</v>
      </c>
      <c r="C470" s="143">
        <f>C474</f>
        <v>8</v>
      </c>
      <c r="D470" s="252">
        <f>IF(B470&lt;&gt;0,C470/B470,"")</f>
        <v>1.33333333333333</v>
      </c>
      <c r="F470" s="114" t="str">
        <f t="shared" si="85"/>
        <v>是</v>
      </c>
    </row>
    <row r="471" ht="19.5" hidden="1" customHeight="1" spans="1:6">
      <c r="A471" s="185" t="s">
        <v>422</v>
      </c>
      <c r="B471" s="143">
        <v>0</v>
      </c>
      <c r="C471" s="143">
        <v>0</v>
      </c>
      <c r="D471" s="85">
        <f t="shared" si="87"/>
        <v>0</v>
      </c>
      <c r="F471" s="114" t="str">
        <f t="shared" si="85"/>
        <v>否</v>
      </c>
    </row>
    <row r="472" ht="19.5" hidden="1" customHeight="1" spans="1:6">
      <c r="A472" s="185" t="s">
        <v>423</v>
      </c>
      <c r="B472" s="143">
        <v>0</v>
      </c>
      <c r="C472" s="143">
        <v>0</v>
      </c>
      <c r="D472" s="85">
        <f t="shared" si="87"/>
        <v>0</v>
      </c>
      <c r="F472" s="114" t="str">
        <f t="shared" si="85"/>
        <v>否</v>
      </c>
    </row>
    <row r="473" ht="19.5" hidden="1" customHeight="1" spans="1:6">
      <c r="A473" s="185" t="s">
        <v>424</v>
      </c>
      <c r="B473" s="143">
        <v>0</v>
      </c>
      <c r="C473" s="143">
        <v>0</v>
      </c>
      <c r="D473" s="85">
        <f t="shared" si="87"/>
        <v>0</v>
      </c>
      <c r="F473" s="114" t="str">
        <f t="shared" si="85"/>
        <v>否</v>
      </c>
    </row>
    <row r="474" ht="17.85" customHeight="1" spans="1:6">
      <c r="A474" s="185" t="s">
        <v>425</v>
      </c>
      <c r="B474" s="143">
        <v>6</v>
      </c>
      <c r="C474" s="143">
        <v>8</v>
      </c>
      <c r="D474" s="252">
        <f t="shared" ref="D474:D478" si="88">IF(B474&lt;&gt;0,C474/B474,"")</f>
        <v>1.33333333333333</v>
      </c>
      <c r="F474" s="114" t="str">
        <f t="shared" si="85"/>
        <v>是</v>
      </c>
    </row>
    <row r="475" ht="17.85" customHeight="1" spans="1:6">
      <c r="A475" s="185" t="s">
        <v>426</v>
      </c>
      <c r="B475" s="143">
        <f>SUM(B476:B481)</f>
        <v>1480</v>
      </c>
      <c r="C475" s="143">
        <f>SUM(C476:C481)</f>
        <v>2175</v>
      </c>
      <c r="D475" s="252">
        <f t="shared" si="88"/>
        <v>1.46959459459459</v>
      </c>
      <c r="F475" s="114" t="str">
        <f t="shared" si="85"/>
        <v>是</v>
      </c>
    </row>
    <row r="476" ht="17.85" customHeight="1" spans="1:6">
      <c r="A476" s="185" t="s">
        <v>399</v>
      </c>
      <c r="B476" s="143">
        <v>661</v>
      </c>
      <c r="C476" s="143">
        <v>844</v>
      </c>
      <c r="D476" s="252">
        <f t="shared" si="88"/>
        <v>1.2768532526475</v>
      </c>
      <c r="F476" s="114" t="str">
        <f t="shared" si="85"/>
        <v>是</v>
      </c>
    </row>
    <row r="477" ht="17.85" customHeight="1" spans="1:6">
      <c r="A477" s="185" t="s">
        <v>427</v>
      </c>
      <c r="B477" s="143">
        <v>517</v>
      </c>
      <c r="C477" s="143">
        <v>804</v>
      </c>
      <c r="D477" s="252">
        <f t="shared" si="88"/>
        <v>1.55512572533849</v>
      </c>
      <c r="F477" s="114" t="str">
        <f t="shared" si="85"/>
        <v>是</v>
      </c>
    </row>
    <row r="478" ht="17.85" customHeight="1" spans="1:6">
      <c r="A478" s="185" t="s">
        <v>428</v>
      </c>
      <c r="B478" s="143">
        <v>10</v>
      </c>
      <c r="C478" s="143">
        <v>7</v>
      </c>
      <c r="D478" s="252">
        <f t="shared" si="88"/>
        <v>0.7</v>
      </c>
      <c r="F478" s="114" t="str">
        <f t="shared" si="85"/>
        <v>是</v>
      </c>
    </row>
    <row r="479" ht="19.5" hidden="1" customHeight="1" spans="1:6">
      <c r="A479" s="185" t="s">
        <v>429</v>
      </c>
      <c r="B479" s="143">
        <v>0</v>
      </c>
      <c r="C479" s="143">
        <v>0</v>
      </c>
      <c r="D479" s="85">
        <f t="shared" ref="D479:D485" si="89">IF(B479&lt;&gt;0,C479/B479,0)</f>
        <v>0</v>
      </c>
      <c r="F479" s="114" t="str">
        <f t="shared" si="85"/>
        <v>否</v>
      </c>
    </row>
    <row r="480" ht="17.85" customHeight="1" spans="1:6">
      <c r="A480" s="185" t="s">
        <v>430</v>
      </c>
      <c r="B480" s="143">
        <v>5</v>
      </c>
      <c r="C480" s="143">
        <v>300</v>
      </c>
      <c r="D480" s="252">
        <f t="shared" ref="D480:D481" si="90">IF(B480&lt;&gt;0,C480/B480,"")</f>
        <v>60</v>
      </c>
      <c r="F480" s="114" t="str">
        <f t="shared" si="85"/>
        <v>是</v>
      </c>
    </row>
    <row r="481" ht="17.85" customHeight="1" spans="1:6">
      <c r="A481" s="185" t="s">
        <v>431</v>
      </c>
      <c r="B481" s="143">
        <v>287</v>
      </c>
      <c r="C481" s="143">
        <v>220</v>
      </c>
      <c r="D481" s="252">
        <f t="shared" si="90"/>
        <v>0.766550522648084</v>
      </c>
      <c r="F481" s="114" t="str">
        <f t="shared" si="85"/>
        <v>是</v>
      </c>
    </row>
    <row r="482" ht="17.85" hidden="1" customHeight="1" spans="1:6">
      <c r="A482" s="185" t="s">
        <v>432</v>
      </c>
      <c r="B482" s="143">
        <v>0</v>
      </c>
      <c r="C482" s="143">
        <v>0</v>
      </c>
      <c r="D482" s="85">
        <f t="shared" si="89"/>
        <v>0</v>
      </c>
      <c r="F482" s="114" t="str">
        <f t="shared" si="85"/>
        <v>否</v>
      </c>
    </row>
    <row r="483" ht="19.5" hidden="1" customHeight="1" spans="1:6">
      <c r="A483" s="185" t="s">
        <v>433</v>
      </c>
      <c r="B483" s="143">
        <v>0</v>
      </c>
      <c r="C483" s="143">
        <v>0</v>
      </c>
      <c r="D483" s="85">
        <f t="shared" si="89"/>
        <v>0</v>
      </c>
      <c r="F483" s="114" t="str">
        <f t="shared" si="85"/>
        <v>否</v>
      </c>
    </row>
    <row r="484" ht="19.5" hidden="1" customHeight="1" spans="1:6">
      <c r="A484" s="185" t="s">
        <v>434</v>
      </c>
      <c r="B484" s="143">
        <v>0</v>
      </c>
      <c r="C484" s="143">
        <v>0</v>
      </c>
      <c r="D484" s="85">
        <f t="shared" si="89"/>
        <v>0</v>
      </c>
      <c r="F484" s="114" t="str">
        <f t="shared" si="85"/>
        <v>否</v>
      </c>
    </row>
    <row r="485" ht="17.85" hidden="1" customHeight="1" spans="1:6">
      <c r="A485" s="185" t="s">
        <v>435</v>
      </c>
      <c r="B485" s="143">
        <v>0</v>
      </c>
      <c r="C485" s="143">
        <v>0</v>
      </c>
      <c r="D485" s="85">
        <f t="shared" si="89"/>
        <v>0</v>
      </c>
      <c r="F485" s="114" t="str">
        <f t="shared" si="85"/>
        <v>否</v>
      </c>
    </row>
    <row r="486" ht="17.85" customHeight="1" spans="1:6">
      <c r="A486" s="185" t="s">
        <v>436</v>
      </c>
      <c r="B486" s="143">
        <v>340</v>
      </c>
      <c r="C486" s="143">
        <v>50</v>
      </c>
      <c r="D486" s="252">
        <f t="shared" ref="D486:D488" si="91">IF(B486&lt;&gt;0,C486/B486,"")</f>
        <v>0.147058823529412</v>
      </c>
      <c r="F486" s="114" t="str">
        <f t="shared" si="85"/>
        <v>是</v>
      </c>
    </row>
    <row r="487" ht="17.85" customHeight="1" spans="1:6">
      <c r="A487" s="185" t="s">
        <v>437</v>
      </c>
      <c r="B487" s="143">
        <f>SUM(B488:B491)</f>
        <v>920</v>
      </c>
      <c r="C487" s="143">
        <f>SUM(C488:C491)</f>
        <v>347</v>
      </c>
      <c r="D487" s="252">
        <f t="shared" si="91"/>
        <v>0.377173913043478</v>
      </c>
      <c r="F487" s="114" t="str">
        <f t="shared" si="85"/>
        <v>是</v>
      </c>
    </row>
    <row r="488" ht="17.85" customHeight="1" spans="1:6">
      <c r="A488" s="185" t="s">
        <v>438</v>
      </c>
      <c r="B488" s="143">
        <v>44</v>
      </c>
      <c r="C488" s="143">
        <v>119</v>
      </c>
      <c r="D488" s="252">
        <f t="shared" si="91"/>
        <v>2.70454545454545</v>
      </c>
      <c r="F488" s="114" t="str">
        <f t="shared" si="85"/>
        <v>是</v>
      </c>
    </row>
    <row r="489" ht="19.5" hidden="1" customHeight="1" spans="1:6">
      <c r="A489" s="185" t="s">
        <v>439</v>
      </c>
      <c r="B489" s="143"/>
      <c r="C489" s="143">
        <v>0</v>
      </c>
      <c r="D489" s="85">
        <f>IF(B489&lt;&gt;0,C489/B489,0)</f>
        <v>0</v>
      </c>
      <c r="F489" s="114" t="str">
        <f t="shared" si="85"/>
        <v>否</v>
      </c>
    </row>
    <row r="490" ht="19.5" hidden="1" customHeight="1" spans="1:6">
      <c r="A490" s="185" t="s">
        <v>440</v>
      </c>
      <c r="B490" s="143">
        <v>0</v>
      </c>
      <c r="C490" s="143">
        <v>0</v>
      </c>
      <c r="D490" s="85">
        <f>IF(B490&lt;&gt;0,C490/B490,0)</f>
        <v>0</v>
      </c>
      <c r="F490" s="114" t="str">
        <f t="shared" si="85"/>
        <v>否</v>
      </c>
    </row>
    <row r="491" ht="17.85" customHeight="1" spans="1:6">
      <c r="A491" s="185" t="s">
        <v>441</v>
      </c>
      <c r="B491" s="143">
        <v>876</v>
      </c>
      <c r="C491" s="143">
        <v>228</v>
      </c>
      <c r="D491" s="252">
        <f t="shared" ref="D491:D495" si="92">IF(B491&lt;&gt;0,C491/B491,"")</f>
        <v>0.26027397260274</v>
      </c>
      <c r="F491" s="114" t="str">
        <f t="shared" si="85"/>
        <v>是</v>
      </c>
    </row>
    <row r="492" s="182" customFormat="1" ht="17.85" customHeight="1" spans="1:7">
      <c r="A492" s="184" t="s">
        <v>34</v>
      </c>
      <c r="B492" s="145">
        <f>B493+B507+B515+B526+B537</f>
        <v>23500</v>
      </c>
      <c r="C492" s="145">
        <f>C493+C507+C515+C526+C537</f>
        <v>29274</v>
      </c>
      <c r="D492" s="251">
        <f t="shared" si="92"/>
        <v>1.24570212765957</v>
      </c>
      <c r="F492" s="114" t="str">
        <f t="shared" si="85"/>
        <v>是</v>
      </c>
      <c r="G492" s="182">
        <v>1</v>
      </c>
    </row>
    <row r="493" ht="17.85" customHeight="1" spans="1:6">
      <c r="A493" s="185" t="s">
        <v>442</v>
      </c>
      <c r="B493" s="143">
        <f>SUM(B494:B506)</f>
        <v>9086</v>
      </c>
      <c r="C493" s="143">
        <f>SUM(C494:C506)</f>
        <v>12365</v>
      </c>
      <c r="D493" s="252">
        <f t="shared" si="92"/>
        <v>1.36088487783403</v>
      </c>
      <c r="F493" s="114" t="str">
        <f t="shared" si="85"/>
        <v>是</v>
      </c>
    </row>
    <row r="494" ht="17.85" customHeight="1" spans="1:6">
      <c r="A494" s="185" t="s">
        <v>117</v>
      </c>
      <c r="B494" s="143">
        <v>2199</v>
      </c>
      <c r="C494" s="143">
        <v>2860</v>
      </c>
      <c r="D494" s="252">
        <f t="shared" si="92"/>
        <v>1.30059117780809</v>
      </c>
      <c r="F494" s="114" t="str">
        <f t="shared" si="85"/>
        <v>是</v>
      </c>
    </row>
    <row r="495" ht="17.85" customHeight="1" spans="1:6">
      <c r="A495" s="185" t="s">
        <v>118</v>
      </c>
      <c r="B495" s="143">
        <v>19</v>
      </c>
      <c r="C495" s="143">
        <v>5</v>
      </c>
      <c r="D495" s="252">
        <f t="shared" si="92"/>
        <v>0.263157894736842</v>
      </c>
      <c r="F495" s="114" t="str">
        <f t="shared" si="85"/>
        <v>是</v>
      </c>
    </row>
    <row r="496" ht="19.5" hidden="1" customHeight="1" spans="1:6">
      <c r="A496" s="185" t="s">
        <v>119</v>
      </c>
      <c r="B496" s="143">
        <v>0</v>
      </c>
      <c r="C496" s="143">
        <v>0</v>
      </c>
      <c r="D496" s="85">
        <f t="shared" ref="D496:D499" si="93">IF(B496&lt;&gt;0,C496/B496,0)</f>
        <v>0</v>
      </c>
      <c r="F496" s="114" t="str">
        <f t="shared" si="85"/>
        <v>否</v>
      </c>
    </row>
    <row r="497" ht="17.85" customHeight="1" spans="1:6">
      <c r="A497" s="185" t="s">
        <v>443</v>
      </c>
      <c r="B497" s="143">
        <v>444</v>
      </c>
      <c r="C497" s="143">
        <v>467</v>
      </c>
      <c r="D497" s="252">
        <f t="shared" ref="D497:D498" si="94">IF(B497&lt;&gt;0,C497/B497,"")</f>
        <v>1.0518018018018</v>
      </c>
      <c r="F497" s="114" t="str">
        <f t="shared" si="85"/>
        <v>是</v>
      </c>
    </row>
    <row r="498" ht="17.85" customHeight="1" spans="1:6">
      <c r="A498" s="185" t="s">
        <v>444</v>
      </c>
      <c r="B498" s="143">
        <v>0</v>
      </c>
      <c r="C498" s="143">
        <v>1000</v>
      </c>
      <c r="D498" s="252" t="str">
        <f t="shared" si="94"/>
        <v/>
      </c>
      <c r="F498" s="114" t="str">
        <f t="shared" si="85"/>
        <v>是</v>
      </c>
    </row>
    <row r="499" ht="19.5" hidden="1" customHeight="1" spans="1:6">
      <c r="A499" s="185" t="s">
        <v>445</v>
      </c>
      <c r="B499" s="143">
        <v>0</v>
      </c>
      <c r="C499" s="143">
        <v>0</v>
      </c>
      <c r="D499" s="85">
        <f t="shared" si="93"/>
        <v>0</v>
      </c>
      <c r="F499" s="114" t="str">
        <f t="shared" si="85"/>
        <v>否</v>
      </c>
    </row>
    <row r="500" ht="17.85" customHeight="1" spans="1:6">
      <c r="A500" s="185" t="s">
        <v>446</v>
      </c>
      <c r="B500" s="143">
        <v>986</v>
      </c>
      <c r="C500" s="143">
        <v>708</v>
      </c>
      <c r="D500" s="252">
        <f t="shared" ref="D500:D502" si="95">IF(B500&lt;&gt;0,C500/B500,"")</f>
        <v>0.718052738336714</v>
      </c>
      <c r="F500" s="114" t="str">
        <f t="shared" si="85"/>
        <v>是</v>
      </c>
    </row>
    <row r="501" ht="17.85" customHeight="1" spans="1:6">
      <c r="A501" s="185" t="s">
        <v>447</v>
      </c>
      <c r="B501" s="143">
        <v>105</v>
      </c>
      <c r="C501" s="143">
        <v>103</v>
      </c>
      <c r="D501" s="252">
        <f t="shared" si="95"/>
        <v>0.980952380952381</v>
      </c>
      <c r="F501" s="114" t="str">
        <f t="shared" si="85"/>
        <v>是</v>
      </c>
    </row>
    <row r="502" ht="17.85" customHeight="1" spans="1:6">
      <c r="A502" s="185" t="s">
        <v>448</v>
      </c>
      <c r="B502" s="143">
        <v>2757</v>
      </c>
      <c r="C502" s="143">
        <v>3005</v>
      </c>
      <c r="D502" s="252">
        <f t="shared" si="95"/>
        <v>1.08995284729779</v>
      </c>
      <c r="F502" s="114" t="str">
        <f t="shared" si="85"/>
        <v>是</v>
      </c>
    </row>
    <row r="503" ht="17.85" hidden="1" customHeight="1" spans="1:6">
      <c r="A503" s="185" t="s">
        <v>449</v>
      </c>
      <c r="B503" s="143">
        <v>0</v>
      </c>
      <c r="C503" s="143">
        <v>0</v>
      </c>
      <c r="D503" s="85">
        <f>IF(B503&lt;&gt;0,C503/B503,0)</f>
        <v>0</v>
      </c>
      <c r="F503" s="114" t="str">
        <f t="shared" si="85"/>
        <v>否</v>
      </c>
    </row>
    <row r="504" ht="17.85" customHeight="1" spans="1:6">
      <c r="A504" s="185" t="s">
        <v>450</v>
      </c>
      <c r="B504" s="143">
        <v>50</v>
      </c>
      <c r="C504" s="143">
        <v>1004</v>
      </c>
      <c r="D504" s="252">
        <f t="shared" ref="D504:D508" si="96">IF(B504&lt;&gt;0,C504/B504,"")</f>
        <v>20.08</v>
      </c>
      <c r="F504" s="114" t="str">
        <f t="shared" si="85"/>
        <v>是</v>
      </c>
    </row>
    <row r="505" ht="17.85" customHeight="1" spans="1:6">
      <c r="A505" s="185" t="s">
        <v>451</v>
      </c>
      <c r="B505" s="143">
        <v>9</v>
      </c>
      <c r="C505" s="143">
        <v>19</v>
      </c>
      <c r="D505" s="252">
        <f t="shared" si="96"/>
        <v>2.11111111111111</v>
      </c>
      <c r="F505" s="114" t="str">
        <f t="shared" si="85"/>
        <v>是</v>
      </c>
    </row>
    <row r="506" ht="17.85" customHeight="1" spans="1:6">
      <c r="A506" s="185" t="s">
        <v>452</v>
      </c>
      <c r="B506" s="143">
        <v>2517</v>
      </c>
      <c r="C506" s="143">
        <v>3194</v>
      </c>
      <c r="D506" s="252">
        <f t="shared" si="96"/>
        <v>1.26897099721891</v>
      </c>
      <c r="F506" s="114" t="str">
        <f t="shared" si="85"/>
        <v>是</v>
      </c>
    </row>
    <row r="507" ht="17.85" customHeight="1" spans="1:6">
      <c r="A507" s="185" t="s">
        <v>453</v>
      </c>
      <c r="B507" s="143">
        <f>SUM(B508:B514)</f>
        <v>601</v>
      </c>
      <c r="C507" s="143">
        <f>SUM(C508:C514)</f>
        <v>3031</v>
      </c>
      <c r="D507" s="252">
        <f t="shared" si="96"/>
        <v>5.0432612312812</v>
      </c>
      <c r="F507" s="114" t="str">
        <f t="shared" si="85"/>
        <v>是</v>
      </c>
    </row>
    <row r="508" ht="17.85" customHeight="1" spans="1:6">
      <c r="A508" s="185" t="s">
        <v>117</v>
      </c>
      <c r="B508" s="143">
        <v>130</v>
      </c>
      <c r="C508" s="143">
        <v>166</v>
      </c>
      <c r="D508" s="252">
        <f t="shared" si="96"/>
        <v>1.27692307692308</v>
      </c>
      <c r="F508" s="114" t="str">
        <f t="shared" si="85"/>
        <v>是</v>
      </c>
    </row>
    <row r="509" ht="17.85" hidden="1" customHeight="1" spans="1:6">
      <c r="A509" s="185" t="s">
        <v>118</v>
      </c>
      <c r="B509" s="143">
        <v>0</v>
      </c>
      <c r="C509" s="143">
        <v>0</v>
      </c>
      <c r="D509" s="85">
        <f t="shared" ref="D509:D513" si="97">IF(B509&lt;&gt;0,C509/B509,0)</f>
        <v>0</v>
      </c>
      <c r="F509" s="114" t="str">
        <f t="shared" si="85"/>
        <v>否</v>
      </c>
    </row>
    <row r="510" ht="19.5" hidden="1" customHeight="1" spans="1:6">
      <c r="A510" s="185" t="s">
        <v>119</v>
      </c>
      <c r="B510" s="143">
        <v>0</v>
      </c>
      <c r="C510" s="143">
        <v>0</v>
      </c>
      <c r="D510" s="85">
        <f t="shared" si="97"/>
        <v>0</v>
      </c>
      <c r="F510" s="114" t="str">
        <f t="shared" si="85"/>
        <v>否</v>
      </c>
    </row>
    <row r="511" ht="17.85" customHeight="1" spans="1:6">
      <c r="A511" s="185" t="s">
        <v>454</v>
      </c>
      <c r="B511" s="143">
        <v>221</v>
      </c>
      <c r="C511" s="143">
        <v>1489</v>
      </c>
      <c r="D511" s="252">
        <f t="shared" ref="D511:D512" si="98">IF(B511&lt;&gt;0,C511/B511,"")</f>
        <v>6.73755656108597</v>
      </c>
      <c r="F511" s="114" t="str">
        <f t="shared" si="85"/>
        <v>是</v>
      </c>
    </row>
    <row r="512" ht="17.85" customHeight="1" spans="1:6">
      <c r="A512" s="185" t="s">
        <v>455</v>
      </c>
      <c r="B512" s="143">
        <v>50</v>
      </c>
      <c r="C512" s="143">
        <v>1200</v>
      </c>
      <c r="D512" s="252">
        <f t="shared" si="98"/>
        <v>24</v>
      </c>
      <c r="F512" s="114" t="str">
        <f t="shared" si="85"/>
        <v>是</v>
      </c>
    </row>
    <row r="513" ht="17.85" hidden="1" customHeight="1" spans="1:6">
      <c r="A513" s="185" t="s">
        <v>456</v>
      </c>
      <c r="B513" s="143">
        <v>0</v>
      </c>
      <c r="C513" s="143">
        <v>0</v>
      </c>
      <c r="D513" s="85">
        <f t="shared" si="97"/>
        <v>0</v>
      </c>
      <c r="F513" s="114" t="str">
        <f t="shared" si="85"/>
        <v>否</v>
      </c>
    </row>
    <row r="514" ht="17.85" customHeight="1" spans="1:6">
      <c r="A514" s="185" t="s">
        <v>457</v>
      </c>
      <c r="B514" s="143">
        <v>200</v>
      </c>
      <c r="C514" s="143">
        <v>176</v>
      </c>
      <c r="D514" s="252">
        <f t="shared" ref="D514:D516" si="99">IF(B514&lt;&gt;0,C514/B514,"")</f>
        <v>0.88</v>
      </c>
      <c r="F514" s="114" t="str">
        <f t="shared" si="85"/>
        <v>是</v>
      </c>
    </row>
    <row r="515" ht="17.85" customHeight="1" spans="1:6">
      <c r="A515" s="185" t="s">
        <v>458</v>
      </c>
      <c r="B515" s="143">
        <f>SUM(B516:B525)</f>
        <v>1643</v>
      </c>
      <c r="C515" s="143">
        <f>SUM(C516:C525)</f>
        <v>942</v>
      </c>
      <c r="D515" s="252">
        <f t="shared" si="99"/>
        <v>0.57334144856969</v>
      </c>
      <c r="F515" s="114" t="str">
        <f t="shared" si="85"/>
        <v>是</v>
      </c>
    </row>
    <row r="516" ht="17.85" customHeight="1" spans="1:6">
      <c r="A516" s="185" t="s">
        <v>117</v>
      </c>
      <c r="B516" s="143">
        <v>60</v>
      </c>
      <c r="C516" s="143">
        <v>26</v>
      </c>
      <c r="D516" s="252">
        <f t="shared" si="99"/>
        <v>0.433333333333333</v>
      </c>
      <c r="F516" s="114" t="str">
        <f t="shared" si="85"/>
        <v>是</v>
      </c>
    </row>
    <row r="517" ht="17.25" hidden="1" customHeight="1" spans="1:6">
      <c r="A517" s="185" t="s">
        <v>118</v>
      </c>
      <c r="B517" s="143">
        <v>0</v>
      </c>
      <c r="C517" s="143">
        <v>0</v>
      </c>
      <c r="D517" s="85">
        <f>IF(B517&lt;&gt;0,C517/B517,0)</f>
        <v>0</v>
      </c>
      <c r="F517" s="114" t="str">
        <f t="shared" si="85"/>
        <v>否</v>
      </c>
    </row>
    <row r="518" ht="19.5" hidden="1" customHeight="1" spans="1:6">
      <c r="A518" s="185" t="s">
        <v>119</v>
      </c>
      <c r="B518" s="143">
        <v>0</v>
      </c>
      <c r="C518" s="143">
        <v>0</v>
      </c>
      <c r="D518" s="85">
        <f>IF(B518&lt;&gt;0,C518/B518,0)</f>
        <v>0</v>
      </c>
      <c r="F518" s="114" t="str">
        <f t="shared" si="85"/>
        <v>否</v>
      </c>
    </row>
    <row r="519" ht="17.85" customHeight="1" spans="1:6">
      <c r="A519" s="185" t="s">
        <v>459</v>
      </c>
      <c r="B519" s="143">
        <v>38</v>
      </c>
      <c r="C519" s="143">
        <v>6</v>
      </c>
      <c r="D519" s="252">
        <f t="shared" ref="D519:D523" si="100">IF(B519&lt;&gt;0,C519/B519,"")</f>
        <v>0.157894736842105</v>
      </c>
      <c r="F519" s="114" t="str">
        <f t="shared" si="85"/>
        <v>是</v>
      </c>
    </row>
    <row r="520" ht="17.85" customHeight="1" spans="1:6">
      <c r="A520" s="185" t="s">
        <v>460</v>
      </c>
      <c r="B520" s="143">
        <v>30</v>
      </c>
      <c r="C520" s="143">
        <v>25</v>
      </c>
      <c r="D520" s="252">
        <f t="shared" si="100"/>
        <v>0.833333333333333</v>
      </c>
      <c r="F520" s="114" t="str">
        <f t="shared" si="85"/>
        <v>是</v>
      </c>
    </row>
    <row r="521" ht="17.85" customHeight="1" spans="1:6">
      <c r="A521" s="185" t="s">
        <v>461</v>
      </c>
      <c r="B521" s="143">
        <v>4</v>
      </c>
      <c r="C521" s="143">
        <v>4</v>
      </c>
      <c r="D521" s="252">
        <f t="shared" si="100"/>
        <v>1</v>
      </c>
      <c r="F521" s="114" t="str">
        <f t="shared" ref="F521:F523" si="101">IF((B521+C521+G521)&lt;&gt;0,"是","否")</f>
        <v>是</v>
      </c>
    </row>
    <row r="522" ht="17.85" customHeight="1" spans="1:6">
      <c r="A522" s="185" t="s">
        <v>462</v>
      </c>
      <c r="B522" s="143">
        <v>1172</v>
      </c>
      <c r="C522" s="143">
        <v>704</v>
      </c>
      <c r="D522" s="252">
        <f t="shared" si="100"/>
        <v>0.600682593856655</v>
      </c>
      <c r="F522" s="114" t="str">
        <f t="shared" si="101"/>
        <v>是</v>
      </c>
    </row>
    <row r="523" ht="17.85" customHeight="1" spans="1:6">
      <c r="A523" s="185" t="s">
        <v>463</v>
      </c>
      <c r="B523" s="143">
        <v>325</v>
      </c>
      <c r="C523" s="143">
        <v>177</v>
      </c>
      <c r="D523" s="252">
        <f t="shared" si="100"/>
        <v>0.544615384615385</v>
      </c>
      <c r="F523" s="114" t="str">
        <f t="shared" si="101"/>
        <v>是</v>
      </c>
    </row>
    <row r="524" ht="19.5" hidden="1" customHeight="1" spans="1:6">
      <c r="A524" s="185" t="s">
        <v>464</v>
      </c>
      <c r="B524" s="143">
        <v>0</v>
      </c>
      <c r="C524" s="143">
        <v>0</v>
      </c>
      <c r="D524" s="85">
        <f>IF(B524&lt;&gt;0,C524/B524,0)</f>
        <v>0</v>
      </c>
      <c r="F524" s="114" t="str">
        <f t="shared" ref="F524:F585" si="102">IF((B524+C524+G524)&lt;&gt;0,"是","否")</f>
        <v>否</v>
      </c>
    </row>
    <row r="525" ht="17.85" customHeight="1" spans="1:6">
      <c r="A525" s="185" t="s">
        <v>465</v>
      </c>
      <c r="B525" s="143">
        <v>14</v>
      </c>
      <c r="C525" s="143">
        <v>0</v>
      </c>
      <c r="D525" s="252">
        <f t="shared" ref="D525:D527" si="103">IF(B525&lt;&gt;0,C525/B525,"")</f>
        <v>0</v>
      </c>
      <c r="F525" s="114" t="str">
        <f t="shared" si="102"/>
        <v>是</v>
      </c>
    </row>
    <row r="526" ht="17.85" customHeight="1" spans="1:6">
      <c r="A526" s="185" t="s">
        <v>466</v>
      </c>
      <c r="B526" s="143">
        <f>SUM(B527:B536)</f>
        <v>8660</v>
      </c>
      <c r="C526" s="143">
        <f>SUM(C527:C536)</f>
        <v>5603</v>
      </c>
      <c r="D526" s="252">
        <f t="shared" si="103"/>
        <v>0.646997690531178</v>
      </c>
      <c r="F526" s="114" t="str">
        <f t="shared" si="102"/>
        <v>是</v>
      </c>
    </row>
    <row r="527" ht="17.85" customHeight="1" spans="1:6">
      <c r="A527" s="185" t="s">
        <v>117</v>
      </c>
      <c r="B527" s="143">
        <v>1928</v>
      </c>
      <c r="C527" s="143">
        <v>2119</v>
      </c>
      <c r="D527" s="252">
        <f t="shared" si="103"/>
        <v>1.09906639004149</v>
      </c>
      <c r="F527" s="114" t="str">
        <f t="shared" si="102"/>
        <v>是</v>
      </c>
    </row>
    <row r="528" ht="17.1" hidden="1" customHeight="1" spans="1:6">
      <c r="A528" s="185" t="s">
        <v>118</v>
      </c>
      <c r="B528" s="143">
        <v>0</v>
      </c>
      <c r="C528" s="143">
        <v>0</v>
      </c>
      <c r="D528" s="85"/>
      <c r="F528" s="114" t="str">
        <f t="shared" si="102"/>
        <v>否</v>
      </c>
    </row>
    <row r="529" ht="19.5" hidden="1" customHeight="1" spans="1:6">
      <c r="A529" s="185" t="s">
        <v>119</v>
      </c>
      <c r="B529" s="143">
        <v>0</v>
      </c>
      <c r="C529" s="143">
        <v>0</v>
      </c>
      <c r="D529" s="85">
        <f>IF(B529&lt;&gt;0,C529/B529,0)</f>
        <v>0</v>
      </c>
      <c r="F529" s="114" t="str">
        <f t="shared" si="102"/>
        <v>否</v>
      </c>
    </row>
    <row r="530" ht="17.85" customHeight="1" spans="1:6">
      <c r="A530" s="185" t="s">
        <v>467</v>
      </c>
      <c r="B530" s="143">
        <v>74</v>
      </c>
      <c r="C530" s="143">
        <v>532</v>
      </c>
      <c r="D530" s="252">
        <f t="shared" ref="D530:D534" si="104">IF(B530&lt;&gt;0,C530/B530,"")</f>
        <v>7.18918918918919</v>
      </c>
      <c r="F530" s="114" t="str">
        <f t="shared" si="102"/>
        <v>是</v>
      </c>
    </row>
    <row r="531" ht="17.85" customHeight="1" spans="1:6">
      <c r="A531" s="185" t="s">
        <v>468</v>
      </c>
      <c r="B531" s="143">
        <v>803</v>
      </c>
      <c r="C531" s="143">
        <v>534</v>
      </c>
      <c r="D531" s="252">
        <f t="shared" si="104"/>
        <v>0.665006226650062</v>
      </c>
      <c r="F531" s="114" t="str">
        <f t="shared" si="102"/>
        <v>是</v>
      </c>
    </row>
    <row r="532" ht="17.85" customHeight="1" spans="1:6">
      <c r="A532" s="185" t="s">
        <v>469</v>
      </c>
      <c r="B532" s="143">
        <v>357</v>
      </c>
      <c r="C532" s="143">
        <v>251</v>
      </c>
      <c r="D532" s="252">
        <f t="shared" si="104"/>
        <v>0.703081232492997</v>
      </c>
      <c r="F532" s="114" t="str">
        <f t="shared" si="102"/>
        <v>是</v>
      </c>
    </row>
    <row r="533" ht="17.85" customHeight="1" spans="1:6">
      <c r="A533" s="185" t="s">
        <v>470</v>
      </c>
      <c r="B533" s="143">
        <v>4</v>
      </c>
      <c r="C533" s="143">
        <v>0</v>
      </c>
      <c r="D533" s="252">
        <f t="shared" si="104"/>
        <v>0</v>
      </c>
      <c r="F533" s="114" t="str">
        <f t="shared" si="102"/>
        <v>是</v>
      </c>
    </row>
    <row r="534" ht="17.85" customHeight="1" spans="1:6">
      <c r="A534" s="185" t="s">
        <v>471</v>
      </c>
      <c r="B534" s="143">
        <v>547</v>
      </c>
      <c r="C534" s="143">
        <v>596</v>
      </c>
      <c r="D534" s="252">
        <f t="shared" si="104"/>
        <v>1.08957952468007</v>
      </c>
      <c r="F534" s="114" t="str">
        <f t="shared" si="102"/>
        <v>是</v>
      </c>
    </row>
    <row r="535" ht="17.85" hidden="1" customHeight="1" spans="1:6">
      <c r="A535" s="185" t="s">
        <v>472</v>
      </c>
      <c r="B535" s="143">
        <v>0</v>
      </c>
      <c r="C535" s="143">
        <v>0</v>
      </c>
      <c r="D535" s="85"/>
      <c r="F535" s="114" t="str">
        <f t="shared" si="102"/>
        <v>否</v>
      </c>
    </row>
    <row r="536" ht="17.85" customHeight="1" spans="1:6">
      <c r="A536" s="185" t="s">
        <v>473</v>
      </c>
      <c r="B536" s="143">
        <v>4947</v>
      </c>
      <c r="C536" s="143">
        <v>1571</v>
      </c>
      <c r="D536" s="252">
        <f t="shared" ref="D536:D544" si="105">IF(B536&lt;&gt;0,C536/B536,"")</f>
        <v>0.317566201738427</v>
      </c>
      <c r="F536" s="114" t="str">
        <f t="shared" si="102"/>
        <v>是</v>
      </c>
    </row>
    <row r="537" ht="17.85" customHeight="1" spans="1:6">
      <c r="A537" s="185" t="s">
        <v>474</v>
      </c>
      <c r="B537" s="143">
        <f>SUM(B538:B540)</f>
        <v>3510</v>
      </c>
      <c r="C537" s="143">
        <f>SUM(C538:C540)</f>
        <v>7333</v>
      </c>
      <c r="D537" s="252">
        <f t="shared" si="105"/>
        <v>2.08917378917379</v>
      </c>
      <c r="F537" s="114" t="str">
        <f t="shared" si="102"/>
        <v>是</v>
      </c>
    </row>
    <row r="538" ht="17.85" customHeight="1" spans="1:6">
      <c r="A538" s="185" t="s">
        <v>475</v>
      </c>
      <c r="B538" s="143">
        <v>208</v>
      </c>
      <c r="C538" s="143">
        <v>226</v>
      </c>
      <c r="D538" s="252">
        <f t="shared" si="105"/>
        <v>1.08653846153846</v>
      </c>
      <c r="F538" s="114" t="str">
        <f t="shared" si="102"/>
        <v>是</v>
      </c>
    </row>
    <row r="539" ht="17.85" customHeight="1" spans="1:6">
      <c r="A539" s="185" t="s">
        <v>476</v>
      </c>
      <c r="B539" s="143">
        <v>180</v>
      </c>
      <c r="C539" s="143">
        <v>164</v>
      </c>
      <c r="D539" s="252">
        <f t="shared" si="105"/>
        <v>0.911111111111111</v>
      </c>
      <c r="F539" s="114" t="str">
        <f t="shared" si="102"/>
        <v>是</v>
      </c>
    </row>
    <row r="540" ht="17.85" customHeight="1" spans="1:6">
      <c r="A540" s="185" t="s">
        <v>477</v>
      </c>
      <c r="B540" s="143">
        <v>3122</v>
      </c>
      <c r="C540" s="143">
        <v>6943</v>
      </c>
      <c r="D540" s="252">
        <f t="shared" si="105"/>
        <v>2.22389493914158</v>
      </c>
      <c r="F540" s="114" t="str">
        <f t="shared" si="102"/>
        <v>是</v>
      </c>
    </row>
    <row r="541" s="182" customFormat="1" ht="17.85" customHeight="1" spans="1:7">
      <c r="A541" s="184" t="s">
        <v>35</v>
      </c>
      <c r="B541" s="145">
        <f>B542+B556+B567+B578+B587+B591+B605+B613+B619+B626+B635+B640+B645+B648+B651+B657+B660</f>
        <v>272760</v>
      </c>
      <c r="C541" s="145">
        <f>C542+C556+C567+C578+C587+C591+C605+C613+C619+C626+C635+C640+C645+C648+C651+C657+C660+C568+C572</f>
        <v>322607</v>
      </c>
      <c r="D541" s="251">
        <f t="shared" si="105"/>
        <v>1.18275040328494</v>
      </c>
      <c r="F541" s="114" t="str">
        <f t="shared" si="102"/>
        <v>是</v>
      </c>
      <c r="G541" s="182">
        <v>1</v>
      </c>
    </row>
    <row r="542" ht="17.85" customHeight="1" spans="1:6">
      <c r="A542" s="185" t="s">
        <v>478</v>
      </c>
      <c r="B542" s="143">
        <f>SUM(B543:B555)</f>
        <v>10691</v>
      </c>
      <c r="C542" s="143">
        <f>SUM(C543:C555)</f>
        <v>13533</v>
      </c>
      <c r="D542" s="252">
        <f t="shared" si="105"/>
        <v>1.26583107286503</v>
      </c>
      <c r="F542" s="114" t="str">
        <f t="shared" si="102"/>
        <v>是</v>
      </c>
    </row>
    <row r="543" ht="17.85" customHeight="1" spans="1:6">
      <c r="A543" s="185" t="s">
        <v>117</v>
      </c>
      <c r="B543" s="143">
        <v>5438</v>
      </c>
      <c r="C543" s="143">
        <v>7596</v>
      </c>
      <c r="D543" s="252">
        <f t="shared" si="105"/>
        <v>1.39683707245311</v>
      </c>
      <c r="F543" s="114" t="str">
        <f t="shared" si="102"/>
        <v>是</v>
      </c>
    </row>
    <row r="544" ht="17.85" customHeight="1" spans="1:6">
      <c r="A544" s="185" t="s">
        <v>118</v>
      </c>
      <c r="B544" s="143">
        <v>118</v>
      </c>
      <c r="C544" s="143">
        <v>149</v>
      </c>
      <c r="D544" s="252">
        <f t="shared" si="105"/>
        <v>1.26271186440678</v>
      </c>
      <c r="F544" s="114" t="str">
        <f t="shared" si="102"/>
        <v>是</v>
      </c>
    </row>
    <row r="545" ht="19.5" hidden="1" customHeight="1" spans="1:6">
      <c r="A545" s="185" t="s">
        <v>119</v>
      </c>
      <c r="B545" s="143">
        <v>0</v>
      </c>
      <c r="C545" s="143">
        <v>0</v>
      </c>
      <c r="D545" s="85">
        <f>IF(B545&lt;&gt;0,C545/B545,0)</f>
        <v>0</v>
      </c>
      <c r="F545" s="114" t="str">
        <f t="shared" si="102"/>
        <v>否</v>
      </c>
    </row>
    <row r="546" ht="17.1" hidden="1" customHeight="1" spans="1:6">
      <c r="A546" s="185" t="s">
        <v>479</v>
      </c>
      <c r="B546" s="143">
        <v>0</v>
      </c>
      <c r="C546" s="143">
        <v>0</v>
      </c>
      <c r="D546" s="85"/>
      <c r="F546" s="114" t="str">
        <f t="shared" si="102"/>
        <v>否</v>
      </c>
    </row>
    <row r="547" ht="17.85" customHeight="1" spans="1:6">
      <c r="A547" s="185" t="s">
        <v>480</v>
      </c>
      <c r="B547" s="143">
        <v>21</v>
      </c>
      <c r="C547" s="143">
        <v>16</v>
      </c>
      <c r="D547" s="252">
        <f t="shared" ref="D547:D552" si="106">IF(B547&lt;&gt;0,C547/B547,"")</f>
        <v>0.761904761904762</v>
      </c>
      <c r="F547" s="114" t="str">
        <f t="shared" si="102"/>
        <v>是</v>
      </c>
    </row>
    <row r="548" ht="17.85" customHeight="1" spans="1:6">
      <c r="A548" s="185" t="s">
        <v>481</v>
      </c>
      <c r="B548" s="143">
        <v>2</v>
      </c>
      <c r="C548" s="143">
        <v>1</v>
      </c>
      <c r="D548" s="252">
        <f t="shared" si="106"/>
        <v>0.5</v>
      </c>
      <c r="F548" s="114" t="str">
        <f t="shared" si="102"/>
        <v>是</v>
      </c>
    </row>
    <row r="549" ht="17.85" customHeight="1" spans="1:6">
      <c r="A549" s="185" t="s">
        <v>482</v>
      </c>
      <c r="B549" s="143">
        <v>113</v>
      </c>
      <c r="C549" s="143">
        <v>14</v>
      </c>
      <c r="D549" s="252">
        <f t="shared" si="106"/>
        <v>0.123893805309735</v>
      </c>
      <c r="F549" s="114" t="str">
        <f t="shared" si="102"/>
        <v>是</v>
      </c>
    </row>
    <row r="550" ht="17.85" customHeight="1" spans="1:6">
      <c r="A550" s="185" t="s">
        <v>160</v>
      </c>
      <c r="B550" s="143">
        <v>45</v>
      </c>
      <c r="C550" s="143">
        <v>46</v>
      </c>
      <c r="D550" s="252">
        <f t="shared" si="106"/>
        <v>1.02222222222222</v>
      </c>
      <c r="F550" s="114" t="str">
        <f t="shared" si="102"/>
        <v>是</v>
      </c>
    </row>
    <row r="551" ht="17.85" customHeight="1" spans="1:6">
      <c r="A551" s="185" t="s">
        <v>483</v>
      </c>
      <c r="B551" s="143">
        <v>1992</v>
      </c>
      <c r="C551" s="143">
        <v>2578</v>
      </c>
      <c r="D551" s="252">
        <f t="shared" si="106"/>
        <v>1.29417670682731</v>
      </c>
      <c r="F551" s="114" t="str">
        <f t="shared" si="102"/>
        <v>是</v>
      </c>
    </row>
    <row r="552" ht="17.85" customHeight="1" spans="1:6">
      <c r="A552" s="185" t="s">
        <v>484</v>
      </c>
      <c r="B552" s="143">
        <v>10</v>
      </c>
      <c r="C552" s="143">
        <v>10</v>
      </c>
      <c r="D552" s="252">
        <f t="shared" si="106"/>
        <v>1</v>
      </c>
      <c r="F552" s="114" t="str">
        <f t="shared" si="102"/>
        <v>是</v>
      </c>
    </row>
    <row r="553" ht="19.5" hidden="1" customHeight="1" spans="1:6">
      <c r="A553" s="185" t="s">
        <v>485</v>
      </c>
      <c r="B553" s="143">
        <v>0</v>
      </c>
      <c r="C553" s="143">
        <v>0</v>
      </c>
      <c r="D553" s="85">
        <f>IF(B553&lt;&gt;0,C553/B553,0)</f>
        <v>0</v>
      </c>
      <c r="F553" s="114" t="str">
        <f t="shared" si="102"/>
        <v>否</v>
      </c>
    </row>
    <row r="554" ht="17.85" customHeight="1" spans="1:6">
      <c r="A554" s="185" t="s">
        <v>486</v>
      </c>
      <c r="B554" s="143">
        <v>5</v>
      </c>
      <c r="C554" s="143">
        <v>5</v>
      </c>
      <c r="D554" s="252">
        <f t="shared" ref="D554:D570" si="107">IF(B554&lt;&gt;0,C554/B554,"")</f>
        <v>1</v>
      </c>
      <c r="F554" s="114" t="str">
        <f t="shared" si="102"/>
        <v>是</v>
      </c>
    </row>
    <row r="555" ht="17.85" customHeight="1" spans="1:6">
      <c r="A555" s="185" t="s">
        <v>487</v>
      </c>
      <c r="B555" s="143">
        <v>2947</v>
      </c>
      <c r="C555" s="143">
        <v>3118</v>
      </c>
      <c r="D555" s="252">
        <f t="shared" si="107"/>
        <v>1.05802511028164</v>
      </c>
      <c r="F555" s="114" t="str">
        <f t="shared" si="102"/>
        <v>是</v>
      </c>
    </row>
    <row r="556" ht="17.85" customHeight="1" spans="1:6">
      <c r="A556" s="185" t="s">
        <v>488</v>
      </c>
      <c r="B556" s="143">
        <f>SUM(B557:B566)</f>
        <v>8974</v>
      </c>
      <c r="C556" s="143">
        <f>SUM(C557:C566)</f>
        <v>11005</v>
      </c>
      <c r="D556" s="252">
        <f t="shared" si="107"/>
        <v>1.22632048139068</v>
      </c>
      <c r="F556" s="114" t="str">
        <f t="shared" si="102"/>
        <v>是</v>
      </c>
    </row>
    <row r="557" ht="17.85" customHeight="1" spans="1:6">
      <c r="A557" s="185" t="s">
        <v>117</v>
      </c>
      <c r="B557" s="143">
        <v>2979</v>
      </c>
      <c r="C557" s="143">
        <v>4118</v>
      </c>
      <c r="D557" s="252">
        <f t="shared" si="107"/>
        <v>1.38234306814367</v>
      </c>
      <c r="F557" s="114" t="str">
        <f t="shared" si="102"/>
        <v>是</v>
      </c>
    </row>
    <row r="558" ht="17.85" customHeight="1" spans="1:6">
      <c r="A558" s="185" t="s">
        <v>118</v>
      </c>
      <c r="B558" s="143">
        <v>79</v>
      </c>
      <c r="C558" s="143">
        <v>0</v>
      </c>
      <c r="D558" s="252">
        <f t="shared" si="107"/>
        <v>0</v>
      </c>
      <c r="F558" s="114" t="str">
        <f t="shared" si="102"/>
        <v>是</v>
      </c>
    </row>
    <row r="559" ht="17.85" customHeight="1" spans="1:6">
      <c r="A559" s="185" t="s">
        <v>119</v>
      </c>
      <c r="B559" s="143">
        <v>5</v>
      </c>
      <c r="C559" s="143">
        <v>13</v>
      </c>
      <c r="D559" s="252">
        <f t="shared" si="107"/>
        <v>2.6</v>
      </c>
      <c r="F559" s="114" t="str">
        <f t="shared" si="102"/>
        <v>是</v>
      </c>
    </row>
    <row r="560" ht="17.85" customHeight="1" spans="1:6">
      <c r="A560" s="185" t="s">
        <v>489</v>
      </c>
      <c r="B560" s="143">
        <v>241</v>
      </c>
      <c r="C560" s="143">
        <v>197</v>
      </c>
      <c r="D560" s="252">
        <f t="shared" si="107"/>
        <v>0.817427385892116</v>
      </c>
      <c r="F560" s="114" t="str">
        <f t="shared" si="102"/>
        <v>是</v>
      </c>
    </row>
    <row r="561" ht="17.85" customHeight="1" spans="1:6">
      <c r="A561" s="185" t="s">
        <v>490</v>
      </c>
      <c r="B561" s="143">
        <v>2982</v>
      </c>
      <c r="C561" s="143">
        <v>1772</v>
      </c>
      <c r="D561" s="252">
        <f t="shared" si="107"/>
        <v>0.594232059020791</v>
      </c>
      <c r="F561" s="114" t="str">
        <f t="shared" si="102"/>
        <v>是</v>
      </c>
    </row>
    <row r="562" ht="17.85" customHeight="1" spans="1:6">
      <c r="A562" s="185" t="s">
        <v>491</v>
      </c>
      <c r="B562" s="143">
        <v>1</v>
      </c>
      <c r="C562" s="143">
        <v>2</v>
      </c>
      <c r="D562" s="252">
        <f t="shared" si="107"/>
        <v>2</v>
      </c>
      <c r="F562" s="114" t="str">
        <f t="shared" si="102"/>
        <v>是</v>
      </c>
    </row>
    <row r="563" ht="17.85" customHeight="1" spans="1:6">
      <c r="A563" s="185" t="s">
        <v>492</v>
      </c>
      <c r="B563" s="143">
        <v>122</v>
      </c>
      <c r="C563" s="143">
        <v>176</v>
      </c>
      <c r="D563" s="252">
        <f t="shared" si="107"/>
        <v>1.44262295081967</v>
      </c>
      <c r="F563" s="114" t="str">
        <f t="shared" si="102"/>
        <v>是</v>
      </c>
    </row>
    <row r="564" ht="17.85" customHeight="1" spans="1:6">
      <c r="A564" s="185" t="s">
        <v>493</v>
      </c>
      <c r="B564" s="143">
        <v>481</v>
      </c>
      <c r="C564" s="143">
        <v>2029</v>
      </c>
      <c r="D564" s="252">
        <f t="shared" si="107"/>
        <v>4.21829521829522</v>
      </c>
      <c r="F564" s="114" t="str">
        <f t="shared" si="102"/>
        <v>是</v>
      </c>
    </row>
    <row r="565" ht="17.85" customHeight="1" spans="1:6">
      <c r="A565" s="185" t="s">
        <v>494</v>
      </c>
      <c r="B565" s="143">
        <v>26</v>
      </c>
      <c r="C565" s="143">
        <v>40</v>
      </c>
      <c r="D565" s="252">
        <f t="shared" si="107"/>
        <v>1.53846153846154</v>
      </c>
      <c r="F565" s="114" t="str">
        <f t="shared" si="102"/>
        <v>是</v>
      </c>
    </row>
    <row r="566" ht="17.85" customHeight="1" spans="1:6">
      <c r="A566" s="185" t="s">
        <v>495</v>
      </c>
      <c r="B566" s="143">
        <v>2058</v>
      </c>
      <c r="C566" s="143">
        <v>2658</v>
      </c>
      <c r="D566" s="252">
        <f t="shared" si="107"/>
        <v>1.29154518950437</v>
      </c>
      <c r="F566" s="114" t="str">
        <f t="shared" si="102"/>
        <v>是</v>
      </c>
    </row>
    <row r="567" ht="17.85" customHeight="1" spans="1:6">
      <c r="A567" s="185" t="s">
        <v>496</v>
      </c>
      <c r="B567" s="143">
        <v>39974</v>
      </c>
      <c r="C567" s="143"/>
      <c r="D567" s="252">
        <f t="shared" si="107"/>
        <v>0</v>
      </c>
      <c r="F567" s="114" t="str">
        <f t="shared" si="102"/>
        <v>是</v>
      </c>
    </row>
    <row r="568" ht="17.85" customHeight="1" spans="1:6">
      <c r="A568" s="185" t="s">
        <v>497</v>
      </c>
      <c r="B568" s="143">
        <v>11875</v>
      </c>
      <c r="C568" s="143">
        <v>50180</v>
      </c>
      <c r="D568" s="252">
        <f t="shared" si="107"/>
        <v>4.22568421052632</v>
      </c>
      <c r="F568" s="114" t="str">
        <f t="shared" si="102"/>
        <v>是</v>
      </c>
    </row>
    <row r="569" ht="17.85" customHeight="1" spans="1:6">
      <c r="A569" s="185" t="s">
        <v>498</v>
      </c>
      <c r="B569" s="143"/>
      <c r="C569" s="143">
        <v>23950</v>
      </c>
      <c r="D569" s="252" t="str">
        <f t="shared" si="107"/>
        <v/>
      </c>
      <c r="F569" s="114" t="str">
        <f t="shared" si="102"/>
        <v>是</v>
      </c>
    </row>
    <row r="570" ht="17.85" customHeight="1" spans="1:6">
      <c r="A570" s="185" t="s">
        <v>499</v>
      </c>
      <c r="B570" s="143"/>
      <c r="C570" s="143">
        <v>26230</v>
      </c>
      <c r="D570" s="252" t="str">
        <f t="shared" si="107"/>
        <v/>
      </c>
      <c r="F570" s="114" t="str">
        <f t="shared" si="102"/>
        <v>是</v>
      </c>
    </row>
    <row r="571" ht="18" hidden="1" customHeight="1" spans="1:6">
      <c r="A571" s="185" t="s">
        <v>500</v>
      </c>
      <c r="B571" s="143"/>
      <c r="C571" s="143">
        <v>0</v>
      </c>
      <c r="D571" s="85"/>
      <c r="F571" s="114" t="str">
        <f t="shared" si="102"/>
        <v>否</v>
      </c>
    </row>
    <row r="572" ht="17.85" customHeight="1" spans="1:6">
      <c r="A572" s="185" t="s">
        <v>501</v>
      </c>
      <c r="B572" s="143"/>
      <c r="C572" s="143">
        <v>504</v>
      </c>
      <c r="D572" s="252" t="str">
        <f>IF(B572&lt;&gt;0,C572/B572,"")</f>
        <v/>
      </c>
      <c r="F572" s="114" t="str">
        <f t="shared" si="102"/>
        <v>是</v>
      </c>
    </row>
    <row r="573" ht="18" hidden="1" customHeight="1" spans="1:6">
      <c r="A573" s="185" t="s">
        <v>502</v>
      </c>
      <c r="B573" s="143">
        <v>0</v>
      </c>
      <c r="C573" s="143">
        <v>0</v>
      </c>
      <c r="D573" s="85">
        <f>IF(B573&lt;&gt;0,C573/B573,0)</f>
        <v>0</v>
      </c>
      <c r="F573" s="114" t="str">
        <f t="shared" si="102"/>
        <v>否</v>
      </c>
    </row>
    <row r="574" ht="17.85" customHeight="1" spans="1:6">
      <c r="A574" s="185" t="s">
        <v>503</v>
      </c>
      <c r="B574" s="143">
        <v>109</v>
      </c>
      <c r="C574" s="143">
        <v>126</v>
      </c>
      <c r="D574" s="252">
        <f t="shared" ref="D574:D588" si="108">IF(B574&lt;&gt;0,C574/B574,"")</f>
        <v>1.15596330275229</v>
      </c>
      <c r="F574" s="114" t="str">
        <f t="shared" si="102"/>
        <v>是</v>
      </c>
    </row>
    <row r="575" ht="17.85" customHeight="1" spans="1:6">
      <c r="A575" s="185" t="s">
        <v>504</v>
      </c>
      <c r="B575" s="143">
        <v>142</v>
      </c>
      <c r="C575" s="143">
        <v>378</v>
      </c>
      <c r="D575" s="252">
        <f t="shared" si="108"/>
        <v>2.66197183098592</v>
      </c>
      <c r="F575" s="114" t="str">
        <f t="shared" si="102"/>
        <v>是</v>
      </c>
    </row>
    <row r="576" ht="17.85" customHeight="1" spans="1:6">
      <c r="A576" s="185" t="s">
        <v>499</v>
      </c>
      <c r="B576" s="143">
        <v>27633</v>
      </c>
      <c r="C576" s="143">
        <v>0</v>
      </c>
      <c r="D576" s="252">
        <f t="shared" si="108"/>
        <v>0</v>
      </c>
      <c r="F576" s="114" t="str">
        <f t="shared" si="102"/>
        <v>是</v>
      </c>
    </row>
    <row r="577" ht="17.85" customHeight="1" spans="1:6">
      <c r="A577" s="185" t="s">
        <v>505</v>
      </c>
      <c r="B577" s="143">
        <v>215</v>
      </c>
      <c r="C577" s="143"/>
      <c r="D577" s="252">
        <f t="shared" si="108"/>
        <v>0</v>
      </c>
      <c r="F577" s="114" t="str">
        <f t="shared" si="102"/>
        <v>是</v>
      </c>
    </row>
    <row r="578" ht="17.85" customHeight="1" spans="1:6">
      <c r="A578" s="185" t="s">
        <v>506</v>
      </c>
      <c r="B578" s="143">
        <f>SUM(B579:B586)</f>
        <v>72010</v>
      </c>
      <c r="C578" s="143">
        <f>SUM(C579:C586)</f>
        <v>104605</v>
      </c>
      <c r="D578" s="252">
        <f t="shared" si="108"/>
        <v>1.45264546590751</v>
      </c>
      <c r="F578" s="114" t="str">
        <f t="shared" si="102"/>
        <v>是</v>
      </c>
    </row>
    <row r="579" ht="17.85" customHeight="1" spans="1:6">
      <c r="A579" s="185" t="s">
        <v>507</v>
      </c>
      <c r="B579" s="143">
        <v>22179</v>
      </c>
      <c r="C579" s="143">
        <v>9408</v>
      </c>
      <c r="D579" s="252">
        <f t="shared" si="108"/>
        <v>0.424185039902611</v>
      </c>
      <c r="F579" s="114" t="str">
        <f t="shared" si="102"/>
        <v>是</v>
      </c>
    </row>
    <row r="580" ht="17.85" customHeight="1" spans="1:6">
      <c r="A580" s="185" t="s">
        <v>508</v>
      </c>
      <c r="B580" s="143">
        <v>41468</v>
      </c>
      <c r="C580" s="143">
        <v>14886</v>
      </c>
      <c r="D580" s="252">
        <f t="shared" si="108"/>
        <v>0.358975595640012</v>
      </c>
      <c r="F580" s="114" t="str">
        <f t="shared" si="102"/>
        <v>是</v>
      </c>
    </row>
    <row r="581" ht="17.85" customHeight="1" spans="1:6">
      <c r="A581" s="185" t="s">
        <v>509</v>
      </c>
      <c r="B581" s="143">
        <v>408</v>
      </c>
      <c r="C581" s="143">
        <v>472</v>
      </c>
      <c r="D581" s="252">
        <f t="shared" si="108"/>
        <v>1.15686274509804</v>
      </c>
      <c r="F581" s="114" t="str">
        <f t="shared" si="102"/>
        <v>是</v>
      </c>
    </row>
    <row r="582" ht="17.85" customHeight="1" spans="1:6">
      <c r="A582" s="185" t="s">
        <v>510</v>
      </c>
      <c r="B582" s="143">
        <v>0</v>
      </c>
      <c r="C582" s="143">
        <v>4</v>
      </c>
      <c r="D582" s="252" t="str">
        <f t="shared" si="108"/>
        <v/>
      </c>
      <c r="F582" s="114" t="str">
        <f t="shared" si="102"/>
        <v>是</v>
      </c>
    </row>
    <row r="583" ht="17.85" customHeight="1" spans="1:6">
      <c r="A583" s="185" t="s">
        <v>511</v>
      </c>
      <c r="B583" s="143">
        <v>7484</v>
      </c>
      <c r="C583" s="143">
        <v>72007</v>
      </c>
      <c r="D583" s="252">
        <f t="shared" si="108"/>
        <v>9.62145911277392</v>
      </c>
      <c r="F583" s="114" t="str">
        <f t="shared" si="102"/>
        <v>是</v>
      </c>
    </row>
    <row r="584" ht="17.85" customHeight="1" spans="1:6">
      <c r="A584" s="185" t="s">
        <v>512</v>
      </c>
      <c r="B584" s="143">
        <v>30</v>
      </c>
      <c r="C584" s="143">
        <v>475</v>
      </c>
      <c r="D584" s="252">
        <f t="shared" si="108"/>
        <v>15.8333333333333</v>
      </c>
      <c r="F584" s="114" t="str">
        <f t="shared" si="102"/>
        <v>是</v>
      </c>
    </row>
    <row r="585" ht="17.85" customHeight="1" spans="1:6">
      <c r="A585" s="185" t="s">
        <v>513</v>
      </c>
      <c r="B585" s="143"/>
      <c r="C585" s="143">
        <v>4908</v>
      </c>
      <c r="D585" s="252" t="str">
        <f t="shared" si="108"/>
        <v/>
      </c>
      <c r="F585" s="114" t="str">
        <f t="shared" si="102"/>
        <v>是</v>
      </c>
    </row>
    <row r="586" ht="17.85" customHeight="1" spans="1:6">
      <c r="A586" s="185" t="s">
        <v>514</v>
      </c>
      <c r="B586" s="143">
        <v>441</v>
      </c>
      <c r="C586" s="143">
        <v>2445</v>
      </c>
      <c r="D586" s="252">
        <f t="shared" si="108"/>
        <v>5.54421768707483</v>
      </c>
      <c r="F586" s="114" t="str">
        <f t="shared" ref="F586:F633" si="109">IF((B586+C586+G586)&lt;&gt;0,"是","否")</f>
        <v>是</v>
      </c>
    </row>
    <row r="587" ht="17.85" customHeight="1" spans="1:6">
      <c r="A587" s="185" t="s">
        <v>515</v>
      </c>
      <c r="B587" s="143">
        <f>B588</f>
        <v>53</v>
      </c>
      <c r="C587" s="143">
        <f>C588</f>
        <v>51</v>
      </c>
      <c r="D587" s="252">
        <f t="shared" si="108"/>
        <v>0.962264150943396</v>
      </c>
      <c r="F587" s="114" t="str">
        <f t="shared" si="109"/>
        <v>是</v>
      </c>
    </row>
    <row r="588" ht="17.85" customHeight="1" spans="1:6">
      <c r="A588" s="185" t="s">
        <v>516</v>
      </c>
      <c r="B588" s="143">
        <v>53</v>
      </c>
      <c r="C588" s="143">
        <v>51</v>
      </c>
      <c r="D588" s="252">
        <f t="shared" si="108"/>
        <v>0.962264150943396</v>
      </c>
      <c r="F588" s="114" t="str">
        <f t="shared" si="109"/>
        <v>是</v>
      </c>
    </row>
    <row r="589" ht="19.5" hidden="1" customHeight="1" spans="1:6">
      <c r="A589" s="185" t="s">
        <v>517</v>
      </c>
      <c r="B589" s="143">
        <v>0</v>
      </c>
      <c r="C589" s="143">
        <v>0</v>
      </c>
      <c r="D589" s="85">
        <f>IF(B589&lt;&gt;0,C589/B589,0)</f>
        <v>0</v>
      </c>
      <c r="F589" s="114" t="str">
        <f t="shared" si="109"/>
        <v>否</v>
      </c>
    </row>
    <row r="590" ht="19.5" hidden="1" customHeight="1" spans="1:6">
      <c r="A590" s="185" t="s">
        <v>518</v>
      </c>
      <c r="B590" s="143">
        <v>0</v>
      </c>
      <c r="C590" s="143">
        <v>0</v>
      </c>
      <c r="D590" s="85">
        <f>IF(B590&lt;&gt;0,C590/B590,0)</f>
        <v>0</v>
      </c>
      <c r="F590" s="114" t="str">
        <f t="shared" si="109"/>
        <v>否</v>
      </c>
    </row>
    <row r="591" ht="17.85" customHeight="1" spans="1:6">
      <c r="A591" s="185" t="s">
        <v>519</v>
      </c>
      <c r="B591" s="143">
        <f>SUM(B593:B604)</f>
        <v>5037</v>
      </c>
      <c r="C591" s="143">
        <f>SUM(C593:C604)</f>
        <v>5558</v>
      </c>
      <c r="D591" s="252">
        <f>IF(B591&lt;&gt;0,C591/B591,"")</f>
        <v>1.10343458407782</v>
      </c>
      <c r="F591" s="114" t="str">
        <f t="shared" si="109"/>
        <v>是</v>
      </c>
    </row>
    <row r="592" ht="14.25" hidden="1" customHeight="1" spans="1:6">
      <c r="A592" s="185" t="s">
        <v>520</v>
      </c>
      <c r="B592" s="143">
        <v>0</v>
      </c>
      <c r="C592" s="143">
        <v>0</v>
      </c>
      <c r="D592" s="85">
        <f t="shared" ref="D592:D594" si="110">IF(B592&lt;&gt;0,C592/B592,0)</f>
        <v>0</v>
      </c>
      <c r="F592" s="114" t="str">
        <f t="shared" si="109"/>
        <v>否</v>
      </c>
    </row>
    <row r="593" ht="17.85" customHeight="1" spans="1:6">
      <c r="A593" s="185" t="s">
        <v>521</v>
      </c>
      <c r="B593" s="143"/>
      <c r="C593" s="143">
        <v>248</v>
      </c>
      <c r="D593" s="252" t="str">
        <f>IF(B593&lt;&gt;0,C593/B593,"")</f>
        <v/>
      </c>
      <c r="F593" s="114" t="str">
        <f t="shared" si="109"/>
        <v>是</v>
      </c>
    </row>
    <row r="594" ht="14.25" hidden="1" customHeight="1" spans="1:6">
      <c r="A594" s="185" t="s">
        <v>522</v>
      </c>
      <c r="B594" s="143">
        <v>0</v>
      </c>
      <c r="C594" s="143">
        <v>0</v>
      </c>
      <c r="D594" s="85">
        <f t="shared" si="110"/>
        <v>0</v>
      </c>
      <c r="F594" s="114" t="str">
        <f t="shared" si="109"/>
        <v>否</v>
      </c>
    </row>
    <row r="595" ht="17.85" customHeight="1" spans="1:6">
      <c r="A595" s="185" t="s">
        <v>523</v>
      </c>
      <c r="B595" s="143">
        <v>0</v>
      </c>
      <c r="C595" s="143">
        <v>190</v>
      </c>
      <c r="D595" s="252" t="str">
        <f t="shared" ref="D595:D596" si="111">IF(B595&lt;&gt;0,C595/B595,"")</f>
        <v/>
      </c>
      <c r="F595" s="114" t="str">
        <f t="shared" si="109"/>
        <v>是</v>
      </c>
    </row>
    <row r="596" ht="17.85" customHeight="1" spans="1:6">
      <c r="A596" s="185" t="s">
        <v>524</v>
      </c>
      <c r="B596" s="143">
        <v>39</v>
      </c>
      <c r="C596" s="143">
        <v>349</v>
      </c>
      <c r="D596" s="252">
        <f t="shared" si="111"/>
        <v>8.94871794871795</v>
      </c>
      <c r="F596" s="114" t="str">
        <f t="shared" si="109"/>
        <v>是</v>
      </c>
    </row>
    <row r="597" ht="17.1" hidden="1" customHeight="1" spans="1:6">
      <c r="A597" s="185" t="s">
        <v>525</v>
      </c>
      <c r="B597" s="143"/>
      <c r="C597" s="143"/>
      <c r="D597" s="85"/>
      <c r="F597" s="114" t="str">
        <f t="shared" si="109"/>
        <v>否</v>
      </c>
    </row>
    <row r="598" ht="17.1" hidden="1" customHeight="1" spans="1:6">
      <c r="A598" s="185" t="s">
        <v>526</v>
      </c>
      <c r="B598" s="143"/>
      <c r="C598" s="143"/>
      <c r="D598" s="85"/>
      <c r="F598" s="114" t="str">
        <f t="shared" si="109"/>
        <v>否</v>
      </c>
    </row>
    <row r="599" ht="17.85" customHeight="1" spans="1:6">
      <c r="A599" s="185" t="s">
        <v>527</v>
      </c>
      <c r="B599" s="143"/>
      <c r="C599" s="143">
        <v>43</v>
      </c>
      <c r="D599" s="252" t="str">
        <f>IF(B599&lt;&gt;0,C599/B599,"")</f>
        <v/>
      </c>
      <c r="F599" s="114" t="str">
        <f t="shared" si="109"/>
        <v>是</v>
      </c>
    </row>
    <row r="600" ht="14.25" hidden="1" customHeight="1" spans="1:6">
      <c r="A600" s="185" t="s">
        <v>528</v>
      </c>
      <c r="B600" s="143">
        <v>0</v>
      </c>
      <c r="C600" s="143"/>
      <c r="D600" s="85">
        <f>IF(B600&lt;&gt;0,C600/B600,0)</f>
        <v>0</v>
      </c>
      <c r="F600" s="114" t="str">
        <f t="shared" si="109"/>
        <v>否</v>
      </c>
    </row>
    <row r="601" ht="17.85" customHeight="1" spans="1:6">
      <c r="A601" s="185" t="s">
        <v>529</v>
      </c>
      <c r="B601" s="143">
        <v>62</v>
      </c>
      <c r="C601" s="143">
        <v>46</v>
      </c>
      <c r="D601" s="252">
        <f t="shared" ref="D601:D602" si="112">IF(B601&lt;&gt;0,C601/B601,"")</f>
        <v>0.741935483870968</v>
      </c>
      <c r="F601" s="114" t="str">
        <f t="shared" si="109"/>
        <v>是</v>
      </c>
    </row>
    <row r="602" ht="17.85" customHeight="1" spans="1:6">
      <c r="A602" s="185" t="s">
        <v>530</v>
      </c>
      <c r="B602" s="143">
        <v>10</v>
      </c>
      <c r="C602" s="143">
        <v>20</v>
      </c>
      <c r="D602" s="252">
        <f t="shared" si="112"/>
        <v>2</v>
      </c>
      <c r="F602" s="114" t="str">
        <f t="shared" si="109"/>
        <v>是</v>
      </c>
    </row>
    <row r="603" ht="14.25" hidden="1" customHeight="1" spans="1:6">
      <c r="A603" s="185" t="s">
        <v>531</v>
      </c>
      <c r="B603" s="143">
        <v>0</v>
      </c>
      <c r="C603" s="143">
        <v>0</v>
      </c>
      <c r="D603" s="85">
        <f>IF(B603&lt;&gt;0,C603/B603,0)</f>
        <v>0</v>
      </c>
      <c r="F603" s="114" t="str">
        <f t="shared" si="109"/>
        <v>否</v>
      </c>
    </row>
    <row r="604" ht="17.85" customHeight="1" spans="1:6">
      <c r="A604" s="185" t="s">
        <v>532</v>
      </c>
      <c r="B604" s="143">
        <v>4926</v>
      </c>
      <c r="C604" s="143">
        <v>4662</v>
      </c>
      <c r="D604" s="252">
        <f t="shared" ref="D604:D610" si="113">IF(B604&lt;&gt;0,C604/B604,"")</f>
        <v>0.946406820950061</v>
      </c>
      <c r="F604" s="114" t="str">
        <f t="shared" si="109"/>
        <v>是</v>
      </c>
    </row>
    <row r="605" ht="17.85" customHeight="1" spans="1:6">
      <c r="A605" s="185" t="s">
        <v>533</v>
      </c>
      <c r="B605" s="143">
        <f>SUM(B606:B612)</f>
        <v>13364</v>
      </c>
      <c r="C605" s="143">
        <f>SUM(C606:C612)</f>
        <v>12273</v>
      </c>
      <c r="D605" s="252">
        <f t="shared" si="113"/>
        <v>0.91836276563903</v>
      </c>
      <c r="F605" s="114" t="str">
        <f t="shared" si="109"/>
        <v>是</v>
      </c>
    </row>
    <row r="606" ht="17.85" customHeight="1" spans="1:6">
      <c r="A606" s="185" t="s">
        <v>534</v>
      </c>
      <c r="B606" s="143">
        <v>3480</v>
      </c>
      <c r="C606" s="143">
        <v>3355</v>
      </c>
      <c r="D606" s="252">
        <f t="shared" si="113"/>
        <v>0.964080459770115</v>
      </c>
      <c r="F606" s="114" t="str">
        <f t="shared" si="109"/>
        <v>是</v>
      </c>
    </row>
    <row r="607" ht="17.85" customHeight="1" spans="1:6">
      <c r="A607" s="185" t="s">
        <v>535</v>
      </c>
      <c r="B607" s="143">
        <v>802</v>
      </c>
      <c r="C607" s="143">
        <v>903</v>
      </c>
      <c r="D607" s="252">
        <f t="shared" si="113"/>
        <v>1.12593516209476</v>
      </c>
      <c r="F607" s="114" t="str">
        <f t="shared" si="109"/>
        <v>是</v>
      </c>
    </row>
    <row r="608" ht="17.85" customHeight="1" spans="1:6">
      <c r="A608" s="185" t="s">
        <v>536</v>
      </c>
      <c r="B608" s="143">
        <v>2660</v>
      </c>
      <c r="C608" s="143">
        <v>1938</v>
      </c>
      <c r="D608" s="252">
        <f t="shared" si="113"/>
        <v>0.728571428571429</v>
      </c>
      <c r="F608" s="114" t="str">
        <f t="shared" si="109"/>
        <v>是</v>
      </c>
    </row>
    <row r="609" ht="17.85" customHeight="1" spans="1:6">
      <c r="A609" s="185" t="s">
        <v>537</v>
      </c>
      <c r="B609" s="143">
        <v>201</v>
      </c>
      <c r="C609" s="143">
        <v>2</v>
      </c>
      <c r="D609" s="252">
        <f t="shared" si="113"/>
        <v>0.00995024875621891</v>
      </c>
      <c r="F609" s="114" t="str">
        <f t="shared" si="109"/>
        <v>是</v>
      </c>
    </row>
    <row r="610" ht="17.85" customHeight="1" spans="1:6">
      <c r="A610" s="185" t="s">
        <v>538</v>
      </c>
      <c r="B610" s="143">
        <v>724</v>
      </c>
      <c r="C610" s="143">
        <v>732</v>
      </c>
      <c r="D610" s="252">
        <f t="shared" si="113"/>
        <v>1.01104972375691</v>
      </c>
      <c r="F610" s="114" t="str">
        <f t="shared" si="109"/>
        <v>是</v>
      </c>
    </row>
    <row r="611" ht="19.5" hidden="1" customHeight="1" spans="1:6">
      <c r="A611" s="185" t="s">
        <v>539</v>
      </c>
      <c r="B611" s="143">
        <v>0</v>
      </c>
      <c r="C611" s="143">
        <v>0</v>
      </c>
      <c r="D611" s="85">
        <f>IF(B611&lt;&gt;0,C611/B611,0)</f>
        <v>0</v>
      </c>
      <c r="F611" s="114" t="str">
        <f t="shared" si="109"/>
        <v>否</v>
      </c>
    </row>
    <row r="612" ht="17.85" customHeight="1" spans="1:6">
      <c r="A612" s="185" t="s">
        <v>540</v>
      </c>
      <c r="B612" s="143">
        <v>5497</v>
      </c>
      <c r="C612" s="143">
        <v>5343</v>
      </c>
      <c r="D612" s="252">
        <f t="shared" ref="D612:D621" si="114">IF(B612&lt;&gt;0,C612/B612,"")</f>
        <v>0.971984718937602</v>
      </c>
      <c r="F612" s="114" t="str">
        <f t="shared" si="109"/>
        <v>是</v>
      </c>
    </row>
    <row r="613" ht="17.85" customHeight="1" spans="1:6">
      <c r="A613" s="185" t="s">
        <v>541</v>
      </c>
      <c r="B613" s="143">
        <f>SUM(B614:B618)</f>
        <v>2727</v>
      </c>
      <c r="C613" s="143">
        <f>SUM(C614:C618)</f>
        <v>3137</v>
      </c>
      <c r="D613" s="252">
        <f t="shared" si="114"/>
        <v>1.15034836817015</v>
      </c>
      <c r="F613" s="114" t="str">
        <f t="shared" si="109"/>
        <v>是</v>
      </c>
    </row>
    <row r="614" ht="17.85" customHeight="1" spans="1:6">
      <c r="A614" s="185" t="s">
        <v>542</v>
      </c>
      <c r="B614" s="143">
        <v>551</v>
      </c>
      <c r="C614" s="143">
        <v>635</v>
      </c>
      <c r="D614" s="252">
        <f t="shared" si="114"/>
        <v>1.1524500907441</v>
      </c>
      <c r="F614" s="114" t="str">
        <f t="shared" si="109"/>
        <v>是</v>
      </c>
    </row>
    <row r="615" ht="17.85" customHeight="1" spans="1:6">
      <c r="A615" s="185" t="s">
        <v>543</v>
      </c>
      <c r="B615" s="143">
        <v>1601</v>
      </c>
      <c r="C615" s="143">
        <v>1642</v>
      </c>
      <c r="D615" s="252">
        <f t="shared" si="114"/>
        <v>1.02560899437851</v>
      </c>
      <c r="F615" s="114" t="str">
        <f t="shared" si="109"/>
        <v>是</v>
      </c>
    </row>
    <row r="616" ht="17.85" customHeight="1" spans="1:6">
      <c r="A616" s="185" t="s">
        <v>544</v>
      </c>
      <c r="B616" s="143">
        <v>295</v>
      </c>
      <c r="C616" s="143">
        <v>516</v>
      </c>
      <c r="D616" s="252">
        <f t="shared" si="114"/>
        <v>1.74915254237288</v>
      </c>
      <c r="F616" s="114" t="str">
        <f t="shared" si="109"/>
        <v>是</v>
      </c>
    </row>
    <row r="617" ht="17.85" customHeight="1" spans="1:6">
      <c r="A617" s="185" t="s">
        <v>545</v>
      </c>
      <c r="B617" s="143">
        <v>261</v>
      </c>
      <c r="C617" s="143">
        <v>330</v>
      </c>
      <c r="D617" s="252">
        <f t="shared" si="114"/>
        <v>1.26436781609195</v>
      </c>
      <c r="F617" s="114" t="str">
        <f t="shared" si="109"/>
        <v>是</v>
      </c>
    </row>
    <row r="618" ht="17.85" customHeight="1" spans="1:6">
      <c r="A618" s="185" t="s">
        <v>546</v>
      </c>
      <c r="B618" s="143">
        <v>19</v>
      </c>
      <c r="C618" s="143">
        <v>14</v>
      </c>
      <c r="D618" s="252">
        <f t="shared" si="114"/>
        <v>0.736842105263158</v>
      </c>
      <c r="F618" s="114" t="str">
        <f t="shared" si="109"/>
        <v>是</v>
      </c>
    </row>
    <row r="619" ht="17.85" customHeight="1" spans="1:6">
      <c r="A619" s="185" t="s">
        <v>547</v>
      </c>
      <c r="B619" s="143">
        <f>SUM(B620:B625)</f>
        <v>4226</v>
      </c>
      <c r="C619" s="143">
        <f>SUM(C620:C625)</f>
        <v>7312</v>
      </c>
      <c r="D619" s="252">
        <f t="shared" si="114"/>
        <v>1.73024136299101</v>
      </c>
      <c r="F619" s="114" t="str">
        <f t="shared" si="109"/>
        <v>是</v>
      </c>
    </row>
    <row r="620" ht="17.85" customHeight="1" spans="1:6">
      <c r="A620" s="185" t="s">
        <v>548</v>
      </c>
      <c r="B620" s="143">
        <v>2225</v>
      </c>
      <c r="C620" s="143">
        <v>2070</v>
      </c>
      <c r="D620" s="252">
        <f t="shared" si="114"/>
        <v>0.930337078651685</v>
      </c>
      <c r="F620" s="114" t="str">
        <f t="shared" si="109"/>
        <v>是</v>
      </c>
    </row>
    <row r="621" ht="17.85" customHeight="1" spans="1:6">
      <c r="A621" s="185" t="s">
        <v>549</v>
      </c>
      <c r="B621" s="143">
        <v>1393</v>
      </c>
      <c r="C621" s="143">
        <v>3989</v>
      </c>
      <c r="D621" s="252">
        <f t="shared" si="114"/>
        <v>2.86360373295047</v>
      </c>
      <c r="F621" s="114" t="str">
        <f t="shared" si="109"/>
        <v>是</v>
      </c>
    </row>
    <row r="622" ht="19.5" hidden="1" customHeight="1" spans="1:6">
      <c r="A622" s="185" t="s">
        <v>550</v>
      </c>
      <c r="B622" s="143">
        <v>0</v>
      </c>
      <c r="C622" s="143">
        <v>0</v>
      </c>
      <c r="D622" s="85">
        <f>IF(B622&lt;&gt;0,C622/B622,0)</f>
        <v>0</v>
      </c>
      <c r="F622" s="114" t="str">
        <f t="shared" si="109"/>
        <v>否</v>
      </c>
    </row>
    <row r="623" ht="17.85" customHeight="1" spans="1:6">
      <c r="A623" s="185" t="s">
        <v>551</v>
      </c>
      <c r="B623" s="143">
        <v>119</v>
      </c>
      <c r="C623" s="143">
        <v>813</v>
      </c>
      <c r="D623" s="252">
        <f t="shared" ref="D623:D628" si="115">IF(B623&lt;&gt;0,C623/B623,"")</f>
        <v>6.83193277310924</v>
      </c>
      <c r="F623" s="114" t="str">
        <f t="shared" si="109"/>
        <v>是</v>
      </c>
    </row>
    <row r="624" ht="17.85" customHeight="1" spans="1:6">
      <c r="A624" s="185" t="s">
        <v>552</v>
      </c>
      <c r="B624" s="143">
        <v>129</v>
      </c>
      <c r="C624" s="143">
        <v>140</v>
      </c>
      <c r="D624" s="252">
        <f t="shared" si="115"/>
        <v>1.08527131782946</v>
      </c>
      <c r="F624" s="114" t="str">
        <f t="shared" si="109"/>
        <v>是</v>
      </c>
    </row>
    <row r="625" ht="17.85" customHeight="1" spans="1:6">
      <c r="A625" s="185" t="s">
        <v>553</v>
      </c>
      <c r="B625" s="143">
        <v>360</v>
      </c>
      <c r="C625" s="143">
        <v>300</v>
      </c>
      <c r="D625" s="252">
        <f t="shared" si="115"/>
        <v>0.833333333333333</v>
      </c>
      <c r="F625" s="114" t="str">
        <f t="shared" si="109"/>
        <v>是</v>
      </c>
    </row>
    <row r="626" ht="17.85" customHeight="1" spans="1:6">
      <c r="A626" s="185" t="s">
        <v>554</v>
      </c>
      <c r="B626" s="143">
        <f>SUM(B627:B634)</f>
        <v>4552</v>
      </c>
      <c r="C626" s="143">
        <f>SUM(C627:C634)</f>
        <v>5624</v>
      </c>
      <c r="D626" s="252">
        <f t="shared" si="115"/>
        <v>1.23550087873462</v>
      </c>
      <c r="F626" s="114" t="str">
        <f t="shared" si="109"/>
        <v>是</v>
      </c>
    </row>
    <row r="627" ht="17.85" customHeight="1" spans="1:6">
      <c r="A627" s="185" t="s">
        <v>117</v>
      </c>
      <c r="B627" s="143">
        <v>824</v>
      </c>
      <c r="C627" s="143">
        <v>1170</v>
      </c>
      <c r="D627" s="252">
        <f t="shared" si="115"/>
        <v>1.41990291262136</v>
      </c>
      <c r="F627" s="114" t="str">
        <f t="shared" si="109"/>
        <v>是</v>
      </c>
    </row>
    <row r="628" ht="17.85" customHeight="1" spans="1:6">
      <c r="A628" s="185" t="s">
        <v>118</v>
      </c>
      <c r="B628" s="143">
        <v>36</v>
      </c>
      <c r="C628" s="143">
        <v>34</v>
      </c>
      <c r="D628" s="252">
        <f t="shared" si="115"/>
        <v>0.944444444444444</v>
      </c>
      <c r="F628" s="114" t="str">
        <f t="shared" si="109"/>
        <v>是</v>
      </c>
    </row>
    <row r="629" ht="14.25" hidden="1" customHeight="1" spans="1:6">
      <c r="A629" s="185" t="s">
        <v>119</v>
      </c>
      <c r="B629" s="143">
        <v>0</v>
      </c>
      <c r="C629" s="143">
        <v>0</v>
      </c>
      <c r="D629" s="85">
        <f>IF(B629&lt;&gt;0,C629/B629,0)</f>
        <v>0</v>
      </c>
      <c r="F629" s="114" t="str">
        <f t="shared" si="109"/>
        <v>否</v>
      </c>
    </row>
    <row r="630" ht="17.85" customHeight="1" spans="1:6">
      <c r="A630" s="185" t="s">
        <v>555</v>
      </c>
      <c r="B630" s="143">
        <v>1066</v>
      </c>
      <c r="C630" s="143">
        <v>1342</v>
      </c>
      <c r="D630" s="252">
        <f t="shared" ref="D630:D642" si="116">IF(B630&lt;&gt;0,C630/B630,"")</f>
        <v>1.25891181988743</v>
      </c>
      <c r="F630" s="114" t="str">
        <f t="shared" si="109"/>
        <v>是</v>
      </c>
    </row>
    <row r="631" ht="17.85" customHeight="1" spans="1:6">
      <c r="A631" s="185" t="s">
        <v>556</v>
      </c>
      <c r="B631" s="143">
        <v>779</v>
      </c>
      <c r="C631" s="143">
        <v>414</v>
      </c>
      <c r="D631" s="252">
        <f t="shared" si="116"/>
        <v>0.531450577663671</v>
      </c>
      <c r="F631" s="114" t="str">
        <f t="shared" si="109"/>
        <v>是</v>
      </c>
    </row>
    <row r="632" ht="17.85" customHeight="1" spans="1:6">
      <c r="A632" s="185" t="s">
        <v>557</v>
      </c>
      <c r="B632" s="143">
        <v>157</v>
      </c>
      <c r="C632" s="143">
        <v>80</v>
      </c>
      <c r="D632" s="252">
        <f t="shared" si="116"/>
        <v>0.509554140127389</v>
      </c>
      <c r="F632" s="114" t="str">
        <f t="shared" si="109"/>
        <v>是</v>
      </c>
    </row>
    <row r="633" ht="17.85" customHeight="1" spans="1:6">
      <c r="A633" s="185" t="s">
        <v>558</v>
      </c>
      <c r="B633" s="143"/>
      <c r="C633" s="143">
        <v>1040</v>
      </c>
      <c r="D633" s="252" t="str">
        <f t="shared" si="116"/>
        <v/>
      </c>
      <c r="F633" s="114" t="str">
        <f t="shared" si="109"/>
        <v>是</v>
      </c>
    </row>
    <row r="634" ht="17.85" customHeight="1" spans="1:6">
      <c r="A634" s="185" t="s">
        <v>559</v>
      </c>
      <c r="B634" s="143">
        <v>1690</v>
      </c>
      <c r="C634" s="143">
        <v>1544</v>
      </c>
      <c r="D634" s="252">
        <f t="shared" si="116"/>
        <v>0.913609467455621</v>
      </c>
      <c r="F634" s="114" t="str">
        <f t="shared" ref="F634:F649" si="117">IF((B634+C634+G634)&lt;&gt;0,"是","否")</f>
        <v>是</v>
      </c>
    </row>
    <row r="635" ht="17.85" customHeight="1" spans="1:6">
      <c r="A635" s="185" t="s">
        <v>560</v>
      </c>
      <c r="B635" s="143">
        <f>SUM(B636:B639)</f>
        <v>3123</v>
      </c>
      <c r="C635" s="143">
        <f>SUM(C636:C639)</f>
        <v>3705</v>
      </c>
      <c r="D635" s="252">
        <f t="shared" si="116"/>
        <v>1.18635926993276</v>
      </c>
      <c r="F635" s="114" t="str">
        <f t="shared" si="117"/>
        <v>是</v>
      </c>
    </row>
    <row r="636" ht="17.85" customHeight="1" spans="1:6">
      <c r="A636" s="185" t="s">
        <v>561</v>
      </c>
      <c r="B636" s="143">
        <v>1580</v>
      </c>
      <c r="C636" s="143">
        <v>3125</v>
      </c>
      <c r="D636" s="252">
        <f t="shared" si="116"/>
        <v>1.97784810126582</v>
      </c>
      <c r="F636" s="114" t="str">
        <f t="shared" si="117"/>
        <v>是</v>
      </c>
    </row>
    <row r="637" ht="17.85" customHeight="1" spans="1:6">
      <c r="A637" s="185" t="s">
        <v>562</v>
      </c>
      <c r="B637" s="143">
        <v>485</v>
      </c>
      <c r="C637" s="143">
        <v>126</v>
      </c>
      <c r="D637" s="252">
        <f t="shared" si="116"/>
        <v>0.25979381443299</v>
      </c>
      <c r="F637" s="114" t="str">
        <f t="shared" si="117"/>
        <v>是</v>
      </c>
    </row>
    <row r="638" ht="17.85" customHeight="1" spans="1:6">
      <c r="A638" s="185" t="s">
        <v>563</v>
      </c>
      <c r="B638" s="143">
        <v>712</v>
      </c>
      <c r="C638" s="143">
        <v>338</v>
      </c>
      <c r="D638" s="252">
        <f t="shared" si="116"/>
        <v>0.474719101123595</v>
      </c>
      <c r="F638" s="114" t="str">
        <f t="shared" si="117"/>
        <v>是</v>
      </c>
    </row>
    <row r="639" ht="17.85" customHeight="1" spans="1:6">
      <c r="A639" s="185" t="s">
        <v>564</v>
      </c>
      <c r="B639" s="143">
        <v>346</v>
      </c>
      <c r="C639" s="143">
        <v>116</v>
      </c>
      <c r="D639" s="252">
        <f t="shared" si="116"/>
        <v>0.335260115606936</v>
      </c>
      <c r="F639" s="114" t="str">
        <f t="shared" si="117"/>
        <v>是</v>
      </c>
    </row>
    <row r="640" ht="17.85" customHeight="1" spans="1:6">
      <c r="A640" s="185" t="s">
        <v>565</v>
      </c>
      <c r="B640" s="143">
        <f>SUM(B641:B644)</f>
        <v>903</v>
      </c>
      <c r="C640" s="143">
        <f>SUM(C641:C644)</f>
        <v>920</v>
      </c>
      <c r="D640" s="252">
        <f t="shared" si="116"/>
        <v>1.0188261351052</v>
      </c>
      <c r="F640" s="114" t="str">
        <f t="shared" si="117"/>
        <v>是</v>
      </c>
    </row>
    <row r="641" ht="17.85" customHeight="1" spans="1:6">
      <c r="A641" s="185" t="s">
        <v>117</v>
      </c>
      <c r="B641" s="143">
        <v>536</v>
      </c>
      <c r="C641" s="143">
        <v>703</v>
      </c>
      <c r="D641" s="252">
        <f t="shared" si="116"/>
        <v>1.3115671641791</v>
      </c>
      <c r="F641" s="114" t="str">
        <f t="shared" si="117"/>
        <v>是</v>
      </c>
    </row>
    <row r="642" ht="17.85" customHeight="1" spans="1:6">
      <c r="A642" s="185" t="s">
        <v>118</v>
      </c>
      <c r="B642" s="143">
        <v>24</v>
      </c>
      <c r="C642" s="143">
        <v>15</v>
      </c>
      <c r="D642" s="252">
        <f t="shared" si="116"/>
        <v>0.625</v>
      </c>
      <c r="F642" s="114" t="str">
        <f t="shared" si="117"/>
        <v>是</v>
      </c>
    </row>
    <row r="643" ht="19.5" hidden="1" customHeight="1" spans="1:6">
      <c r="A643" s="185" t="s">
        <v>119</v>
      </c>
      <c r="B643" s="143">
        <v>0</v>
      </c>
      <c r="C643" s="143">
        <v>0</v>
      </c>
      <c r="D643" s="85">
        <f>IF(B643&lt;&gt;0,C643/B643,0)</f>
        <v>0</v>
      </c>
      <c r="F643" s="114" t="str">
        <f t="shared" si="117"/>
        <v>否</v>
      </c>
    </row>
    <row r="644" ht="17.85" customHeight="1" spans="1:6">
      <c r="A644" s="185" t="s">
        <v>566</v>
      </c>
      <c r="B644" s="143">
        <v>343</v>
      </c>
      <c r="C644" s="143">
        <v>202</v>
      </c>
      <c r="D644" s="252">
        <f t="shared" ref="D644:D653" si="118">IF(B644&lt;&gt;0,C644/B644,"")</f>
        <v>0.588921282798834</v>
      </c>
      <c r="F644" s="114" t="str">
        <f t="shared" si="117"/>
        <v>是</v>
      </c>
    </row>
    <row r="645" ht="17.85" customHeight="1" spans="1:6">
      <c r="A645" s="185" t="s">
        <v>567</v>
      </c>
      <c r="B645" s="143">
        <f>SUM(B646:B647)</f>
        <v>86048</v>
      </c>
      <c r="C645" s="143">
        <f>SUM(C646:C647)</f>
        <v>64524</v>
      </c>
      <c r="D645" s="252">
        <f t="shared" si="118"/>
        <v>0.74986054295277</v>
      </c>
      <c r="F645" s="114" t="str">
        <f t="shared" si="117"/>
        <v>是</v>
      </c>
    </row>
    <row r="646" ht="17.85" customHeight="1" spans="1:6">
      <c r="A646" s="185" t="s">
        <v>568</v>
      </c>
      <c r="B646" s="143">
        <v>23432</v>
      </c>
      <c r="C646" s="143">
        <v>15367</v>
      </c>
      <c r="D646" s="252">
        <f t="shared" si="118"/>
        <v>0.655812564015022</v>
      </c>
      <c r="F646" s="114" t="str">
        <f t="shared" si="117"/>
        <v>是</v>
      </c>
    </row>
    <row r="647" ht="17.85" customHeight="1" spans="1:6">
      <c r="A647" s="185" t="s">
        <v>569</v>
      </c>
      <c r="B647" s="143">
        <v>62616</v>
      </c>
      <c r="C647" s="143">
        <v>49157</v>
      </c>
      <c r="D647" s="252">
        <f t="shared" si="118"/>
        <v>0.785054938035007</v>
      </c>
      <c r="F647" s="114" t="str">
        <f t="shared" si="117"/>
        <v>是</v>
      </c>
    </row>
    <row r="648" ht="17.85" customHeight="1" spans="1:6">
      <c r="A648" s="185" t="s">
        <v>570</v>
      </c>
      <c r="B648" s="143">
        <f>B649+B650</f>
        <v>6151</v>
      </c>
      <c r="C648" s="143">
        <f>C649+C650</f>
        <v>4988</v>
      </c>
      <c r="D648" s="252">
        <f t="shared" si="118"/>
        <v>0.810925052836937</v>
      </c>
      <c r="F648" s="114" t="str">
        <f t="shared" si="117"/>
        <v>是</v>
      </c>
    </row>
    <row r="649" ht="17.85" customHeight="1" spans="1:6">
      <c r="A649" s="185" t="s">
        <v>571</v>
      </c>
      <c r="B649" s="143">
        <v>5784</v>
      </c>
      <c r="C649" s="143">
        <v>4645</v>
      </c>
      <c r="D649" s="252">
        <f t="shared" si="118"/>
        <v>0.803077455048409</v>
      </c>
      <c r="F649" s="114" t="str">
        <f t="shared" si="117"/>
        <v>是</v>
      </c>
    </row>
    <row r="650" ht="17.85" customHeight="1" spans="1:6">
      <c r="A650" s="185" t="s">
        <v>572</v>
      </c>
      <c r="B650" s="143">
        <v>367</v>
      </c>
      <c r="C650" s="143">
        <v>343</v>
      </c>
      <c r="D650" s="252">
        <f t="shared" si="118"/>
        <v>0.934604904632153</v>
      </c>
      <c r="F650" s="114" t="str">
        <f t="shared" ref="F650:F653" si="119">IF((B650+C650+G650)&lt;&gt;0,"是","否")</f>
        <v>是</v>
      </c>
    </row>
    <row r="651" ht="17.85" customHeight="1" spans="1:6">
      <c r="A651" s="185" t="s">
        <v>573</v>
      </c>
      <c r="B651" s="143">
        <f>SUM(B652:B653)</f>
        <v>4718</v>
      </c>
      <c r="C651" s="143">
        <f>SUM(C652:C653)</f>
        <v>8644</v>
      </c>
      <c r="D651" s="252">
        <f t="shared" si="118"/>
        <v>1.83213225943196</v>
      </c>
      <c r="F651" s="114" t="str">
        <f t="shared" si="119"/>
        <v>是</v>
      </c>
    </row>
    <row r="652" ht="17.85" customHeight="1" spans="1:6">
      <c r="A652" s="185" t="s">
        <v>574</v>
      </c>
      <c r="B652" s="143">
        <v>158</v>
      </c>
      <c r="C652" s="143">
        <v>220</v>
      </c>
      <c r="D652" s="252">
        <f t="shared" si="118"/>
        <v>1.39240506329114</v>
      </c>
      <c r="F652" s="114" t="str">
        <f t="shared" si="119"/>
        <v>是</v>
      </c>
    </row>
    <row r="653" ht="17.85" customHeight="1" spans="1:6">
      <c r="A653" s="185" t="s">
        <v>575</v>
      </c>
      <c r="B653" s="143">
        <v>4560</v>
      </c>
      <c r="C653" s="143">
        <v>8424</v>
      </c>
      <c r="D653" s="252">
        <f t="shared" si="118"/>
        <v>1.84736842105263</v>
      </c>
      <c r="F653" s="114" t="str">
        <f t="shared" si="119"/>
        <v>是</v>
      </c>
    </row>
    <row r="654" ht="19.5" hidden="1" customHeight="1" spans="1:6">
      <c r="A654" s="185" t="s">
        <v>576</v>
      </c>
      <c r="B654" s="143">
        <v>0</v>
      </c>
      <c r="C654" s="143">
        <v>0</v>
      </c>
      <c r="D654" s="85">
        <f t="shared" ref="D654:D656" si="120">IF(B654&lt;&gt;0,C654/B654,0)</f>
        <v>0</v>
      </c>
      <c r="F654" s="114" t="str">
        <f t="shared" ref="F654:F713" si="121">IF((B654+C654+G654)&lt;&gt;0,"是","否")</f>
        <v>否</v>
      </c>
    </row>
    <row r="655" ht="19.5" hidden="1" customHeight="1" spans="1:6">
      <c r="A655" s="185" t="s">
        <v>577</v>
      </c>
      <c r="B655" s="143">
        <v>0</v>
      </c>
      <c r="C655" s="143">
        <v>0</v>
      </c>
      <c r="D655" s="85">
        <f t="shared" si="120"/>
        <v>0</v>
      </c>
      <c r="F655" s="114" t="str">
        <f t="shared" si="121"/>
        <v>否</v>
      </c>
    </row>
    <row r="656" ht="19.5" hidden="1" customHeight="1" spans="1:6">
      <c r="A656" s="185" t="s">
        <v>578</v>
      </c>
      <c r="B656" s="143">
        <v>0</v>
      </c>
      <c r="C656" s="143">
        <v>0</v>
      </c>
      <c r="D656" s="85">
        <f t="shared" si="120"/>
        <v>0</v>
      </c>
      <c r="F656" s="114" t="str">
        <f t="shared" si="121"/>
        <v>否</v>
      </c>
    </row>
    <row r="657" ht="17.85" customHeight="1" spans="1:6">
      <c r="A657" s="185" t="s">
        <v>579</v>
      </c>
      <c r="B657" s="143">
        <f>B658+B659</f>
        <v>2428</v>
      </c>
      <c r="C657" s="143">
        <f>C658+C659</f>
        <v>2273</v>
      </c>
      <c r="D657" s="252">
        <f t="shared" ref="D657:D665" si="122">IF(B657&lt;&gt;0,C657/B657,"")</f>
        <v>0.936161449752883</v>
      </c>
      <c r="F657" s="114" t="str">
        <f t="shared" si="121"/>
        <v>是</v>
      </c>
    </row>
    <row r="658" ht="17.85" customHeight="1" spans="1:6">
      <c r="A658" s="185" t="s">
        <v>580</v>
      </c>
      <c r="B658" s="143">
        <v>102</v>
      </c>
      <c r="C658" s="143">
        <v>216</v>
      </c>
      <c r="D658" s="252">
        <f t="shared" si="122"/>
        <v>2.11764705882353</v>
      </c>
      <c r="F658" s="114" t="str">
        <f t="shared" si="121"/>
        <v>是</v>
      </c>
    </row>
    <row r="659" ht="17.85" customHeight="1" spans="1:6">
      <c r="A659" s="185" t="s">
        <v>581</v>
      </c>
      <c r="B659" s="143">
        <v>2326</v>
      </c>
      <c r="C659" s="143">
        <v>2057</v>
      </c>
      <c r="D659" s="252">
        <f t="shared" si="122"/>
        <v>0.884350816852966</v>
      </c>
      <c r="F659" s="114" t="str">
        <f t="shared" si="121"/>
        <v>是</v>
      </c>
    </row>
    <row r="660" ht="17.85" customHeight="1" spans="1:6">
      <c r="A660" s="185" t="s">
        <v>582</v>
      </c>
      <c r="B660" s="143">
        <f>B661</f>
        <v>7781</v>
      </c>
      <c r="C660" s="143">
        <f>C661</f>
        <v>23771</v>
      </c>
      <c r="D660" s="252">
        <f t="shared" si="122"/>
        <v>3.05500578331834</v>
      </c>
      <c r="F660" s="114" t="str">
        <f t="shared" si="121"/>
        <v>是</v>
      </c>
    </row>
    <row r="661" ht="17.85" customHeight="1" spans="1:6">
      <c r="A661" s="185" t="s">
        <v>583</v>
      </c>
      <c r="B661" s="143">
        <v>7781</v>
      </c>
      <c r="C661" s="143">
        <v>23771</v>
      </c>
      <c r="D661" s="252">
        <f t="shared" si="122"/>
        <v>3.05500578331834</v>
      </c>
      <c r="F661" s="114" t="str">
        <f t="shared" si="121"/>
        <v>是</v>
      </c>
    </row>
    <row r="662" s="182" customFormat="1" ht="17.85" customHeight="1" spans="1:7">
      <c r="A662" s="184" t="s">
        <v>36</v>
      </c>
      <c r="B662" s="145">
        <f>B663+B668+B681+B685+B697++B707+B710+B714+B742</f>
        <v>233915</v>
      </c>
      <c r="C662" s="145">
        <f>C663+C668+C681+C685+C697++C707+C710+C714+C742+C724+C729+C735+C739</f>
        <v>258438</v>
      </c>
      <c r="D662" s="251">
        <f t="shared" si="122"/>
        <v>1.10483722719791</v>
      </c>
      <c r="F662" s="114" t="str">
        <f t="shared" si="121"/>
        <v>是</v>
      </c>
      <c r="G662" s="182">
        <v>1</v>
      </c>
    </row>
    <row r="663" ht="17.85" customHeight="1" spans="1:6">
      <c r="A663" s="185" t="s">
        <v>584</v>
      </c>
      <c r="B663" s="143">
        <f>SUM(B664:B667)</f>
        <v>3392</v>
      </c>
      <c r="C663" s="143">
        <f>SUM(C664:C667)</f>
        <v>3826</v>
      </c>
      <c r="D663" s="252">
        <f t="shared" si="122"/>
        <v>1.12794811320755</v>
      </c>
      <c r="F663" s="114" t="str">
        <f t="shared" si="121"/>
        <v>是</v>
      </c>
    </row>
    <row r="664" ht="17.85" customHeight="1" spans="1:6">
      <c r="A664" s="185" t="s">
        <v>117</v>
      </c>
      <c r="B664" s="143">
        <v>2624</v>
      </c>
      <c r="C664" s="143">
        <v>3229</v>
      </c>
      <c r="D664" s="252">
        <f t="shared" si="122"/>
        <v>1.23056402439024</v>
      </c>
      <c r="F664" s="114" t="str">
        <f t="shared" si="121"/>
        <v>是</v>
      </c>
    </row>
    <row r="665" ht="17.85" customHeight="1" spans="1:6">
      <c r="A665" s="185" t="s">
        <v>118</v>
      </c>
      <c r="B665" s="143">
        <v>104</v>
      </c>
      <c r="C665" s="143">
        <v>95</v>
      </c>
      <c r="D665" s="252">
        <f t="shared" si="122"/>
        <v>0.913461538461538</v>
      </c>
      <c r="F665" s="114" t="str">
        <f t="shared" si="121"/>
        <v>是</v>
      </c>
    </row>
    <row r="666" ht="14.25" hidden="1" customHeight="1" spans="1:6">
      <c r="A666" s="185" t="s">
        <v>119</v>
      </c>
      <c r="B666" s="143">
        <v>0</v>
      </c>
      <c r="C666" s="143"/>
      <c r="D666" s="85">
        <f>IF(B666&lt;&gt;0,C666/B666,0)</f>
        <v>0</v>
      </c>
      <c r="F666" s="114" t="str">
        <f t="shared" si="121"/>
        <v>否</v>
      </c>
    </row>
    <row r="667" ht="17.85" customHeight="1" spans="1:6">
      <c r="A667" s="185" t="s">
        <v>585</v>
      </c>
      <c r="B667" s="143">
        <v>664</v>
      </c>
      <c r="C667" s="143">
        <v>502</v>
      </c>
      <c r="D667" s="252">
        <f t="shared" ref="D667:D670" si="123">IF(B667&lt;&gt;0,C667/B667,"")</f>
        <v>0.756024096385542</v>
      </c>
      <c r="F667" s="114" t="str">
        <f t="shared" si="121"/>
        <v>是</v>
      </c>
    </row>
    <row r="668" ht="17.85" customHeight="1" spans="1:6">
      <c r="A668" s="185" t="s">
        <v>586</v>
      </c>
      <c r="B668" s="143">
        <f>SUM(B669:B680)</f>
        <v>43373</v>
      </c>
      <c r="C668" s="143">
        <f>SUM(C669:C680)</f>
        <v>41756</v>
      </c>
      <c r="D668" s="252">
        <f t="shared" si="123"/>
        <v>0.962718742074563</v>
      </c>
      <c r="F668" s="114" t="str">
        <f t="shared" si="121"/>
        <v>是</v>
      </c>
    </row>
    <row r="669" ht="17.85" customHeight="1" spans="1:6">
      <c r="A669" s="185" t="s">
        <v>587</v>
      </c>
      <c r="B669" s="143">
        <v>29351</v>
      </c>
      <c r="C669" s="143">
        <v>33208</v>
      </c>
      <c r="D669" s="252">
        <f t="shared" si="123"/>
        <v>1.13140949201049</v>
      </c>
      <c r="F669" s="114" t="str">
        <f t="shared" si="121"/>
        <v>是</v>
      </c>
    </row>
    <row r="670" ht="17.85" customHeight="1" spans="1:6">
      <c r="A670" s="185" t="s">
        <v>588</v>
      </c>
      <c r="B670" s="143">
        <v>5925</v>
      </c>
      <c r="C670" s="143">
        <v>3067</v>
      </c>
      <c r="D670" s="252">
        <f t="shared" si="123"/>
        <v>0.517637130801688</v>
      </c>
      <c r="F670" s="114" t="str">
        <f t="shared" si="121"/>
        <v>是</v>
      </c>
    </row>
    <row r="671" ht="14.25" hidden="1" customHeight="1" spans="1:6">
      <c r="A671" s="185" t="s">
        <v>589</v>
      </c>
      <c r="B671" s="143">
        <v>0</v>
      </c>
      <c r="C671" s="143">
        <v>0</v>
      </c>
      <c r="D671" s="85">
        <f t="shared" ref="D671:D679" si="124">IF(B671&lt;&gt;0,C671/B671,0)</f>
        <v>0</v>
      </c>
      <c r="F671" s="114" t="str">
        <f t="shared" si="121"/>
        <v>否</v>
      </c>
    </row>
    <row r="672" ht="14.25" hidden="1" customHeight="1" spans="1:6">
      <c r="A672" s="185" t="s">
        <v>590</v>
      </c>
      <c r="B672" s="143">
        <v>0</v>
      </c>
      <c r="C672" s="143">
        <v>0</v>
      </c>
      <c r="D672" s="85">
        <f t="shared" si="124"/>
        <v>0</v>
      </c>
      <c r="F672" s="114" t="str">
        <f t="shared" si="121"/>
        <v>否</v>
      </c>
    </row>
    <row r="673" ht="17.85" customHeight="1" spans="1:6">
      <c r="A673" s="185" t="s">
        <v>591</v>
      </c>
      <c r="B673" s="143">
        <v>707</v>
      </c>
      <c r="C673" s="143">
        <v>755</v>
      </c>
      <c r="D673" s="252">
        <f>IF(B673&lt;&gt;0,C673/B673,"")</f>
        <v>1.06789250353607</v>
      </c>
      <c r="F673" s="114" t="str">
        <f t="shared" si="121"/>
        <v>是</v>
      </c>
    </row>
    <row r="674" ht="14.25" hidden="1" customHeight="1" spans="1:6">
      <c r="A674" s="185" t="s">
        <v>592</v>
      </c>
      <c r="B674" s="143">
        <v>0</v>
      </c>
      <c r="C674" s="143">
        <v>0</v>
      </c>
      <c r="D674" s="85"/>
      <c r="F674" s="114" t="str">
        <f t="shared" si="121"/>
        <v>否</v>
      </c>
    </row>
    <row r="675" ht="14.25" hidden="1" customHeight="1" spans="1:6">
      <c r="A675" s="185" t="s">
        <v>593</v>
      </c>
      <c r="B675" s="143">
        <v>0</v>
      </c>
      <c r="C675" s="143">
        <v>0</v>
      </c>
      <c r="D675" s="85">
        <f t="shared" si="124"/>
        <v>0</v>
      </c>
      <c r="F675" s="114" t="str">
        <f t="shared" si="121"/>
        <v>否</v>
      </c>
    </row>
    <row r="676" ht="14.25" hidden="1" customHeight="1" spans="1:6">
      <c r="A676" s="185" t="s">
        <v>594</v>
      </c>
      <c r="B676" s="143">
        <v>0</v>
      </c>
      <c r="C676" s="143">
        <v>0</v>
      </c>
      <c r="D676" s="85">
        <f t="shared" si="124"/>
        <v>0</v>
      </c>
      <c r="F676" s="114" t="str">
        <f t="shared" si="121"/>
        <v>否</v>
      </c>
    </row>
    <row r="677" ht="14.25" hidden="1" customHeight="1" spans="1:6">
      <c r="A677" s="185" t="s">
        <v>595</v>
      </c>
      <c r="B677" s="143">
        <v>0</v>
      </c>
      <c r="C677" s="143">
        <v>0</v>
      </c>
      <c r="D677" s="85">
        <f t="shared" si="124"/>
        <v>0</v>
      </c>
      <c r="F677" s="114" t="str">
        <f t="shared" si="121"/>
        <v>否</v>
      </c>
    </row>
    <row r="678" ht="14.25" hidden="1" customHeight="1" spans="1:6">
      <c r="A678" s="185" t="s">
        <v>596</v>
      </c>
      <c r="B678" s="143">
        <v>0</v>
      </c>
      <c r="C678" s="143">
        <v>0</v>
      </c>
      <c r="D678" s="85">
        <f t="shared" si="124"/>
        <v>0</v>
      </c>
      <c r="F678" s="114" t="str">
        <f t="shared" si="121"/>
        <v>否</v>
      </c>
    </row>
    <row r="679" ht="14.25" hidden="1" customHeight="1" spans="1:6">
      <c r="A679" s="185" t="s">
        <v>597</v>
      </c>
      <c r="B679" s="143">
        <v>0</v>
      </c>
      <c r="C679" s="143">
        <v>0</v>
      </c>
      <c r="D679" s="85">
        <f t="shared" si="124"/>
        <v>0</v>
      </c>
      <c r="F679" s="114" t="str">
        <f t="shared" si="121"/>
        <v>否</v>
      </c>
    </row>
    <row r="680" ht="17.85" customHeight="1" spans="1:6">
      <c r="A680" s="185" t="s">
        <v>598</v>
      </c>
      <c r="B680" s="143">
        <v>7390</v>
      </c>
      <c r="C680" s="143">
        <v>4726</v>
      </c>
      <c r="D680" s="252">
        <f t="shared" ref="D680:D688" si="125">IF(B680&lt;&gt;0,C680/B680,"")</f>
        <v>0.639512855209743</v>
      </c>
      <c r="F680" s="114" t="str">
        <f t="shared" si="121"/>
        <v>是</v>
      </c>
    </row>
    <row r="681" ht="17.85" customHeight="1" spans="1:6">
      <c r="A681" s="185" t="s">
        <v>599</v>
      </c>
      <c r="B681" s="143">
        <f>SUM(B682:B684)</f>
        <v>27965</v>
      </c>
      <c r="C681" s="143">
        <f>SUM(C682:C684)</f>
        <v>32879</v>
      </c>
      <c r="D681" s="252">
        <f t="shared" si="125"/>
        <v>1.17571964956195</v>
      </c>
      <c r="F681" s="114" t="str">
        <f t="shared" si="121"/>
        <v>是</v>
      </c>
    </row>
    <row r="682" ht="17.85" customHeight="1" spans="1:6">
      <c r="A682" s="185" t="s">
        <v>600</v>
      </c>
      <c r="B682" s="143">
        <v>11</v>
      </c>
      <c r="C682" s="143">
        <v>32</v>
      </c>
      <c r="D682" s="252">
        <f t="shared" si="125"/>
        <v>2.90909090909091</v>
      </c>
      <c r="F682" s="114" t="str">
        <f t="shared" si="121"/>
        <v>是</v>
      </c>
    </row>
    <row r="683" ht="17.85" customHeight="1" spans="1:6">
      <c r="A683" s="185" t="s">
        <v>601</v>
      </c>
      <c r="B683" s="143">
        <v>20644</v>
      </c>
      <c r="C683" s="143">
        <v>27609</v>
      </c>
      <c r="D683" s="252">
        <f t="shared" si="125"/>
        <v>1.33738616547181</v>
      </c>
      <c r="F683" s="114" t="str">
        <f t="shared" si="121"/>
        <v>是</v>
      </c>
    </row>
    <row r="684" ht="17.85" customHeight="1" spans="1:6">
      <c r="A684" s="185" t="s">
        <v>602</v>
      </c>
      <c r="B684" s="143">
        <v>7310</v>
      </c>
      <c r="C684" s="143">
        <v>5238</v>
      </c>
      <c r="D684" s="252">
        <f t="shared" si="125"/>
        <v>0.716552667578659</v>
      </c>
      <c r="F684" s="114" t="str">
        <f t="shared" si="121"/>
        <v>是</v>
      </c>
    </row>
    <row r="685" ht="17.85" customHeight="1" spans="1:6">
      <c r="A685" s="185" t="s">
        <v>603</v>
      </c>
      <c r="B685" s="143">
        <f>SUM(B686:B696)</f>
        <v>26495</v>
      </c>
      <c r="C685" s="143">
        <f>SUM(C686:C696)</f>
        <v>32520</v>
      </c>
      <c r="D685" s="252">
        <f t="shared" si="125"/>
        <v>1.2274013964899</v>
      </c>
      <c r="F685" s="114" t="str">
        <f t="shared" si="121"/>
        <v>是</v>
      </c>
    </row>
    <row r="686" ht="17.85" customHeight="1" spans="1:6">
      <c r="A686" s="185" t="s">
        <v>604</v>
      </c>
      <c r="B686" s="143">
        <v>4818</v>
      </c>
      <c r="C686" s="143">
        <v>5277</v>
      </c>
      <c r="D686" s="252">
        <f t="shared" si="125"/>
        <v>1.09526774595268</v>
      </c>
      <c r="F686" s="114" t="str">
        <f t="shared" si="121"/>
        <v>是</v>
      </c>
    </row>
    <row r="687" ht="17.85" customHeight="1" spans="1:6">
      <c r="A687" s="185" t="s">
        <v>605</v>
      </c>
      <c r="B687" s="143">
        <v>404</v>
      </c>
      <c r="C687" s="143">
        <v>510</v>
      </c>
      <c r="D687" s="252">
        <f t="shared" si="125"/>
        <v>1.26237623762376</v>
      </c>
      <c r="F687" s="114" t="str">
        <f t="shared" si="121"/>
        <v>是</v>
      </c>
    </row>
    <row r="688" ht="17.85" customHeight="1" spans="1:6">
      <c r="A688" s="185" t="s">
        <v>606</v>
      </c>
      <c r="B688" s="143">
        <v>2799</v>
      </c>
      <c r="C688" s="143">
        <v>5816</v>
      </c>
      <c r="D688" s="252">
        <f t="shared" si="125"/>
        <v>2.0778849589139</v>
      </c>
      <c r="F688" s="114" t="str">
        <f t="shared" si="121"/>
        <v>是</v>
      </c>
    </row>
    <row r="689" ht="14.25" hidden="1" customHeight="1" spans="1:6">
      <c r="A689" s="185" t="s">
        <v>607</v>
      </c>
      <c r="B689" s="143">
        <v>0</v>
      </c>
      <c r="C689" s="143">
        <v>0</v>
      </c>
      <c r="D689" s="85">
        <f>IF(B689&lt;&gt;0,C689/B689,0)</f>
        <v>0</v>
      </c>
      <c r="F689" s="114" t="str">
        <f t="shared" si="121"/>
        <v>否</v>
      </c>
    </row>
    <row r="690" ht="17.85" customHeight="1" spans="1:6">
      <c r="A690" s="185" t="s">
        <v>608</v>
      </c>
      <c r="B690" s="143">
        <v>114</v>
      </c>
      <c r="C690" s="143">
        <v>199</v>
      </c>
      <c r="D690" s="252">
        <f t="shared" ref="D690:D691" si="126">IF(B690&lt;&gt;0,C690/B690,"")</f>
        <v>1.74561403508772</v>
      </c>
      <c r="F690" s="114" t="str">
        <f t="shared" si="121"/>
        <v>是</v>
      </c>
    </row>
    <row r="691" ht="17.85" customHeight="1" spans="1:6">
      <c r="A691" s="185" t="s">
        <v>609</v>
      </c>
      <c r="B691" s="143">
        <v>1112</v>
      </c>
      <c r="C691" s="143">
        <v>999</v>
      </c>
      <c r="D691" s="252">
        <f t="shared" si="126"/>
        <v>0.898381294964029</v>
      </c>
      <c r="F691" s="114" t="str">
        <f t="shared" si="121"/>
        <v>是</v>
      </c>
    </row>
    <row r="692" ht="18" hidden="1" customHeight="1" spans="1:6">
      <c r="A692" s="185" t="s">
        <v>610</v>
      </c>
      <c r="B692" s="143">
        <v>0</v>
      </c>
      <c r="C692" s="143">
        <v>0</v>
      </c>
      <c r="D692" s="85">
        <f>IF(B692&lt;&gt;0,C692/B692,0)</f>
        <v>0</v>
      </c>
      <c r="F692" s="114" t="str">
        <f t="shared" si="121"/>
        <v>否</v>
      </c>
    </row>
    <row r="693" ht="17.85" customHeight="1" spans="1:6">
      <c r="A693" s="185" t="s">
        <v>611</v>
      </c>
      <c r="B693" s="143">
        <v>11387</v>
      </c>
      <c r="C693" s="143">
        <v>12544</v>
      </c>
      <c r="D693" s="252">
        <f t="shared" ref="D693:D716" si="127">IF(B693&lt;&gt;0,C693/B693,"")</f>
        <v>1.10160709581101</v>
      </c>
      <c r="F693" s="114" t="str">
        <f t="shared" si="121"/>
        <v>是</v>
      </c>
    </row>
    <row r="694" ht="17.85" customHeight="1" spans="1:6">
      <c r="A694" s="185" t="s">
        <v>612</v>
      </c>
      <c r="B694" s="143">
        <v>5715</v>
      </c>
      <c r="C694" s="143">
        <v>6985</v>
      </c>
      <c r="D694" s="252">
        <f t="shared" si="127"/>
        <v>1.22222222222222</v>
      </c>
      <c r="F694" s="114" t="str">
        <f t="shared" si="121"/>
        <v>是</v>
      </c>
    </row>
    <row r="695" ht="17.85" customHeight="1" spans="1:6">
      <c r="A695" s="185" t="s">
        <v>613</v>
      </c>
      <c r="B695" s="143">
        <v>92</v>
      </c>
      <c r="C695" s="143">
        <v>162</v>
      </c>
      <c r="D695" s="252">
        <f t="shared" si="127"/>
        <v>1.76086956521739</v>
      </c>
      <c r="F695" s="114" t="str">
        <f t="shared" si="121"/>
        <v>是</v>
      </c>
    </row>
    <row r="696" ht="17.85" customHeight="1" spans="1:6">
      <c r="A696" s="185" t="s">
        <v>614</v>
      </c>
      <c r="B696" s="143">
        <v>54</v>
      </c>
      <c r="C696" s="143">
        <v>28</v>
      </c>
      <c r="D696" s="252">
        <f t="shared" si="127"/>
        <v>0.518518518518518</v>
      </c>
      <c r="F696" s="114" t="str">
        <f t="shared" si="121"/>
        <v>是</v>
      </c>
    </row>
    <row r="697" ht="17.85" customHeight="1" spans="1:6">
      <c r="A697" s="185" t="s">
        <v>615</v>
      </c>
      <c r="B697" s="143">
        <f>SUM(B698:B706)</f>
        <v>120792</v>
      </c>
      <c r="C697" s="143"/>
      <c r="D697" s="252">
        <f t="shared" si="127"/>
        <v>0</v>
      </c>
      <c r="F697" s="114" t="str">
        <f t="shared" si="121"/>
        <v>是</v>
      </c>
    </row>
    <row r="698" ht="17.85" customHeight="1" spans="1:6">
      <c r="A698" s="185" t="s">
        <v>616</v>
      </c>
      <c r="B698" s="143">
        <v>10062</v>
      </c>
      <c r="C698" s="143"/>
      <c r="D698" s="252">
        <f t="shared" si="127"/>
        <v>0</v>
      </c>
      <c r="F698" s="114" t="str">
        <f t="shared" si="121"/>
        <v>是</v>
      </c>
    </row>
    <row r="699" ht="17.85" customHeight="1" spans="1:6">
      <c r="A699" s="185" t="s">
        <v>617</v>
      </c>
      <c r="B699" s="143">
        <v>14381</v>
      </c>
      <c r="C699" s="143"/>
      <c r="D699" s="252">
        <f t="shared" si="127"/>
        <v>0</v>
      </c>
      <c r="F699" s="114" t="str">
        <f t="shared" si="121"/>
        <v>是</v>
      </c>
    </row>
    <row r="700" ht="17.85" customHeight="1" spans="1:6">
      <c r="A700" s="185" t="s">
        <v>618</v>
      </c>
      <c r="B700" s="143">
        <v>1762</v>
      </c>
      <c r="C700" s="143"/>
      <c r="D700" s="252">
        <f t="shared" si="127"/>
        <v>0</v>
      </c>
      <c r="F700" s="114" t="str">
        <f t="shared" si="121"/>
        <v>是</v>
      </c>
    </row>
    <row r="701" ht="17.85" customHeight="1" spans="1:6">
      <c r="A701" s="185" t="s">
        <v>619</v>
      </c>
      <c r="B701" s="143">
        <v>491</v>
      </c>
      <c r="C701" s="143"/>
      <c r="D701" s="252">
        <f t="shared" si="127"/>
        <v>0</v>
      </c>
      <c r="F701" s="114" t="str">
        <f t="shared" si="121"/>
        <v>是</v>
      </c>
    </row>
    <row r="702" ht="17.85" customHeight="1" spans="1:6">
      <c r="A702" s="185" t="s">
        <v>620</v>
      </c>
      <c r="B702" s="143">
        <v>83365</v>
      </c>
      <c r="C702" s="143"/>
      <c r="D702" s="252">
        <f t="shared" si="127"/>
        <v>0</v>
      </c>
      <c r="F702" s="114" t="str">
        <f t="shared" si="121"/>
        <v>是</v>
      </c>
    </row>
    <row r="703" ht="17.85" customHeight="1" spans="1:6">
      <c r="A703" s="185" t="s">
        <v>621</v>
      </c>
      <c r="B703" s="143">
        <v>3366</v>
      </c>
      <c r="C703" s="143"/>
      <c r="D703" s="252">
        <f t="shared" si="127"/>
        <v>0</v>
      </c>
      <c r="F703" s="114" t="str">
        <f t="shared" si="121"/>
        <v>是</v>
      </c>
    </row>
    <row r="704" ht="17.85" customHeight="1" spans="1:6">
      <c r="A704" s="185" t="s">
        <v>622</v>
      </c>
      <c r="B704" s="143">
        <v>5637</v>
      </c>
      <c r="C704" s="143"/>
      <c r="D704" s="252">
        <f t="shared" si="127"/>
        <v>0</v>
      </c>
      <c r="F704" s="114" t="str">
        <f t="shared" si="121"/>
        <v>是</v>
      </c>
    </row>
    <row r="705" ht="17.85" customHeight="1" spans="1:6">
      <c r="A705" s="185" t="s">
        <v>623</v>
      </c>
      <c r="B705" s="143">
        <v>260</v>
      </c>
      <c r="C705" s="143"/>
      <c r="D705" s="252">
        <f t="shared" si="127"/>
        <v>0</v>
      </c>
      <c r="F705" s="114" t="str">
        <f t="shared" si="121"/>
        <v>是</v>
      </c>
    </row>
    <row r="706" ht="17.85" customHeight="1" spans="1:6">
      <c r="A706" s="185" t="s">
        <v>624</v>
      </c>
      <c r="B706" s="143">
        <v>1468</v>
      </c>
      <c r="C706" s="143"/>
      <c r="D706" s="252">
        <f t="shared" si="127"/>
        <v>0</v>
      </c>
      <c r="F706" s="114" t="str">
        <f t="shared" si="121"/>
        <v>是</v>
      </c>
    </row>
    <row r="707" ht="17.85" customHeight="1" spans="1:6">
      <c r="A707" s="185" t="s">
        <v>625</v>
      </c>
      <c r="B707" s="143">
        <f>SUM(B708:B709)</f>
        <v>388</v>
      </c>
      <c r="C707" s="143">
        <f>SUM(C708:C709)</f>
        <v>467</v>
      </c>
      <c r="D707" s="252">
        <f t="shared" si="127"/>
        <v>1.20360824742268</v>
      </c>
      <c r="F707" s="114" t="str">
        <f t="shared" si="121"/>
        <v>是</v>
      </c>
    </row>
    <row r="708" ht="17.85" customHeight="1" spans="1:6">
      <c r="A708" s="185" t="s">
        <v>626</v>
      </c>
      <c r="B708" s="143">
        <v>386</v>
      </c>
      <c r="C708" s="143">
        <v>454</v>
      </c>
      <c r="D708" s="252">
        <f t="shared" si="127"/>
        <v>1.17616580310881</v>
      </c>
      <c r="F708" s="114" t="str">
        <f t="shared" si="121"/>
        <v>是</v>
      </c>
    </row>
    <row r="709" ht="17.85" customHeight="1" spans="1:6">
      <c r="A709" s="185" t="s">
        <v>627</v>
      </c>
      <c r="B709" s="143">
        <v>2</v>
      </c>
      <c r="C709" s="143">
        <v>13</v>
      </c>
      <c r="D709" s="252">
        <f t="shared" si="127"/>
        <v>6.5</v>
      </c>
      <c r="F709" s="114" t="str">
        <f t="shared" si="121"/>
        <v>是</v>
      </c>
    </row>
    <row r="710" ht="17.85" customHeight="1" spans="1:6">
      <c r="A710" s="185" t="s">
        <v>628</v>
      </c>
      <c r="B710" s="143">
        <f>SUM(B711:B713)</f>
        <v>7027</v>
      </c>
      <c r="C710" s="143">
        <f>SUM(C711:C713)</f>
        <v>5648</v>
      </c>
      <c r="D710" s="252">
        <f t="shared" si="127"/>
        <v>0.803756937526683</v>
      </c>
      <c r="F710" s="114" t="str">
        <f t="shared" si="121"/>
        <v>是</v>
      </c>
    </row>
    <row r="711" ht="17.85" customHeight="1" spans="1:6">
      <c r="A711" s="185" t="s">
        <v>629</v>
      </c>
      <c r="B711" s="143">
        <v>1654</v>
      </c>
      <c r="C711" s="143">
        <v>582</v>
      </c>
      <c r="D711" s="252">
        <f t="shared" si="127"/>
        <v>0.351874244256348</v>
      </c>
      <c r="F711" s="114" t="str">
        <f t="shared" si="121"/>
        <v>是</v>
      </c>
    </row>
    <row r="712" ht="17.85" customHeight="1" spans="1:6">
      <c r="A712" s="185" t="s">
        <v>630</v>
      </c>
      <c r="B712" s="143">
        <v>282</v>
      </c>
      <c r="C712" s="143">
        <v>65</v>
      </c>
      <c r="D712" s="252">
        <f t="shared" si="127"/>
        <v>0.230496453900709</v>
      </c>
      <c r="F712" s="114" t="str">
        <f t="shared" si="121"/>
        <v>是</v>
      </c>
    </row>
    <row r="713" ht="17.85" customHeight="1" spans="1:6">
      <c r="A713" s="185" t="s">
        <v>631</v>
      </c>
      <c r="B713" s="143">
        <v>5091</v>
      </c>
      <c r="C713" s="143">
        <v>5001</v>
      </c>
      <c r="D713" s="252">
        <f t="shared" si="127"/>
        <v>0.982321744254567</v>
      </c>
      <c r="F713" s="114" t="str">
        <f t="shared" si="121"/>
        <v>是</v>
      </c>
    </row>
    <row r="714" ht="17.85" customHeight="1" spans="1:6">
      <c r="A714" s="185" t="s">
        <v>632</v>
      </c>
      <c r="B714" s="143">
        <f>SUM(B715:B723)</f>
        <v>3927</v>
      </c>
      <c r="C714" s="143">
        <f>SUM(C715:C723)</f>
        <v>4637</v>
      </c>
      <c r="D714" s="252">
        <f t="shared" si="127"/>
        <v>1.1807995925643</v>
      </c>
      <c r="F714" s="114" t="str">
        <f t="shared" ref="F714:F723" si="128">IF((B714+C714+G714)&lt;&gt;0,"是","否")</f>
        <v>是</v>
      </c>
    </row>
    <row r="715" ht="17.85" customHeight="1" spans="1:6">
      <c r="A715" s="185" t="s">
        <v>117</v>
      </c>
      <c r="B715" s="143">
        <v>1822</v>
      </c>
      <c r="C715" s="143">
        <v>2133</v>
      </c>
      <c r="D715" s="252">
        <f t="shared" si="127"/>
        <v>1.17069154774973</v>
      </c>
      <c r="F715" s="114" t="str">
        <f t="shared" si="128"/>
        <v>是</v>
      </c>
    </row>
    <row r="716" ht="17.85" customHeight="1" spans="1:6">
      <c r="A716" s="185" t="s">
        <v>118</v>
      </c>
      <c r="B716" s="143">
        <v>11</v>
      </c>
      <c r="C716" s="143">
        <v>8</v>
      </c>
      <c r="D716" s="252">
        <f t="shared" si="127"/>
        <v>0.727272727272727</v>
      </c>
      <c r="F716" s="114" t="str">
        <f t="shared" si="128"/>
        <v>是</v>
      </c>
    </row>
    <row r="717" ht="14.25" hidden="1" customHeight="1" spans="1:6">
      <c r="A717" s="185" t="s">
        <v>119</v>
      </c>
      <c r="B717" s="143">
        <v>0</v>
      </c>
      <c r="C717" s="143">
        <v>0</v>
      </c>
      <c r="D717" s="85">
        <f>IF(B717&lt;&gt;0,C717/B717,0)</f>
        <v>0</v>
      </c>
      <c r="F717" s="114" t="str">
        <f t="shared" si="128"/>
        <v>否</v>
      </c>
    </row>
    <row r="718" ht="17.85" customHeight="1" spans="1:6">
      <c r="A718" s="185" t="s">
        <v>633</v>
      </c>
      <c r="B718" s="143">
        <v>35</v>
      </c>
      <c r="C718" s="143">
        <v>55</v>
      </c>
      <c r="D718" s="252">
        <f t="shared" ref="D718:D729" si="129">IF(B718&lt;&gt;0,C718/B718,"")</f>
        <v>1.57142857142857</v>
      </c>
      <c r="F718" s="114" t="str">
        <f t="shared" si="128"/>
        <v>是</v>
      </c>
    </row>
    <row r="719" ht="17.85" customHeight="1" spans="1:6">
      <c r="A719" s="185" t="s">
        <v>634</v>
      </c>
      <c r="B719" s="143">
        <v>4</v>
      </c>
      <c r="C719" s="143">
        <v>7</v>
      </c>
      <c r="D719" s="252">
        <f t="shared" si="129"/>
        <v>1.75</v>
      </c>
      <c r="F719" s="114" t="str">
        <f t="shared" si="128"/>
        <v>是</v>
      </c>
    </row>
    <row r="720" ht="17.85" customHeight="1" spans="1:6">
      <c r="A720" s="185" t="s">
        <v>635</v>
      </c>
      <c r="B720" s="143">
        <v>6</v>
      </c>
      <c r="C720" s="143">
        <v>2</v>
      </c>
      <c r="D720" s="252">
        <f t="shared" si="129"/>
        <v>0.333333333333333</v>
      </c>
      <c r="F720" s="114" t="str">
        <f t="shared" si="128"/>
        <v>是</v>
      </c>
    </row>
    <row r="721" ht="17.85" customHeight="1" spans="1:6">
      <c r="A721" s="185" t="s">
        <v>636</v>
      </c>
      <c r="B721" s="143">
        <v>1515</v>
      </c>
      <c r="C721" s="143">
        <v>1522</v>
      </c>
      <c r="D721" s="252">
        <f t="shared" si="129"/>
        <v>1.0046204620462</v>
      </c>
      <c r="F721" s="114" t="str">
        <f t="shared" si="128"/>
        <v>是</v>
      </c>
    </row>
    <row r="722" ht="17.85" customHeight="1" spans="1:6">
      <c r="A722" s="185" t="s">
        <v>126</v>
      </c>
      <c r="B722" s="143">
        <v>297</v>
      </c>
      <c r="C722" s="143">
        <v>402</v>
      </c>
      <c r="D722" s="252">
        <f t="shared" si="129"/>
        <v>1.35353535353535</v>
      </c>
      <c r="F722" s="114" t="str">
        <f t="shared" si="128"/>
        <v>是</v>
      </c>
    </row>
    <row r="723" ht="17.85" customHeight="1" spans="1:6">
      <c r="A723" s="185" t="s">
        <v>637</v>
      </c>
      <c r="B723" s="143">
        <v>237</v>
      </c>
      <c r="C723" s="143">
        <v>508</v>
      </c>
      <c r="D723" s="252">
        <f t="shared" si="129"/>
        <v>2.14345991561181</v>
      </c>
      <c r="F723" s="114" t="str">
        <f t="shared" si="128"/>
        <v>是</v>
      </c>
    </row>
    <row r="724" ht="17.85" customHeight="1" spans="1:6">
      <c r="A724" s="185" t="s">
        <v>638</v>
      </c>
      <c r="B724" s="143"/>
      <c r="C724" s="143">
        <v>32238</v>
      </c>
      <c r="D724" s="252" t="str">
        <f t="shared" si="129"/>
        <v/>
      </c>
      <c r="F724" s="114" t="str">
        <f t="shared" ref="F724:F747" si="130">IF((B724+C724+G724)&lt;&gt;0,"是","否")</f>
        <v>是</v>
      </c>
    </row>
    <row r="725" ht="17.85" customHeight="1" spans="1:6">
      <c r="A725" s="185" t="s">
        <v>616</v>
      </c>
      <c r="B725" s="143"/>
      <c r="C725" s="143">
        <v>11059</v>
      </c>
      <c r="D725" s="252" t="str">
        <f t="shared" si="129"/>
        <v/>
      </c>
      <c r="F725" s="114" t="str">
        <f t="shared" si="130"/>
        <v>是</v>
      </c>
    </row>
    <row r="726" ht="17.85" customHeight="1" spans="1:6">
      <c r="A726" s="185" t="s">
        <v>617</v>
      </c>
      <c r="B726" s="143"/>
      <c r="C726" s="143">
        <v>20003</v>
      </c>
      <c r="D726" s="252" t="str">
        <f t="shared" si="129"/>
        <v/>
      </c>
      <c r="F726" s="114" t="str">
        <f t="shared" si="130"/>
        <v>是</v>
      </c>
    </row>
    <row r="727" ht="17.85" customHeight="1" spans="1:6">
      <c r="A727" s="185" t="s">
        <v>618</v>
      </c>
      <c r="B727" s="143"/>
      <c r="C727" s="143">
        <v>713</v>
      </c>
      <c r="D727" s="252" t="str">
        <f t="shared" si="129"/>
        <v/>
      </c>
      <c r="F727" s="114" t="str">
        <f t="shared" si="130"/>
        <v>是</v>
      </c>
    </row>
    <row r="728" ht="17.85" customHeight="1" spans="1:6">
      <c r="A728" s="185" t="s">
        <v>639</v>
      </c>
      <c r="B728" s="143"/>
      <c r="C728" s="143">
        <v>463</v>
      </c>
      <c r="D728" s="252" t="str">
        <f t="shared" si="129"/>
        <v/>
      </c>
      <c r="F728" s="114" t="str">
        <f t="shared" si="130"/>
        <v>是</v>
      </c>
    </row>
    <row r="729" ht="17.85" customHeight="1" spans="1:6">
      <c r="A729" s="185" t="s">
        <v>640</v>
      </c>
      <c r="B729" s="143"/>
      <c r="C729" s="143">
        <v>93342</v>
      </c>
      <c r="D729" s="252" t="str">
        <f t="shared" si="129"/>
        <v/>
      </c>
      <c r="F729" s="114" t="str">
        <f t="shared" si="130"/>
        <v>是</v>
      </c>
    </row>
    <row r="730" ht="17.1" hidden="1" customHeight="1" spans="1:6">
      <c r="A730" s="185" t="s">
        <v>641</v>
      </c>
      <c r="B730" s="143"/>
      <c r="C730" s="143">
        <v>0</v>
      </c>
      <c r="D730" s="85"/>
      <c r="F730" s="114" t="str">
        <f t="shared" si="130"/>
        <v>否</v>
      </c>
    </row>
    <row r="731" ht="17.85" customHeight="1" spans="1:6">
      <c r="A731" s="185" t="s">
        <v>642</v>
      </c>
      <c r="B731" s="143"/>
      <c r="C731" s="143">
        <v>92808</v>
      </c>
      <c r="D731" s="252" t="str">
        <f>IF(B731&lt;&gt;0,C731/B731,"")</f>
        <v/>
      </c>
      <c r="F731" s="114" t="str">
        <f t="shared" si="130"/>
        <v>是</v>
      </c>
    </row>
    <row r="732" ht="17.1" hidden="1" customHeight="1" spans="1:6">
      <c r="A732" s="185" t="s">
        <v>643</v>
      </c>
      <c r="B732" s="143"/>
      <c r="C732" s="143">
        <v>0</v>
      </c>
      <c r="D732" s="85"/>
      <c r="F732" s="114" t="str">
        <f t="shared" si="130"/>
        <v>否</v>
      </c>
    </row>
    <row r="733" ht="17.85" customHeight="1" spans="1:6">
      <c r="A733" s="185" t="s">
        <v>644</v>
      </c>
      <c r="B733" s="143"/>
      <c r="C733" s="143">
        <v>149</v>
      </c>
      <c r="D733" s="252" t="str">
        <f t="shared" ref="D733:D747" si="131">IF(B733&lt;&gt;0,C733/B733,"")</f>
        <v/>
      </c>
      <c r="F733" s="114" t="str">
        <f t="shared" si="130"/>
        <v>是</v>
      </c>
    </row>
    <row r="734" ht="17.85" customHeight="1" spans="1:6">
      <c r="A734" s="185" t="s">
        <v>645</v>
      </c>
      <c r="B734" s="143"/>
      <c r="C734" s="143">
        <v>385</v>
      </c>
      <c r="D734" s="252" t="str">
        <f t="shared" si="131"/>
        <v/>
      </c>
      <c r="F734" s="114" t="str">
        <f t="shared" si="130"/>
        <v>是</v>
      </c>
    </row>
    <row r="735" ht="17.85" customHeight="1" spans="1:6">
      <c r="A735" s="185" t="s">
        <v>646</v>
      </c>
      <c r="B735" s="143"/>
      <c r="C735" s="143">
        <v>8283</v>
      </c>
      <c r="D735" s="252" t="str">
        <f t="shared" si="131"/>
        <v/>
      </c>
      <c r="F735" s="114" t="str">
        <f t="shared" si="130"/>
        <v>是</v>
      </c>
    </row>
    <row r="736" ht="17.85" customHeight="1" spans="1:6">
      <c r="A736" s="185" t="s">
        <v>622</v>
      </c>
      <c r="B736" s="143"/>
      <c r="C736" s="143">
        <v>5615</v>
      </c>
      <c r="D736" s="252" t="str">
        <f t="shared" si="131"/>
        <v/>
      </c>
      <c r="F736" s="114" t="str">
        <f t="shared" si="130"/>
        <v>是</v>
      </c>
    </row>
    <row r="737" ht="17.85" customHeight="1" spans="1:6">
      <c r="A737" s="185" t="s">
        <v>647</v>
      </c>
      <c r="B737" s="143"/>
      <c r="C737" s="143">
        <v>216</v>
      </c>
      <c r="D737" s="252" t="str">
        <f t="shared" si="131"/>
        <v/>
      </c>
      <c r="F737" s="114" t="str">
        <f t="shared" si="130"/>
        <v>是</v>
      </c>
    </row>
    <row r="738" ht="17.85" customHeight="1" spans="1:6">
      <c r="A738" s="185" t="s">
        <v>648</v>
      </c>
      <c r="B738" s="143"/>
      <c r="C738" s="143">
        <v>2452</v>
      </c>
      <c r="D738" s="252" t="str">
        <f t="shared" si="131"/>
        <v/>
      </c>
      <c r="F738" s="114" t="str">
        <f t="shared" si="130"/>
        <v>是</v>
      </c>
    </row>
    <row r="739" ht="17.85" customHeight="1" spans="1:6">
      <c r="A739" s="185" t="s">
        <v>649</v>
      </c>
      <c r="B739" s="143"/>
      <c r="C739" s="143">
        <v>453</v>
      </c>
      <c r="D739" s="252" t="str">
        <f t="shared" si="131"/>
        <v/>
      </c>
      <c r="F739" s="114" t="str">
        <f t="shared" si="130"/>
        <v>是</v>
      </c>
    </row>
    <row r="740" ht="17.85" customHeight="1" spans="1:6">
      <c r="A740" s="185" t="s">
        <v>619</v>
      </c>
      <c r="B740" s="143"/>
      <c r="C740" s="143">
        <v>438</v>
      </c>
      <c r="D740" s="252" t="str">
        <f t="shared" si="131"/>
        <v/>
      </c>
      <c r="F740" s="114" t="str">
        <f t="shared" si="130"/>
        <v>是</v>
      </c>
    </row>
    <row r="741" ht="17.85" customHeight="1" spans="1:6">
      <c r="A741" s="185" t="s">
        <v>650</v>
      </c>
      <c r="B741" s="143"/>
      <c r="C741" s="143">
        <v>15</v>
      </c>
      <c r="D741" s="252" t="str">
        <f t="shared" si="131"/>
        <v/>
      </c>
      <c r="F741" s="114" t="str">
        <f t="shared" si="130"/>
        <v>是</v>
      </c>
    </row>
    <row r="742" ht="17.85" customHeight="1" spans="1:6">
      <c r="A742" s="185" t="s">
        <v>651</v>
      </c>
      <c r="B742" s="143">
        <f>B743</f>
        <v>556</v>
      </c>
      <c r="C742" s="143">
        <v>2389</v>
      </c>
      <c r="D742" s="252">
        <f t="shared" si="131"/>
        <v>4.29676258992806</v>
      </c>
      <c r="F742" s="114" t="str">
        <f t="shared" si="130"/>
        <v>是</v>
      </c>
    </row>
    <row r="743" ht="17.85" customHeight="1" spans="1:6">
      <c r="A743" s="185" t="s">
        <v>652</v>
      </c>
      <c r="B743" s="143">
        <v>556</v>
      </c>
      <c r="C743" s="143">
        <v>2389</v>
      </c>
      <c r="D743" s="252">
        <f t="shared" si="131"/>
        <v>4.29676258992806</v>
      </c>
      <c r="F743" s="114" t="str">
        <f t="shared" si="130"/>
        <v>是</v>
      </c>
    </row>
    <row r="744" s="182" customFormat="1" ht="17.85" customHeight="1" spans="1:7">
      <c r="A744" s="184" t="s">
        <v>37</v>
      </c>
      <c r="B744" s="145">
        <f>B745+B754+B758+B767+B773+B779+B785+B788+B791+B792+B793+B799+B800+B801+B822</f>
        <v>71492</v>
      </c>
      <c r="C744" s="145">
        <f>C745+C754+C758+C767+C773+C779+C785+C788+C791+C792+C793+C799+C800+C801+C822</f>
        <v>97358</v>
      </c>
      <c r="D744" s="251">
        <f t="shared" si="131"/>
        <v>1.36180271918536</v>
      </c>
      <c r="F744" s="114" t="str">
        <f t="shared" si="130"/>
        <v>是</v>
      </c>
      <c r="G744" s="182">
        <v>1</v>
      </c>
    </row>
    <row r="745" ht="17.85" customHeight="1" spans="1:6">
      <c r="A745" s="185" t="s">
        <v>653</v>
      </c>
      <c r="B745" s="143">
        <f>SUM(B746:B753)</f>
        <v>2292</v>
      </c>
      <c r="C745" s="143">
        <f>SUM(C746:C753)</f>
        <v>2308</v>
      </c>
      <c r="D745" s="252">
        <f t="shared" si="131"/>
        <v>1.00698080279232</v>
      </c>
      <c r="F745" s="114" t="str">
        <f t="shared" si="130"/>
        <v>是</v>
      </c>
    </row>
    <row r="746" ht="17.85" customHeight="1" spans="1:6">
      <c r="A746" s="185" t="s">
        <v>117</v>
      </c>
      <c r="B746" s="143">
        <v>1447</v>
      </c>
      <c r="C746" s="143">
        <v>1862</v>
      </c>
      <c r="D746" s="252">
        <f t="shared" si="131"/>
        <v>1.286800276434</v>
      </c>
      <c r="F746" s="114" t="str">
        <f t="shared" si="130"/>
        <v>是</v>
      </c>
    </row>
    <row r="747" ht="17.85" customHeight="1" spans="1:6">
      <c r="A747" s="185" t="s">
        <v>118</v>
      </c>
      <c r="B747" s="143">
        <v>30</v>
      </c>
      <c r="C747" s="143">
        <v>31</v>
      </c>
      <c r="D747" s="252">
        <f t="shared" si="131"/>
        <v>1.03333333333333</v>
      </c>
      <c r="F747" s="114" t="str">
        <f t="shared" si="130"/>
        <v>是</v>
      </c>
    </row>
    <row r="748" ht="14.25" hidden="1" customHeight="1" spans="1:6">
      <c r="A748" s="185" t="s">
        <v>119</v>
      </c>
      <c r="B748" s="143">
        <v>0</v>
      </c>
      <c r="C748" s="143">
        <v>0</v>
      </c>
      <c r="D748" s="85">
        <f>IF(B748&lt;&gt;0,C748/B748,0)</f>
        <v>0</v>
      </c>
      <c r="F748" s="114" t="str">
        <f t="shared" ref="F748:F811" si="132">IF((B748+C748+G748)&lt;&gt;0,"是","否")</f>
        <v>否</v>
      </c>
    </row>
    <row r="749" ht="17.85" customHeight="1" spans="1:6">
      <c r="A749" s="185" t="s">
        <v>654</v>
      </c>
      <c r="B749" s="143">
        <v>29</v>
      </c>
      <c r="C749" s="143">
        <v>5</v>
      </c>
      <c r="D749" s="252">
        <f t="shared" ref="D749:D750" si="133">IF(B749&lt;&gt;0,C749/B749,"")</f>
        <v>0.172413793103448</v>
      </c>
      <c r="F749" s="114" t="str">
        <f t="shared" si="132"/>
        <v>是</v>
      </c>
    </row>
    <row r="750" ht="17.85" customHeight="1" spans="1:6">
      <c r="A750" s="185" t="s">
        <v>655</v>
      </c>
      <c r="B750" s="143">
        <v>40</v>
      </c>
      <c r="C750" s="143">
        <v>0</v>
      </c>
      <c r="D750" s="252">
        <f t="shared" si="133"/>
        <v>0</v>
      </c>
      <c r="F750" s="114" t="str">
        <f t="shared" si="132"/>
        <v>是</v>
      </c>
    </row>
    <row r="751" ht="14.25" hidden="1" customHeight="1" spans="1:6">
      <c r="A751" s="185" t="s">
        <v>656</v>
      </c>
      <c r="B751" s="143">
        <v>0</v>
      </c>
      <c r="C751" s="143">
        <v>0</v>
      </c>
      <c r="D751" s="85">
        <f>IF(B751&lt;&gt;0,C751/B751,0)</f>
        <v>0</v>
      </c>
      <c r="F751" s="114" t="str">
        <f t="shared" si="132"/>
        <v>否</v>
      </c>
    </row>
    <row r="752" ht="17.85" customHeight="1" spans="1:6">
      <c r="A752" s="185" t="s">
        <v>657</v>
      </c>
      <c r="B752" s="143">
        <v>1</v>
      </c>
      <c r="C752" s="143">
        <v>0</v>
      </c>
      <c r="D752" s="252">
        <f t="shared" ref="D752:D754" si="134">IF(B752&lt;&gt;0,C752/B752,"")</f>
        <v>0</v>
      </c>
      <c r="F752" s="114" t="str">
        <f t="shared" si="132"/>
        <v>是</v>
      </c>
    </row>
    <row r="753" ht="17.85" customHeight="1" spans="1:6">
      <c r="A753" s="185" t="s">
        <v>658</v>
      </c>
      <c r="B753" s="143">
        <v>745</v>
      </c>
      <c r="C753" s="143">
        <v>410</v>
      </c>
      <c r="D753" s="252">
        <f t="shared" si="134"/>
        <v>0.550335570469799</v>
      </c>
      <c r="F753" s="114" t="str">
        <f t="shared" si="132"/>
        <v>是</v>
      </c>
    </row>
    <row r="754" ht="17.85" customHeight="1" spans="1:6">
      <c r="A754" s="185" t="s">
        <v>659</v>
      </c>
      <c r="B754" s="143">
        <f>SUM(B756:B757)</f>
        <v>204</v>
      </c>
      <c r="C754" s="143">
        <f>SUM(C756:C757)</f>
        <v>73</v>
      </c>
      <c r="D754" s="252">
        <f t="shared" si="134"/>
        <v>0.357843137254902</v>
      </c>
      <c r="F754" s="114" t="str">
        <f t="shared" si="132"/>
        <v>是</v>
      </c>
    </row>
    <row r="755" ht="14.25" hidden="1" customHeight="1" spans="1:6">
      <c r="A755" s="185" t="s">
        <v>660</v>
      </c>
      <c r="B755" s="143">
        <v>0</v>
      </c>
      <c r="C755" s="143">
        <v>0</v>
      </c>
      <c r="D755" s="85">
        <f>IF(B755&lt;&gt;0,C755/B755,0)</f>
        <v>0</v>
      </c>
      <c r="F755" s="114" t="str">
        <f t="shared" si="132"/>
        <v>否</v>
      </c>
    </row>
    <row r="756" ht="17.1" hidden="1" customHeight="1" spans="1:6">
      <c r="A756" s="185" t="s">
        <v>661</v>
      </c>
      <c r="B756" s="143"/>
      <c r="C756" s="143"/>
      <c r="D756" s="85"/>
      <c r="F756" s="114" t="str">
        <f t="shared" si="132"/>
        <v>否</v>
      </c>
    </row>
    <row r="757" ht="17.85" customHeight="1" spans="1:6">
      <c r="A757" s="185" t="s">
        <v>662</v>
      </c>
      <c r="B757" s="143">
        <v>204</v>
      </c>
      <c r="C757" s="143">
        <v>73</v>
      </c>
      <c r="D757" s="252">
        <f t="shared" ref="D757:D758" si="135">IF(B757&lt;&gt;0,C757/B757,"")</f>
        <v>0.357843137254902</v>
      </c>
      <c r="F757" s="114" t="str">
        <f t="shared" si="132"/>
        <v>是</v>
      </c>
    </row>
    <row r="758" ht="17.85" customHeight="1" spans="1:6">
      <c r="A758" s="185" t="s">
        <v>663</v>
      </c>
      <c r="B758" s="143">
        <f>SUM(B759:B766)</f>
        <v>2244</v>
      </c>
      <c r="C758" s="143">
        <f>SUM(C759:C766)</f>
        <v>3781</v>
      </c>
      <c r="D758" s="252">
        <f t="shared" si="135"/>
        <v>1.6849376114082</v>
      </c>
      <c r="F758" s="114" t="str">
        <f t="shared" si="132"/>
        <v>是</v>
      </c>
    </row>
    <row r="759" ht="17.1" hidden="1" customHeight="1" spans="1:6">
      <c r="A759" s="185" t="s">
        <v>664</v>
      </c>
      <c r="B759" s="143">
        <v>0</v>
      </c>
      <c r="C759" s="143">
        <v>0</v>
      </c>
      <c r="D759" s="85"/>
      <c r="F759" s="114" t="str">
        <f t="shared" si="132"/>
        <v>否</v>
      </c>
    </row>
    <row r="760" ht="17.85" customHeight="1" spans="1:6">
      <c r="A760" s="185" t="s">
        <v>665</v>
      </c>
      <c r="B760" s="143">
        <v>1182</v>
      </c>
      <c r="C760" s="143">
        <v>3421</v>
      </c>
      <c r="D760" s="252">
        <f>IF(B760&lt;&gt;0,C760/B760,"")</f>
        <v>2.89424703891709</v>
      </c>
      <c r="F760" s="114" t="str">
        <f t="shared" si="132"/>
        <v>是</v>
      </c>
    </row>
    <row r="761" ht="14.25" hidden="1" customHeight="1" spans="1:6">
      <c r="A761" s="185" t="s">
        <v>666</v>
      </c>
      <c r="B761" s="143">
        <v>0</v>
      </c>
      <c r="C761" s="143">
        <v>0</v>
      </c>
      <c r="D761" s="85">
        <f>IF(B761&lt;&gt;0,C761/B761,0)</f>
        <v>0</v>
      </c>
      <c r="F761" s="114" t="str">
        <f t="shared" si="132"/>
        <v>否</v>
      </c>
    </row>
    <row r="762" ht="17.85" customHeight="1" spans="1:6">
      <c r="A762" s="185" t="s">
        <v>667</v>
      </c>
      <c r="B762" s="143">
        <v>288</v>
      </c>
      <c r="C762" s="143">
        <v>289</v>
      </c>
      <c r="D762" s="252">
        <f t="shared" ref="D762:D763" si="136">IF(B762&lt;&gt;0,C762/B762,"")</f>
        <v>1.00347222222222</v>
      </c>
      <c r="F762" s="114" t="str">
        <f t="shared" si="132"/>
        <v>是</v>
      </c>
    </row>
    <row r="763" ht="17.85" customHeight="1" spans="1:6">
      <c r="A763" s="185" t="s">
        <v>668</v>
      </c>
      <c r="B763" s="143">
        <v>15</v>
      </c>
      <c r="C763" s="143">
        <v>15</v>
      </c>
      <c r="D763" s="252">
        <f t="shared" si="136"/>
        <v>1</v>
      </c>
      <c r="F763" s="114" t="str">
        <f t="shared" si="132"/>
        <v>是</v>
      </c>
    </row>
    <row r="764" ht="17.1" hidden="1" customHeight="1" spans="1:6">
      <c r="A764" s="185" t="s">
        <v>669</v>
      </c>
      <c r="B764" s="143">
        <v>0</v>
      </c>
      <c r="C764" s="143">
        <v>0</v>
      </c>
      <c r="D764" s="85"/>
      <c r="F764" s="114" t="str">
        <f t="shared" si="132"/>
        <v>否</v>
      </c>
    </row>
    <row r="765" ht="17.85" customHeight="1" spans="1:6">
      <c r="A765" s="185" t="s">
        <v>670</v>
      </c>
      <c r="B765" s="143">
        <v>649</v>
      </c>
      <c r="C765" s="143">
        <v>0</v>
      </c>
      <c r="D765" s="252">
        <f t="shared" ref="D765:D769" si="137">IF(B765&lt;&gt;0,C765/B765,"")</f>
        <v>0</v>
      </c>
      <c r="F765" s="114" t="str">
        <f t="shared" si="132"/>
        <v>是</v>
      </c>
    </row>
    <row r="766" ht="17.85" customHeight="1" spans="1:6">
      <c r="A766" s="185" t="s">
        <v>671</v>
      </c>
      <c r="B766" s="143">
        <v>110</v>
      </c>
      <c r="C766" s="143">
        <v>56</v>
      </c>
      <c r="D766" s="252">
        <f t="shared" si="137"/>
        <v>0.509090909090909</v>
      </c>
      <c r="F766" s="114" t="str">
        <f t="shared" si="132"/>
        <v>是</v>
      </c>
    </row>
    <row r="767" ht="17.85" customHeight="1" spans="1:6">
      <c r="A767" s="185" t="s">
        <v>672</v>
      </c>
      <c r="B767" s="143">
        <f>SUM(B768:B772)</f>
        <v>5248</v>
      </c>
      <c r="C767" s="143">
        <f>SUM(C768:C772)</f>
        <v>13393</v>
      </c>
      <c r="D767" s="252">
        <f t="shared" si="137"/>
        <v>2.55201981707317</v>
      </c>
      <c r="F767" s="114" t="str">
        <f t="shared" si="132"/>
        <v>是</v>
      </c>
    </row>
    <row r="768" ht="17.85" customHeight="1" spans="1:6">
      <c r="A768" s="185" t="s">
        <v>673</v>
      </c>
      <c r="B768" s="143">
        <v>1209</v>
      </c>
      <c r="C768" s="143">
        <v>2271</v>
      </c>
      <c r="D768" s="252">
        <f t="shared" si="137"/>
        <v>1.87841191066998</v>
      </c>
      <c r="F768" s="114" t="str">
        <f t="shared" si="132"/>
        <v>是</v>
      </c>
    </row>
    <row r="769" ht="17.85" customHeight="1" spans="1:6">
      <c r="A769" s="185" t="s">
        <v>674</v>
      </c>
      <c r="B769" s="143">
        <v>2655</v>
      </c>
      <c r="C769" s="143">
        <v>9353</v>
      </c>
      <c r="D769" s="252">
        <f t="shared" si="137"/>
        <v>3.52278719397363</v>
      </c>
      <c r="F769" s="114" t="str">
        <f t="shared" si="132"/>
        <v>是</v>
      </c>
    </row>
    <row r="770" ht="17.1" hidden="1" customHeight="1" spans="1:6">
      <c r="A770" s="185" t="s">
        <v>675</v>
      </c>
      <c r="B770" s="143">
        <v>0</v>
      </c>
      <c r="C770" s="143">
        <v>0</v>
      </c>
      <c r="D770" s="85"/>
      <c r="F770" s="114" t="str">
        <f t="shared" si="132"/>
        <v>否</v>
      </c>
    </row>
    <row r="771" ht="17.85" customHeight="1" spans="1:6">
      <c r="A771" s="185" t="s">
        <v>676</v>
      </c>
      <c r="B771" s="143">
        <v>0</v>
      </c>
      <c r="C771" s="143">
        <v>50</v>
      </c>
      <c r="D771" s="252" t="str">
        <f t="shared" ref="D771:D774" si="138">IF(B771&lt;&gt;0,C771/B771,"")</f>
        <v/>
      </c>
      <c r="F771" s="114" t="str">
        <f t="shared" si="132"/>
        <v>是</v>
      </c>
    </row>
    <row r="772" ht="17.85" customHeight="1" spans="1:6">
      <c r="A772" s="185" t="s">
        <v>677</v>
      </c>
      <c r="B772" s="143">
        <v>1384</v>
      </c>
      <c r="C772" s="143">
        <v>1719</v>
      </c>
      <c r="D772" s="252">
        <f t="shared" si="138"/>
        <v>1.24205202312139</v>
      </c>
      <c r="F772" s="114" t="str">
        <f t="shared" si="132"/>
        <v>是</v>
      </c>
    </row>
    <row r="773" ht="17.85" customHeight="1" spans="1:6">
      <c r="A773" s="185" t="s">
        <v>678</v>
      </c>
      <c r="B773" s="143">
        <f>B774</f>
        <v>11811</v>
      </c>
      <c r="C773" s="143">
        <f>SUM(C774:C778)</f>
        <v>9713</v>
      </c>
      <c r="D773" s="252">
        <f t="shared" si="138"/>
        <v>0.82236897807129</v>
      </c>
      <c r="F773" s="114" t="str">
        <f t="shared" si="132"/>
        <v>是</v>
      </c>
    </row>
    <row r="774" ht="17.85" customHeight="1" spans="1:6">
      <c r="A774" s="185" t="s">
        <v>679</v>
      </c>
      <c r="B774" s="143">
        <v>11811</v>
      </c>
      <c r="C774" s="143">
        <v>9473</v>
      </c>
      <c r="D774" s="252">
        <f t="shared" si="138"/>
        <v>0.802048937431208</v>
      </c>
      <c r="F774" s="114" t="str">
        <f t="shared" si="132"/>
        <v>是</v>
      </c>
    </row>
    <row r="775" ht="14.25" hidden="1" customHeight="1" spans="1:6">
      <c r="A775" s="185" t="s">
        <v>680</v>
      </c>
      <c r="B775" s="143">
        <v>0</v>
      </c>
      <c r="C775" s="143">
        <v>0</v>
      </c>
      <c r="D775" s="85">
        <f t="shared" ref="D775:D778" si="139">IF(B775&lt;&gt;0,C775/B775,0)</f>
        <v>0</v>
      </c>
      <c r="F775" s="114" t="str">
        <f t="shared" si="132"/>
        <v>否</v>
      </c>
    </row>
    <row r="776" ht="17.85" customHeight="1" spans="1:6">
      <c r="A776" s="185" t="s">
        <v>681</v>
      </c>
      <c r="B776" s="143">
        <v>0</v>
      </c>
      <c r="C776" s="143">
        <v>240</v>
      </c>
      <c r="D776" s="252" t="str">
        <f>IF(B776&lt;&gt;0,C776/B776,"")</f>
        <v/>
      </c>
      <c r="F776" s="114" t="str">
        <f t="shared" si="132"/>
        <v>是</v>
      </c>
    </row>
    <row r="777" ht="14.25" hidden="1" customHeight="1" spans="1:6">
      <c r="A777" s="185" t="s">
        <v>682</v>
      </c>
      <c r="B777" s="143">
        <v>0</v>
      </c>
      <c r="C777" s="143">
        <v>0</v>
      </c>
      <c r="D777" s="85">
        <f t="shared" si="139"/>
        <v>0</v>
      </c>
      <c r="F777" s="114" t="str">
        <f t="shared" si="132"/>
        <v>否</v>
      </c>
    </row>
    <row r="778" ht="14.25" hidden="1" customHeight="1" spans="1:6">
      <c r="A778" s="185" t="s">
        <v>683</v>
      </c>
      <c r="B778" s="143">
        <v>0</v>
      </c>
      <c r="C778" s="143">
        <v>0</v>
      </c>
      <c r="D778" s="85">
        <f t="shared" si="139"/>
        <v>0</v>
      </c>
      <c r="F778" s="114" t="str">
        <f t="shared" si="132"/>
        <v>否</v>
      </c>
    </row>
    <row r="779" ht="17.85" customHeight="1" spans="1:6">
      <c r="A779" s="185" t="s">
        <v>684</v>
      </c>
      <c r="B779" s="143">
        <f>SUM(B780:B784)</f>
        <v>36335</v>
      </c>
      <c r="C779" s="143">
        <f>SUM(C780:C784)</f>
        <v>52274</v>
      </c>
      <c r="D779" s="252">
        <f t="shared" ref="D779:D780" si="140">IF(B779&lt;&gt;0,C779/B779,"")</f>
        <v>1.43866795101142</v>
      </c>
      <c r="F779" s="114" t="str">
        <f t="shared" si="132"/>
        <v>是</v>
      </c>
    </row>
    <row r="780" ht="17.85" customHeight="1" spans="1:6">
      <c r="A780" s="185" t="s">
        <v>685</v>
      </c>
      <c r="B780" s="143">
        <v>24032</v>
      </c>
      <c r="C780" s="143">
        <v>32797</v>
      </c>
      <c r="D780" s="252">
        <f t="shared" si="140"/>
        <v>1.36472203728362</v>
      </c>
      <c r="F780" s="114" t="str">
        <f t="shared" si="132"/>
        <v>是</v>
      </c>
    </row>
    <row r="781" ht="14.25" hidden="1" customHeight="1" spans="1:6">
      <c r="A781" s="185" t="s">
        <v>686</v>
      </c>
      <c r="B781" s="143">
        <v>0</v>
      </c>
      <c r="C781" s="143">
        <v>0</v>
      </c>
      <c r="D781" s="85">
        <f t="shared" ref="D781:D786" si="141">IF(B781&lt;&gt;0,C781/B781,0)</f>
        <v>0</v>
      </c>
      <c r="F781" s="114" t="str">
        <f t="shared" si="132"/>
        <v>否</v>
      </c>
    </row>
    <row r="782" ht="14.25" hidden="1" customHeight="1" spans="1:6">
      <c r="A782" s="185" t="s">
        <v>687</v>
      </c>
      <c r="B782" s="143">
        <v>0</v>
      </c>
      <c r="C782" s="143">
        <v>0</v>
      </c>
      <c r="D782" s="85">
        <f t="shared" si="141"/>
        <v>0</v>
      </c>
      <c r="F782" s="114" t="str">
        <f t="shared" si="132"/>
        <v>否</v>
      </c>
    </row>
    <row r="783" ht="17.85" customHeight="1" spans="1:6">
      <c r="A783" s="185" t="s">
        <v>688</v>
      </c>
      <c r="B783" s="143">
        <v>10317</v>
      </c>
      <c r="C783" s="143">
        <v>17682</v>
      </c>
      <c r="D783" s="252">
        <f t="shared" ref="D783:D785" si="142">IF(B783&lt;&gt;0,C783/B783,"")</f>
        <v>1.71387031113696</v>
      </c>
      <c r="F783" s="114" t="str">
        <f t="shared" si="132"/>
        <v>是</v>
      </c>
    </row>
    <row r="784" ht="17.85" customHeight="1" spans="1:6">
      <c r="A784" s="185" t="s">
        <v>689</v>
      </c>
      <c r="B784" s="143">
        <v>1986</v>
      </c>
      <c r="C784" s="143">
        <v>1795</v>
      </c>
      <c r="D784" s="252">
        <f t="shared" si="142"/>
        <v>0.903826787512588</v>
      </c>
      <c r="F784" s="114" t="str">
        <f t="shared" si="132"/>
        <v>是</v>
      </c>
    </row>
    <row r="785" ht="17.85" customHeight="1" spans="1:6">
      <c r="A785" s="185" t="s">
        <v>690</v>
      </c>
      <c r="B785" s="143">
        <f>B787</f>
        <v>2100</v>
      </c>
      <c r="C785" s="143">
        <f>C787</f>
        <v>2851</v>
      </c>
      <c r="D785" s="252">
        <f t="shared" si="142"/>
        <v>1.35761904761905</v>
      </c>
      <c r="F785" s="114" t="str">
        <f t="shared" si="132"/>
        <v>是</v>
      </c>
    </row>
    <row r="786" ht="14.25" hidden="1" customHeight="1" spans="1:6">
      <c r="A786" s="185" t="s">
        <v>691</v>
      </c>
      <c r="B786" s="143">
        <v>0</v>
      </c>
      <c r="C786" s="143">
        <v>0</v>
      </c>
      <c r="D786" s="85">
        <f t="shared" si="141"/>
        <v>0</v>
      </c>
      <c r="F786" s="114" t="str">
        <f t="shared" si="132"/>
        <v>否</v>
      </c>
    </row>
    <row r="787" ht="17.85" customHeight="1" spans="1:6">
      <c r="A787" s="185" t="s">
        <v>692</v>
      </c>
      <c r="B787" s="143">
        <v>2100</v>
      </c>
      <c r="C787" s="143">
        <v>2851</v>
      </c>
      <c r="D787" s="252">
        <f t="shared" ref="D787:D789" si="143">IF(B787&lt;&gt;0,C787/B787,"")</f>
        <v>1.35761904761905</v>
      </c>
      <c r="F787" s="114" t="str">
        <f t="shared" si="132"/>
        <v>是</v>
      </c>
    </row>
    <row r="788" ht="17.85" customHeight="1" spans="1:6">
      <c r="A788" s="185" t="s">
        <v>693</v>
      </c>
      <c r="B788" s="143">
        <f>B789</f>
        <v>327</v>
      </c>
      <c r="C788" s="143">
        <f>C789</f>
        <v>491</v>
      </c>
      <c r="D788" s="252">
        <f t="shared" si="143"/>
        <v>1.50152905198777</v>
      </c>
      <c r="F788" s="114" t="str">
        <f t="shared" si="132"/>
        <v>是</v>
      </c>
    </row>
    <row r="789" ht="17.85" customHeight="1" spans="1:6">
      <c r="A789" s="185" t="s">
        <v>694</v>
      </c>
      <c r="B789" s="143">
        <v>327</v>
      </c>
      <c r="C789" s="143">
        <v>491</v>
      </c>
      <c r="D789" s="252">
        <f t="shared" si="143"/>
        <v>1.50152905198777</v>
      </c>
      <c r="F789" s="114" t="str">
        <f t="shared" si="132"/>
        <v>是</v>
      </c>
    </row>
    <row r="790" ht="14.25" hidden="1" customHeight="1" spans="1:6">
      <c r="A790" s="185" t="s">
        <v>695</v>
      </c>
      <c r="B790" s="143">
        <v>0</v>
      </c>
      <c r="C790" s="143">
        <v>0</v>
      </c>
      <c r="D790" s="85">
        <f>IF(B790&lt;&gt;0,C790/B790,0)</f>
        <v>0</v>
      </c>
      <c r="F790" s="114" t="str">
        <f t="shared" si="132"/>
        <v>否</v>
      </c>
    </row>
    <row r="791" ht="17.85" customHeight="1" spans="1:6">
      <c r="A791" s="185" t="s">
        <v>696</v>
      </c>
      <c r="B791" s="143">
        <v>540</v>
      </c>
      <c r="C791" s="143">
        <v>665</v>
      </c>
      <c r="D791" s="252">
        <f t="shared" ref="D791:D796" si="144">IF(B791&lt;&gt;0,C791/B791,"")</f>
        <v>1.23148148148148</v>
      </c>
      <c r="F791" s="114" t="str">
        <f t="shared" si="132"/>
        <v>是</v>
      </c>
    </row>
    <row r="792" ht="17.85" customHeight="1" spans="1:6">
      <c r="A792" s="185" t="s">
        <v>697</v>
      </c>
      <c r="B792" s="143">
        <v>123</v>
      </c>
      <c r="C792" s="143">
        <v>507</v>
      </c>
      <c r="D792" s="252">
        <f t="shared" si="144"/>
        <v>4.1219512195122</v>
      </c>
      <c r="F792" s="114" t="str">
        <f t="shared" si="132"/>
        <v>是</v>
      </c>
    </row>
    <row r="793" ht="17.85" customHeight="1" spans="1:6">
      <c r="A793" s="185" t="s">
        <v>698</v>
      </c>
      <c r="B793" s="143">
        <f>SUM(B794:B798)</f>
        <v>7167</v>
      </c>
      <c r="C793" s="143">
        <f>SUM(C794:C798)</f>
        <v>9024</v>
      </c>
      <c r="D793" s="252">
        <f t="shared" si="144"/>
        <v>1.25910422771034</v>
      </c>
      <c r="F793" s="114" t="str">
        <f t="shared" si="132"/>
        <v>是</v>
      </c>
    </row>
    <row r="794" ht="17.85" customHeight="1" spans="1:6">
      <c r="A794" s="185" t="s">
        <v>699</v>
      </c>
      <c r="B794" s="143">
        <v>417</v>
      </c>
      <c r="C794" s="143">
        <v>1222</v>
      </c>
      <c r="D794" s="252">
        <f t="shared" si="144"/>
        <v>2.93045563549161</v>
      </c>
      <c r="F794" s="114" t="str">
        <f t="shared" si="132"/>
        <v>是</v>
      </c>
    </row>
    <row r="795" ht="17.85" customHeight="1" spans="1:6">
      <c r="A795" s="185" t="s">
        <v>700</v>
      </c>
      <c r="B795" s="143">
        <v>61</v>
      </c>
      <c r="C795" s="143">
        <v>60</v>
      </c>
      <c r="D795" s="252">
        <f t="shared" si="144"/>
        <v>0.983606557377049</v>
      </c>
      <c r="F795" s="114" t="str">
        <f t="shared" si="132"/>
        <v>是</v>
      </c>
    </row>
    <row r="796" ht="17.85" customHeight="1" spans="1:6">
      <c r="A796" s="185" t="s">
        <v>701</v>
      </c>
      <c r="B796" s="143">
        <v>6689</v>
      </c>
      <c r="C796" s="143">
        <v>7742</v>
      </c>
      <c r="D796" s="252">
        <f t="shared" si="144"/>
        <v>1.15742263417551</v>
      </c>
      <c r="F796" s="114" t="str">
        <f t="shared" si="132"/>
        <v>是</v>
      </c>
    </row>
    <row r="797" ht="14.25" hidden="1" customHeight="1" spans="1:6">
      <c r="A797" s="185" t="s">
        <v>702</v>
      </c>
      <c r="B797" s="143">
        <v>0</v>
      </c>
      <c r="C797" s="143">
        <v>0</v>
      </c>
      <c r="D797" s="85">
        <f>IF(B797&lt;&gt;0,C797/B797,0)</f>
        <v>0</v>
      </c>
      <c r="F797" s="114" t="str">
        <f t="shared" si="132"/>
        <v>否</v>
      </c>
    </row>
    <row r="798" ht="17.1" hidden="1" customHeight="1" spans="1:6">
      <c r="A798" s="185" t="s">
        <v>703</v>
      </c>
      <c r="B798" s="143"/>
      <c r="C798" s="143">
        <v>0</v>
      </c>
      <c r="D798" s="85"/>
      <c r="F798" s="114" t="str">
        <f t="shared" si="132"/>
        <v>否</v>
      </c>
    </row>
    <row r="799" ht="17.85" customHeight="1" spans="1:6">
      <c r="A799" s="185" t="s">
        <v>704</v>
      </c>
      <c r="B799" s="143"/>
      <c r="C799" s="143">
        <v>276</v>
      </c>
      <c r="D799" s="252" t="str">
        <f t="shared" ref="D799:D800" si="145">IF(B799&lt;&gt;0,C799/B799,"")</f>
        <v/>
      </c>
      <c r="F799" s="114" t="str">
        <f t="shared" si="132"/>
        <v>是</v>
      </c>
    </row>
    <row r="800" ht="17.85" customHeight="1" spans="1:6">
      <c r="A800" s="185" t="s">
        <v>705</v>
      </c>
      <c r="B800" s="143">
        <v>1879</v>
      </c>
      <c r="C800" s="143">
        <v>610</v>
      </c>
      <c r="D800" s="252">
        <f t="shared" si="145"/>
        <v>0.324640766365088</v>
      </c>
      <c r="F800" s="114" t="str">
        <f t="shared" si="132"/>
        <v>是</v>
      </c>
    </row>
    <row r="801" ht="17.1" hidden="1" customHeight="1" spans="1:6">
      <c r="A801" s="185" t="s">
        <v>706</v>
      </c>
      <c r="B801" s="143">
        <f>B814</f>
        <v>0</v>
      </c>
      <c r="C801" s="143"/>
      <c r="D801" s="85"/>
      <c r="F801" s="114" t="str">
        <f t="shared" si="132"/>
        <v>否</v>
      </c>
    </row>
    <row r="802" ht="14.25" hidden="1" customHeight="1" spans="1:6">
      <c r="A802" s="185" t="s">
        <v>117</v>
      </c>
      <c r="B802" s="143">
        <v>0</v>
      </c>
      <c r="C802" s="143">
        <v>0</v>
      </c>
      <c r="D802" s="85">
        <f t="shared" ref="D802:D813" si="146">IF(B802&lt;&gt;0,C802/B802,0)</f>
        <v>0</v>
      </c>
      <c r="F802" s="114" t="str">
        <f t="shared" si="132"/>
        <v>否</v>
      </c>
    </row>
    <row r="803" ht="14.25" hidden="1" customHeight="1" spans="1:6">
      <c r="A803" s="185" t="s">
        <v>118</v>
      </c>
      <c r="B803" s="143">
        <v>0</v>
      </c>
      <c r="C803" s="143">
        <v>0</v>
      </c>
      <c r="D803" s="85">
        <f t="shared" si="146"/>
        <v>0</v>
      </c>
      <c r="F803" s="114" t="str">
        <f t="shared" si="132"/>
        <v>否</v>
      </c>
    </row>
    <row r="804" ht="14.25" hidden="1" customHeight="1" spans="1:6">
      <c r="A804" s="185" t="s">
        <v>119</v>
      </c>
      <c r="B804" s="143">
        <v>0</v>
      </c>
      <c r="C804" s="143">
        <v>0</v>
      </c>
      <c r="D804" s="85">
        <f t="shared" si="146"/>
        <v>0</v>
      </c>
      <c r="F804" s="114" t="str">
        <f t="shared" si="132"/>
        <v>否</v>
      </c>
    </row>
    <row r="805" ht="14.25" hidden="1" customHeight="1" spans="1:6">
      <c r="A805" s="185" t="s">
        <v>707</v>
      </c>
      <c r="B805" s="143">
        <v>0</v>
      </c>
      <c r="C805" s="143">
        <v>0</v>
      </c>
      <c r="D805" s="85">
        <f t="shared" si="146"/>
        <v>0</v>
      </c>
      <c r="F805" s="114" t="str">
        <f t="shared" si="132"/>
        <v>否</v>
      </c>
    </row>
    <row r="806" ht="14.25" hidden="1" customHeight="1" spans="1:6">
      <c r="A806" s="185" t="s">
        <v>708</v>
      </c>
      <c r="B806" s="143">
        <v>0</v>
      </c>
      <c r="C806" s="143">
        <v>0</v>
      </c>
      <c r="D806" s="85">
        <f t="shared" si="146"/>
        <v>0</v>
      </c>
      <c r="F806" s="114" t="str">
        <f t="shared" si="132"/>
        <v>否</v>
      </c>
    </row>
    <row r="807" ht="14.25" hidden="1" customHeight="1" spans="1:6">
      <c r="A807" s="185" t="s">
        <v>709</v>
      </c>
      <c r="B807" s="143">
        <v>0</v>
      </c>
      <c r="C807" s="143">
        <v>0</v>
      </c>
      <c r="D807" s="85">
        <f t="shared" si="146"/>
        <v>0</v>
      </c>
      <c r="F807" s="114" t="str">
        <f t="shared" si="132"/>
        <v>否</v>
      </c>
    </row>
    <row r="808" ht="14.25" hidden="1" customHeight="1" spans="1:6">
      <c r="A808" s="185" t="s">
        <v>710</v>
      </c>
      <c r="B808" s="143">
        <v>0</v>
      </c>
      <c r="C808" s="143">
        <v>0</v>
      </c>
      <c r="D808" s="85">
        <f t="shared" si="146"/>
        <v>0</v>
      </c>
      <c r="F808" s="114" t="str">
        <f t="shared" si="132"/>
        <v>否</v>
      </c>
    </row>
    <row r="809" ht="14.25" hidden="1" customHeight="1" spans="1:6">
      <c r="A809" s="185" t="s">
        <v>711</v>
      </c>
      <c r="B809" s="143">
        <v>0</v>
      </c>
      <c r="C809" s="143">
        <v>0</v>
      </c>
      <c r="D809" s="85">
        <f t="shared" si="146"/>
        <v>0</v>
      </c>
      <c r="F809" s="114" t="str">
        <f t="shared" si="132"/>
        <v>否</v>
      </c>
    </row>
    <row r="810" ht="14.25" hidden="1" customHeight="1" spans="1:6">
      <c r="A810" s="185" t="s">
        <v>712</v>
      </c>
      <c r="B810" s="143">
        <v>0</v>
      </c>
      <c r="C810" s="143">
        <v>0</v>
      </c>
      <c r="D810" s="85">
        <f t="shared" si="146"/>
        <v>0</v>
      </c>
      <c r="F810" s="114" t="str">
        <f t="shared" si="132"/>
        <v>否</v>
      </c>
    </row>
    <row r="811" ht="14.25" hidden="1" customHeight="1" spans="1:6">
      <c r="A811" s="185" t="s">
        <v>713</v>
      </c>
      <c r="B811" s="143">
        <v>0</v>
      </c>
      <c r="C811" s="143">
        <v>0</v>
      </c>
      <c r="D811" s="85">
        <f t="shared" si="146"/>
        <v>0</v>
      </c>
      <c r="F811" s="114" t="str">
        <f t="shared" si="132"/>
        <v>否</v>
      </c>
    </row>
    <row r="812" ht="14.25" hidden="1" customHeight="1" spans="1:6">
      <c r="A812" s="185" t="s">
        <v>160</v>
      </c>
      <c r="B812" s="143">
        <v>0</v>
      </c>
      <c r="C812" s="143">
        <v>0</v>
      </c>
      <c r="D812" s="85">
        <f t="shared" si="146"/>
        <v>0</v>
      </c>
      <c r="F812" s="114" t="str">
        <f t="shared" ref="F812:F815" si="147">IF((B812+C812+G812)&lt;&gt;0,"是","否")</f>
        <v>否</v>
      </c>
    </row>
    <row r="813" ht="14.25" hidden="1" customHeight="1" spans="1:6">
      <c r="A813" s="185" t="s">
        <v>714</v>
      </c>
      <c r="B813" s="143">
        <v>0</v>
      </c>
      <c r="C813" s="143">
        <v>0</v>
      </c>
      <c r="D813" s="85">
        <f t="shared" si="146"/>
        <v>0</v>
      </c>
      <c r="F813" s="114" t="str">
        <f t="shared" si="147"/>
        <v>否</v>
      </c>
    </row>
    <row r="814" ht="14.25" hidden="1" customHeight="1" spans="1:6">
      <c r="A814" s="185" t="s">
        <v>126</v>
      </c>
      <c r="B814" s="143"/>
      <c r="C814" s="143">
        <v>0</v>
      </c>
      <c r="D814" s="85"/>
      <c r="F814" s="114" t="str">
        <f t="shared" si="147"/>
        <v>否</v>
      </c>
    </row>
    <row r="815" ht="14.25" hidden="1" customHeight="1" spans="1:6">
      <c r="A815" s="185" t="s">
        <v>715</v>
      </c>
      <c r="B815" s="143">
        <v>0</v>
      </c>
      <c r="C815" s="143">
        <v>0</v>
      </c>
      <c r="D815" s="85">
        <f>IF(B815&lt;&gt;0,C815/B815,0)</f>
        <v>0</v>
      </c>
      <c r="F815" s="114" t="str">
        <f t="shared" si="147"/>
        <v>否</v>
      </c>
    </row>
    <row r="816" ht="14.25" hidden="1" customHeight="1" spans="1:6">
      <c r="A816" s="185" t="s">
        <v>716</v>
      </c>
      <c r="B816" s="143"/>
      <c r="C816" s="143"/>
      <c r="D816" s="85">
        <f t="shared" ref="D816:D821" si="148">IF(B816&lt;&gt;0,C816/B816,0)</f>
        <v>0</v>
      </c>
      <c r="F816" s="114" t="str">
        <f t="shared" ref="F816:F858" si="149">IF((B816+C816+G816)&lt;&gt;0,"是","否")</f>
        <v>否</v>
      </c>
    </row>
    <row r="817" ht="14.25" hidden="1" customHeight="1" spans="1:6">
      <c r="A817" s="185" t="s">
        <v>717</v>
      </c>
      <c r="B817" s="143"/>
      <c r="C817" s="143"/>
      <c r="D817" s="85">
        <f t="shared" si="148"/>
        <v>0</v>
      </c>
      <c r="F817" s="114" t="str">
        <f t="shared" si="149"/>
        <v>否</v>
      </c>
    </row>
    <row r="818" ht="14.25" hidden="1" customHeight="1" spans="1:6">
      <c r="A818" s="185" t="s">
        <v>718</v>
      </c>
      <c r="B818" s="143"/>
      <c r="C818" s="143"/>
      <c r="D818" s="85">
        <f t="shared" si="148"/>
        <v>0</v>
      </c>
      <c r="F818" s="114" t="str">
        <f t="shared" si="149"/>
        <v>否</v>
      </c>
    </row>
    <row r="819" ht="14.25" hidden="1" customHeight="1" spans="1:6">
      <c r="A819" s="185" t="s">
        <v>719</v>
      </c>
      <c r="B819" s="143"/>
      <c r="C819" s="143"/>
      <c r="D819" s="85">
        <f t="shared" si="148"/>
        <v>0</v>
      </c>
      <c r="F819" s="114" t="str">
        <f t="shared" si="149"/>
        <v>否</v>
      </c>
    </row>
    <row r="820" ht="14.25" hidden="1" customHeight="1" spans="1:6">
      <c r="A820" s="185" t="s">
        <v>720</v>
      </c>
      <c r="B820" s="143"/>
      <c r="C820" s="143"/>
      <c r="D820" s="85">
        <f t="shared" si="148"/>
        <v>0</v>
      </c>
      <c r="F820" s="114" t="str">
        <f t="shared" si="149"/>
        <v>否</v>
      </c>
    </row>
    <row r="821" ht="14.25" hidden="1" customHeight="1" spans="1:6">
      <c r="A821" s="185" t="s">
        <v>721</v>
      </c>
      <c r="B821" s="143"/>
      <c r="C821" s="143"/>
      <c r="D821" s="85">
        <f t="shared" si="148"/>
        <v>0</v>
      </c>
      <c r="F821" s="114" t="str">
        <f t="shared" si="149"/>
        <v>否</v>
      </c>
    </row>
    <row r="822" ht="17.85" customHeight="1" spans="1:6">
      <c r="A822" s="185" t="s">
        <v>722</v>
      </c>
      <c r="B822" s="143">
        <v>1222</v>
      </c>
      <c r="C822" s="143">
        <v>1392</v>
      </c>
      <c r="D822" s="252">
        <f t="shared" ref="D822:D826" si="150">IF(B822&lt;&gt;0,C822/B822,"")</f>
        <v>1.13911620294599</v>
      </c>
      <c r="F822" s="114" t="str">
        <f t="shared" si="149"/>
        <v>是</v>
      </c>
    </row>
    <row r="823" s="182" customFormat="1" ht="17.85" customHeight="1" spans="1:7">
      <c r="A823" s="184" t="s">
        <v>38</v>
      </c>
      <c r="B823" s="145">
        <f>B824+B836+B837+B840+B842</f>
        <v>48353</v>
      </c>
      <c r="C823" s="145">
        <f>C824+C836+C837+C840+C842</f>
        <v>253365</v>
      </c>
      <c r="D823" s="251">
        <f t="shared" si="150"/>
        <v>5.23990238454698</v>
      </c>
      <c r="F823" s="114" t="str">
        <f t="shared" si="149"/>
        <v>是</v>
      </c>
      <c r="G823" s="182">
        <v>1</v>
      </c>
    </row>
    <row r="824" ht="17.85" customHeight="1" spans="1:6">
      <c r="A824" s="185" t="s">
        <v>723</v>
      </c>
      <c r="B824" s="143">
        <f>SUM(B825:B835)</f>
        <v>11154</v>
      </c>
      <c r="C824" s="143">
        <f>SUM(C825:C835)</f>
        <v>13857</v>
      </c>
      <c r="D824" s="252">
        <f t="shared" si="150"/>
        <v>1.24233458848843</v>
      </c>
      <c r="F824" s="114" t="str">
        <f t="shared" si="149"/>
        <v>是</v>
      </c>
    </row>
    <row r="825" ht="17.85" customHeight="1" spans="1:6">
      <c r="A825" s="185" t="s">
        <v>724</v>
      </c>
      <c r="B825" s="143">
        <v>6398</v>
      </c>
      <c r="C825" s="143">
        <v>8433</v>
      </c>
      <c r="D825" s="252">
        <f t="shared" si="150"/>
        <v>1.31806814629572</v>
      </c>
      <c r="F825" s="114" t="str">
        <f t="shared" si="149"/>
        <v>是</v>
      </c>
    </row>
    <row r="826" ht="17.85" customHeight="1" spans="1:6">
      <c r="A826" s="185" t="s">
        <v>725</v>
      </c>
      <c r="B826" s="143">
        <v>1215</v>
      </c>
      <c r="C826" s="143">
        <v>1748</v>
      </c>
      <c r="D826" s="252">
        <f t="shared" si="150"/>
        <v>1.43868312757202</v>
      </c>
      <c r="F826" s="114" t="str">
        <f t="shared" si="149"/>
        <v>是</v>
      </c>
    </row>
    <row r="827" ht="19.5" hidden="1" customHeight="1" spans="1:6">
      <c r="A827" s="185" t="s">
        <v>726</v>
      </c>
      <c r="B827" s="143">
        <v>0</v>
      </c>
      <c r="C827" s="143">
        <v>0</v>
      </c>
      <c r="D827" s="85">
        <f t="shared" ref="D827:D834" si="151">IF(B827&lt;&gt;0,C827/B827,0)</f>
        <v>0</v>
      </c>
      <c r="F827" s="114" t="str">
        <f t="shared" si="149"/>
        <v>否</v>
      </c>
    </row>
    <row r="828" ht="17.85" customHeight="1" spans="1:6">
      <c r="A828" s="185" t="s">
        <v>727</v>
      </c>
      <c r="B828" s="143">
        <v>379</v>
      </c>
      <c r="C828" s="143">
        <v>1052</v>
      </c>
      <c r="D828" s="252">
        <f>IF(B828&lt;&gt;0,C828/B828,"")</f>
        <v>2.77572559366755</v>
      </c>
      <c r="F828" s="114" t="str">
        <f t="shared" si="149"/>
        <v>是</v>
      </c>
    </row>
    <row r="829" ht="17.85" hidden="1" customHeight="1" spans="1:6">
      <c r="A829" s="185" t="s">
        <v>728</v>
      </c>
      <c r="B829" s="143">
        <v>0</v>
      </c>
      <c r="C829" s="143">
        <v>0</v>
      </c>
      <c r="D829" s="85">
        <f t="shared" si="151"/>
        <v>0</v>
      </c>
      <c r="F829" s="114" t="str">
        <f t="shared" si="149"/>
        <v>否</v>
      </c>
    </row>
    <row r="830" ht="17.85" customHeight="1" spans="1:6">
      <c r="A830" s="185" t="s">
        <v>729</v>
      </c>
      <c r="B830" s="143">
        <v>9</v>
      </c>
      <c r="C830" s="143">
        <v>0</v>
      </c>
      <c r="D830" s="252">
        <f>IF(B830&lt;&gt;0,C830/B830,"")</f>
        <v>0</v>
      </c>
      <c r="F830" s="114" t="str">
        <f t="shared" si="149"/>
        <v>是</v>
      </c>
    </row>
    <row r="831" ht="19.5" hidden="1" customHeight="1" spans="1:6">
      <c r="A831" s="185" t="s">
        <v>730</v>
      </c>
      <c r="B831" s="143">
        <v>0</v>
      </c>
      <c r="C831" s="143">
        <v>0</v>
      </c>
      <c r="D831" s="85">
        <f t="shared" si="151"/>
        <v>0</v>
      </c>
      <c r="F831" s="114" t="str">
        <f t="shared" si="149"/>
        <v>否</v>
      </c>
    </row>
    <row r="832" ht="19.5" hidden="1" customHeight="1" spans="1:6">
      <c r="A832" s="185" t="s">
        <v>731</v>
      </c>
      <c r="B832" s="143">
        <v>0</v>
      </c>
      <c r="C832" s="143">
        <v>0</v>
      </c>
      <c r="D832" s="85">
        <f t="shared" si="151"/>
        <v>0</v>
      </c>
      <c r="F832" s="114" t="str">
        <f t="shared" si="149"/>
        <v>否</v>
      </c>
    </row>
    <row r="833" ht="17.85" hidden="1" customHeight="1" spans="1:6">
      <c r="A833" s="185" t="s">
        <v>732</v>
      </c>
      <c r="B833" s="143">
        <v>0</v>
      </c>
      <c r="C833" s="143">
        <v>0</v>
      </c>
      <c r="D833" s="85">
        <f t="shared" si="151"/>
        <v>0</v>
      </c>
      <c r="F833" s="114" t="str">
        <f t="shared" si="149"/>
        <v>否</v>
      </c>
    </row>
    <row r="834" ht="19.5" hidden="1" customHeight="1" spans="1:6">
      <c r="A834" s="185" t="s">
        <v>733</v>
      </c>
      <c r="B834" s="143">
        <v>0</v>
      </c>
      <c r="C834" s="143">
        <v>0</v>
      </c>
      <c r="D834" s="85">
        <f t="shared" si="151"/>
        <v>0</v>
      </c>
      <c r="F834" s="114" t="str">
        <f t="shared" si="149"/>
        <v>否</v>
      </c>
    </row>
    <row r="835" ht="17.85" customHeight="1" spans="1:6">
      <c r="A835" s="185" t="s">
        <v>734</v>
      </c>
      <c r="B835" s="143">
        <v>3153</v>
      </c>
      <c r="C835" s="143">
        <v>2624</v>
      </c>
      <c r="D835" s="252">
        <f t="shared" ref="D835:D840" si="152">IF(B835&lt;&gt;0,C835/B835,"")</f>
        <v>0.832223279416429</v>
      </c>
      <c r="F835" s="114" t="str">
        <f t="shared" si="149"/>
        <v>是</v>
      </c>
    </row>
    <row r="836" ht="17.85" customHeight="1" spans="1:6">
      <c r="A836" s="185" t="s">
        <v>735</v>
      </c>
      <c r="B836" s="143">
        <v>1070</v>
      </c>
      <c r="C836" s="143">
        <v>2863</v>
      </c>
      <c r="D836" s="252">
        <f t="shared" si="152"/>
        <v>2.67570093457944</v>
      </c>
      <c r="F836" s="114" t="str">
        <f t="shared" si="149"/>
        <v>是</v>
      </c>
    </row>
    <row r="837" ht="17.85" customHeight="1" spans="1:6">
      <c r="A837" s="185" t="s">
        <v>736</v>
      </c>
      <c r="B837" s="143">
        <f>B838+B839</f>
        <v>22763</v>
      </c>
      <c r="C837" s="143">
        <f>C838+C839</f>
        <v>127671</v>
      </c>
      <c r="D837" s="252">
        <f t="shared" si="152"/>
        <v>5.60870711241928</v>
      </c>
      <c r="F837" s="114" t="str">
        <f t="shared" si="149"/>
        <v>是</v>
      </c>
    </row>
    <row r="838" ht="17.85" customHeight="1" spans="1:6">
      <c r="A838" s="185" t="s">
        <v>737</v>
      </c>
      <c r="B838" s="143">
        <v>1656</v>
      </c>
      <c r="C838" s="143">
        <v>8662</v>
      </c>
      <c r="D838" s="252">
        <f t="shared" si="152"/>
        <v>5.23067632850242</v>
      </c>
      <c r="F838" s="114" t="str">
        <f t="shared" si="149"/>
        <v>是</v>
      </c>
    </row>
    <row r="839" ht="17.85" customHeight="1" spans="1:6">
      <c r="A839" s="185" t="s">
        <v>738</v>
      </c>
      <c r="B839" s="143">
        <v>21107</v>
      </c>
      <c r="C839" s="143">
        <v>119009</v>
      </c>
      <c r="D839" s="252">
        <f t="shared" si="152"/>
        <v>5.63836641872365</v>
      </c>
      <c r="F839" s="114" t="str">
        <f t="shared" si="149"/>
        <v>是</v>
      </c>
    </row>
    <row r="840" ht="17.85" customHeight="1" spans="1:6">
      <c r="A840" s="185" t="s">
        <v>739</v>
      </c>
      <c r="B840" s="143">
        <v>4827</v>
      </c>
      <c r="C840" s="143">
        <v>6721</v>
      </c>
      <c r="D840" s="252">
        <f t="shared" si="152"/>
        <v>1.39237621711208</v>
      </c>
      <c r="F840" s="114" t="str">
        <f t="shared" si="149"/>
        <v>是</v>
      </c>
    </row>
    <row r="841" ht="17.85" hidden="1" customHeight="1" spans="1:6">
      <c r="A841" s="185" t="s">
        <v>740</v>
      </c>
      <c r="B841" s="143"/>
      <c r="C841" s="143"/>
      <c r="D841" s="85">
        <f>IF(B841&lt;&gt;0,C841/B841,0)</f>
        <v>0</v>
      </c>
      <c r="F841" s="114" t="str">
        <f t="shared" si="149"/>
        <v>否</v>
      </c>
    </row>
    <row r="842" ht="17.85" customHeight="1" spans="1:6">
      <c r="A842" s="185" t="s">
        <v>741</v>
      </c>
      <c r="B842" s="143">
        <v>8539</v>
      </c>
      <c r="C842" s="143">
        <v>102253</v>
      </c>
      <c r="D842" s="252">
        <f t="shared" ref="D842:D846" si="153">IF(B842&lt;&gt;0,C842/B842,"")</f>
        <v>11.974821407659</v>
      </c>
      <c r="F842" s="114" t="str">
        <f t="shared" si="149"/>
        <v>是</v>
      </c>
    </row>
    <row r="843" s="182" customFormat="1" ht="17.85" customHeight="1" spans="1:7">
      <c r="A843" s="184" t="s">
        <v>39</v>
      </c>
      <c r="B843" s="145">
        <f>B844+B873+B902+B941+B952+B958+B965+B976</f>
        <v>397014</v>
      </c>
      <c r="C843" s="145">
        <f>C844+C873+C902+C941+C952+C958+C965+C976</f>
        <v>349051</v>
      </c>
      <c r="D843" s="251">
        <f t="shared" si="153"/>
        <v>0.87919065826394</v>
      </c>
      <c r="F843" s="114" t="str">
        <f t="shared" si="149"/>
        <v>是</v>
      </c>
      <c r="G843" s="182">
        <v>1</v>
      </c>
    </row>
    <row r="844" ht="17.85" customHeight="1" spans="1:6">
      <c r="A844" s="185" t="s">
        <v>742</v>
      </c>
      <c r="B844" s="143">
        <f>SUM(B845:B872)</f>
        <v>80957</v>
      </c>
      <c r="C844" s="143">
        <f>SUM(C845:C872)</f>
        <v>78951</v>
      </c>
      <c r="D844" s="252">
        <f t="shared" si="153"/>
        <v>0.975221413836975</v>
      </c>
      <c r="F844" s="114" t="str">
        <f t="shared" si="149"/>
        <v>是</v>
      </c>
    </row>
    <row r="845" ht="17.85" customHeight="1" spans="1:6">
      <c r="A845" s="185" t="s">
        <v>724</v>
      </c>
      <c r="B845" s="143">
        <v>2449</v>
      </c>
      <c r="C845" s="143">
        <v>2574</v>
      </c>
      <c r="D845" s="252">
        <f t="shared" si="153"/>
        <v>1.05104124132299</v>
      </c>
      <c r="F845" s="114" t="str">
        <f t="shared" si="149"/>
        <v>是</v>
      </c>
    </row>
    <row r="846" ht="17.85" customHeight="1" spans="1:6">
      <c r="A846" s="185" t="s">
        <v>725</v>
      </c>
      <c r="B846" s="143">
        <v>10</v>
      </c>
      <c r="C846" s="143">
        <v>0</v>
      </c>
      <c r="D846" s="252">
        <f t="shared" si="153"/>
        <v>0</v>
      </c>
      <c r="F846" s="114" t="str">
        <f t="shared" si="149"/>
        <v>是</v>
      </c>
    </row>
    <row r="847" ht="14.25" hidden="1" customHeight="1" spans="1:6">
      <c r="A847" s="185" t="s">
        <v>726</v>
      </c>
      <c r="B847" s="143">
        <v>0</v>
      </c>
      <c r="C847" s="143">
        <v>0</v>
      </c>
      <c r="D847" s="85">
        <f>IF(B847&lt;&gt;0,C847/B847,0)</f>
        <v>0</v>
      </c>
      <c r="F847" s="114" t="str">
        <f t="shared" si="149"/>
        <v>否</v>
      </c>
    </row>
    <row r="848" ht="17.85" customHeight="1" spans="1:6">
      <c r="A848" s="185" t="s">
        <v>743</v>
      </c>
      <c r="B848" s="143">
        <v>23897</v>
      </c>
      <c r="C848" s="143">
        <v>24494</v>
      </c>
      <c r="D848" s="252">
        <f t="shared" ref="D848:D857" si="154">IF(B848&lt;&gt;0,C848/B848,"")</f>
        <v>1.02498221534084</v>
      </c>
      <c r="F848" s="114" t="str">
        <f t="shared" si="149"/>
        <v>是</v>
      </c>
    </row>
    <row r="849" ht="17.85" customHeight="1" spans="1:6">
      <c r="A849" s="185" t="s">
        <v>744</v>
      </c>
      <c r="B849" s="143">
        <v>5034</v>
      </c>
      <c r="C849" s="143">
        <v>4218</v>
      </c>
      <c r="D849" s="252">
        <f t="shared" si="154"/>
        <v>0.837902264600715</v>
      </c>
      <c r="F849" s="114" t="str">
        <f t="shared" si="149"/>
        <v>是</v>
      </c>
    </row>
    <row r="850" ht="17.85" customHeight="1" spans="1:6">
      <c r="A850" s="185" t="s">
        <v>745</v>
      </c>
      <c r="B850" s="143">
        <v>20338</v>
      </c>
      <c r="C850" s="143">
        <v>12897</v>
      </c>
      <c r="D850" s="252">
        <f t="shared" si="154"/>
        <v>0.634133149768905</v>
      </c>
      <c r="F850" s="114" t="str">
        <f t="shared" si="149"/>
        <v>是</v>
      </c>
    </row>
    <row r="851" ht="17.85" customHeight="1" spans="1:6">
      <c r="A851" s="185" t="s">
        <v>746</v>
      </c>
      <c r="B851" s="143">
        <v>874</v>
      </c>
      <c r="C851" s="143">
        <v>864</v>
      </c>
      <c r="D851" s="252">
        <f t="shared" si="154"/>
        <v>0.988558352402746</v>
      </c>
      <c r="F851" s="114" t="str">
        <f t="shared" si="149"/>
        <v>是</v>
      </c>
    </row>
    <row r="852" ht="17.85" customHeight="1" spans="1:6">
      <c r="A852" s="185" t="s">
        <v>747</v>
      </c>
      <c r="B852" s="143">
        <v>283</v>
      </c>
      <c r="C852" s="143">
        <v>52</v>
      </c>
      <c r="D852" s="252">
        <f t="shared" si="154"/>
        <v>0.183745583038869</v>
      </c>
      <c r="F852" s="114" t="str">
        <f t="shared" si="149"/>
        <v>是</v>
      </c>
    </row>
    <row r="853" ht="17.85" customHeight="1" spans="1:6">
      <c r="A853" s="185" t="s">
        <v>748</v>
      </c>
      <c r="B853" s="143">
        <v>40</v>
      </c>
      <c r="C853" s="143">
        <v>73</v>
      </c>
      <c r="D853" s="252">
        <f t="shared" si="154"/>
        <v>1.825</v>
      </c>
      <c r="F853" s="114" t="str">
        <f t="shared" si="149"/>
        <v>是</v>
      </c>
    </row>
    <row r="854" ht="17.85" customHeight="1" spans="1:6">
      <c r="A854" s="185" t="s">
        <v>749</v>
      </c>
      <c r="B854" s="143">
        <v>17</v>
      </c>
      <c r="C854" s="143">
        <v>15</v>
      </c>
      <c r="D854" s="252">
        <f t="shared" si="154"/>
        <v>0.882352941176471</v>
      </c>
      <c r="F854" s="114" t="str">
        <f t="shared" si="149"/>
        <v>是</v>
      </c>
    </row>
    <row r="855" ht="17.85" customHeight="1" spans="1:6">
      <c r="A855" s="185" t="s">
        <v>750</v>
      </c>
      <c r="B855" s="143">
        <v>55</v>
      </c>
      <c r="C855" s="143">
        <v>30</v>
      </c>
      <c r="D855" s="252">
        <f t="shared" si="154"/>
        <v>0.545454545454545</v>
      </c>
      <c r="F855" s="114" t="str">
        <f t="shared" si="149"/>
        <v>是</v>
      </c>
    </row>
    <row r="856" ht="17.85" customHeight="1" spans="1:6">
      <c r="A856" s="185" t="s">
        <v>751</v>
      </c>
      <c r="B856" s="143">
        <v>50</v>
      </c>
      <c r="C856" s="143">
        <v>0</v>
      </c>
      <c r="D856" s="252">
        <f t="shared" si="154"/>
        <v>0</v>
      </c>
      <c r="F856" s="114" t="str">
        <f t="shared" si="149"/>
        <v>是</v>
      </c>
    </row>
    <row r="857" ht="17.85" customHeight="1" spans="1:6">
      <c r="A857" s="185" t="s">
        <v>752</v>
      </c>
      <c r="B857" s="143">
        <v>296</v>
      </c>
      <c r="C857" s="143">
        <v>423</v>
      </c>
      <c r="D857" s="252">
        <f t="shared" si="154"/>
        <v>1.42905405405405</v>
      </c>
      <c r="F857" s="114" t="str">
        <f t="shared" si="149"/>
        <v>是</v>
      </c>
    </row>
    <row r="858" ht="14.25" hidden="1" customHeight="1" spans="1:6">
      <c r="A858" s="185" t="s">
        <v>753</v>
      </c>
      <c r="B858" s="143">
        <v>0</v>
      </c>
      <c r="C858" s="143">
        <v>0</v>
      </c>
      <c r="D858" s="85">
        <f>IF(B858&lt;&gt;0,C858/B858,0)</f>
        <v>0</v>
      </c>
      <c r="F858" s="114" t="str">
        <f t="shared" si="149"/>
        <v>否</v>
      </c>
    </row>
    <row r="859" ht="17.85" customHeight="1" spans="1:6">
      <c r="A859" s="185" t="s">
        <v>754</v>
      </c>
      <c r="B859" s="143">
        <v>0</v>
      </c>
      <c r="C859" s="143">
        <v>1000</v>
      </c>
      <c r="D859" s="252" t="str">
        <f>IF(B859&lt;&gt;0,C859/B859,"")</f>
        <v/>
      </c>
      <c r="F859" s="114" t="str">
        <f t="shared" ref="F859:F864" si="155">IF((B859+C859+G859)&lt;&gt;0,"是","否")</f>
        <v>是</v>
      </c>
    </row>
    <row r="860" ht="14.25" hidden="1" customHeight="1" spans="1:6">
      <c r="A860" s="185" t="s">
        <v>755</v>
      </c>
      <c r="B860" s="143"/>
      <c r="C860" s="143"/>
      <c r="D860" s="85"/>
      <c r="F860" s="114" t="str">
        <f t="shared" si="155"/>
        <v>否</v>
      </c>
    </row>
    <row r="861" ht="17.85" customHeight="1" spans="1:6">
      <c r="A861" s="185" t="s">
        <v>756</v>
      </c>
      <c r="B861" s="143">
        <v>2755</v>
      </c>
      <c r="C861" s="143">
        <v>807</v>
      </c>
      <c r="D861" s="252">
        <f t="shared" ref="D861:D864" si="156">IF(B861&lt;&gt;0,C861/B861,"")</f>
        <v>0.292921960072595</v>
      </c>
      <c r="F861" s="114" t="str">
        <f t="shared" si="155"/>
        <v>是</v>
      </c>
    </row>
    <row r="862" ht="17.85" customHeight="1" spans="1:6">
      <c r="A862" s="185" t="s">
        <v>757</v>
      </c>
      <c r="B862" s="143">
        <v>1150</v>
      </c>
      <c r="C862" s="143">
        <v>1675</v>
      </c>
      <c r="D862" s="252">
        <f t="shared" si="156"/>
        <v>1.45652173913043</v>
      </c>
      <c r="F862" s="114" t="str">
        <f t="shared" si="155"/>
        <v>是</v>
      </c>
    </row>
    <row r="863" ht="17.85" customHeight="1" spans="1:6">
      <c r="A863" s="185" t="s">
        <v>758</v>
      </c>
      <c r="B863" s="143">
        <v>629</v>
      </c>
      <c r="C863" s="143">
        <v>338</v>
      </c>
      <c r="D863" s="252">
        <f t="shared" si="156"/>
        <v>0.537360890302067</v>
      </c>
      <c r="F863" s="114" t="str">
        <f t="shared" si="155"/>
        <v>是</v>
      </c>
    </row>
    <row r="864" ht="17.85" customHeight="1" spans="1:6">
      <c r="A864" s="185" t="s">
        <v>759</v>
      </c>
      <c r="B864" s="143">
        <v>1375</v>
      </c>
      <c r="C864" s="143">
        <v>581</v>
      </c>
      <c r="D864" s="252">
        <f t="shared" si="156"/>
        <v>0.422545454545455</v>
      </c>
      <c r="F864" s="114" t="str">
        <f t="shared" si="155"/>
        <v>是</v>
      </c>
    </row>
    <row r="865" ht="14.25" hidden="1" customHeight="1" spans="1:6">
      <c r="A865" s="185" t="s">
        <v>760</v>
      </c>
      <c r="B865" s="143">
        <v>0</v>
      </c>
      <c r="C865" s="143">
        <v>0</v>
      </c>
      <c r="D865" s="85">
        <f>IF(B865&lt;&gt;0,C865/B865,0)</f>
        <v>0</v>
      </c>
      <c r="F865" s="114" t="str">
        <f t="shared" ref="F865:F921" si="157">IF((B865+C865+G865)&lt;&gt;0,"是","否")</f>
        <v>否</v>
      </c>
    </row>
    <row r="866" ht="17.85" customHeight="1" spans="1:6">
      <c r="A866" s="185" t="s">
        <v>761</v>
      </c>
      <c r="B866" s="143">
        <v>10404</v>
      </c>
      <c r="C866" s="143">
        <v>8999</v>
      </c>
      <c r="D866" s="252">
        <f t="shared" ref="D866:D867" si="158">IF(B866&lt;&gt;0,C866/B866,"")</f>
        <v>0.864955786236063</v>
      </c>
      <c r="F866" s="114" t="str">
        <f t="shared" si="157"/>
        <v>是</v>
      </c>
    </row>
    <row r="867" ht="17.85" customHeight="1" spans="1:6">
      <c r="A867" s="185" t="s">
        <v>762</v>
      </c>
      <c r="B867" s="143">
        <v>1460</v>
      </c>
      <c r="C867" s="143">
        <v>12728</v>
      </c>
      <c r="D867" s="252">
        <f t="shared" si="158"/>
        <v>8.71780821917808</v>
      </c>
      <c r="F867" s="114" t="str">
        <f t="shared" si="157"/>
        <v>是</v>
      </c>
    </row>
    <row r="868" ht="3" hidden="1" customHeight="1" spans="1:6">
      <c r="A868" s="185" t="s">
        <v>763</v>
      </c>
      <c r="B868" s="143">
        <v>0</v>
      </c>
      <c r="C868" s="143">
        <v>0</v>
      </c>
      <c r="D868" s="85">
        <f>IF(B868&lt;&gt;0,C868/B868,0)</f>
        <v>0</v>
      </c>
      <c r="F868" s="114" t="str">
        <f t="shared" si="157"/>
        <v>否</v>
      </c>
    </row>
    <row r="869" ht="17.85" customHeight="1" spans="1:6">
      <c r="A869" s="185" t="s">
        <v>764</v>
      </c>
      <c r="B869" s="143">
        <v>115</v>
      </c>
      <c r="C869" s="143">
        <v>147</v>
      </c>
      <c r="D869" s="252">
        <f t="shared" ref="D869:D870" si="159">IF(B869&lt;&gt;0,C869/B869,"")</f>
        <v>1.27826086956522</v>
      </c>
      <c r="F869" s="114" t="str">
        <f t="shared" si="157"/>
        <v>是</v>
      </c>
    </row>
    <row r="870" ht="17.85" customHeight="1" spans="1:6">
      <c r="A870" s="185" t="s">
        <v>765</v>
      </c>
      <c r="B870" s="143">
        <v>1761</v>
      </c>
      <c r="C870" s="143">
        <v>1872</v>
      </c>
      <c r="D870" s="252">
        <f t="shared" si="159"/>
        <v>1.06303236797274</v>
      </c>
      <c r="F870" s="114" t="str">
        <f t="shared" si="157"/>
        <v>是</v>
      </c>
    </row>
    <row r="871" ht="14.25" hidden="1" customHeight="1" spans="1:6">
      <c r="A871" s="185" t="s">
        <v>766</v>
      </c>
      <c r="B871" s="143">
        <v>0</v>
      </c>
      <c r="C871" s="143">
        <v>0</v>
      </c>
      <c r="D871" s="85">
        <f>IF(B871&lt;&gt;0,C871/B871,0)</f>
        <v>0</v>
      </c>
      <c r="F871" s="114" t="str">
        <f t="shared" si="157"/>
        <v>否</v>
      </c>
    </row>
    <row r="872" ht="17.85" customHeight="1" spans="1:6">
      <c r="A872" s="185" t="s">
        <v>767</v>
      </c>
      <c r="B872" s="143">
        <v>7965</v>
      </c>
      <c r="C872" s="143">
        <v>5164</v>
      </c>
      <c r="D872" s="252">
        <f t="shared" ref="D872:D875" si="160">IF(B872&lt;&gt;0,C872/B872,"")</f>
        <v>0.648336472065286</v>
      </c>
      <c r="F872" s="114" t="str">
        <f t="shared" si="157"/>
        <v>是</v>
      </c>
    </row>
    <row r="873" ht="17.85" customHeight="1" spans="1:6">
      <c r="A873" s="185" t="s">
        <v>768</v>
      </c>
      <c r="B873" s="143">
        <f>SUM(B874:B901)</f>
        <v>41546</v>
      </c>
      <c r="C873" s="143">
        <f>SUM(C874:C901)</f>
        <v>42524</v>
      </c>
      <c r="D873" s="252">
        <f t="shared" si="160"/>
        <v>1.02354017233909</v>
      </c>
      <c r="F873" s="114" t="str">
        <f t="shared" si="157"/>
        <v>是</v>
      </c>
    </row>
    <row r="874" ht="17.85" customHeight="1" spans="1:6">
      <c r="A874" s="185" t="s">
        <v>724</v>
      </c>
      <c r="B874" s="143">
        <v>2784</v>
      </c>
      <c r="C874" s="143">
        <v>3461</v>
      </c>
      <c r="D874" s="252">
        <f t="shared" si="160"/>
        <v>1.24317528735632</v>
      </c>
      <c r="F874" s="114" t="str">
        <f t="shared" si="157"/>
        <v>是</v>
      </c>
    </row>
    <row r="875" ht="17.85" customHeight="1" spans="1:6">
      <c r="A875" s="185" t="s">
        <v>725</v>
      </c>
      <c r="B875" s="143">
        <v>5</v>
      </c>
      <c r="C875" s="143">
        <v>0</v>
      </c>
      <c r="D875" s="252">
        <f t="shared" si="160"/>
        <v>0</v>
      </c>
      <c r="F875" s="114" t="str">
        <f t="shared" si="157"/>
        <v>是</v>
      </c>
    </row>
    <row r="876" ht="14.25" hidden="1" customHeight="1" spans="1:6">
      <c r="A876" s="185" t="s">
        <v>726</v>
      </c>
      <c r="B876" s="143">
        <v>0</v>
      </c>
      <c r="C876" s="143">
        <v>0</v>
      </c>
      <c r="D876" s="85">
        <f>IF(B876&lt;&gt;0,C876/B876,0)</f>
        <v>0</v>
      </c>
      <c r="F876" s="114" t="str">
        <f t="shared" si="157"/>
        <v>否</v>
      </c>
    </row>
    <row r="877" ht="17.85" customHeight="1" spans="1:6">
      <c r="A877" s="185" t="s">
        <v>769</v>
      </c>
      <c r="B877" s="143">
        <v>6708</v>
      </c>
      <c r="C877" s="143">
        <v>7647</v>
      </c>
      <c r="D877" s="252">
        <f t="shared" ref="D877:D886" si="161">IF(B877&lt;&gt;0,C877/B877,"")</f>
        <v>1.13998211091234</v>
      </c>
      <c r="F877" s="114" t="str">
        <f t="shared" si="157"/>
        <v>是</v>
      </c>
    </row>
    <row r="878" ht="17.85" customHeight="1" spans="1:6">
      <c r="A878" s="185" t="s">
        <v>770</v>
      </c>
      <c r="B878" s="143">
        <v>10256</v>
      </c>
      <c r="C878" s="143">
        <v>7969</v>
      </c>
      <c r="D878" s="252">
        <f t="shared" si="161"/>
        <v>0.777008580343214</v>
      </c>
      <c r="F878" s="114" t="str">
        <f t="shared" si="157"/>
        <v>是</v>
      </c>
    </row>
    <row r="879" ht="17.85" customHeight="1" spans="1:6">
      <c r="A879" s="185" t="s">
        <v>771</v>
      </c>
      <c r="B879" s="143">
        <v>132</v>
      </c>
      <c r="C879" s="143">
        <v>259</v>
      </c>
      <c r="D879" s="252">
        <f t="shared" si="161"/>
        <v>1.96212121212121</v>
      </c>
      <c r="F879" s="114" t="str">
        <f t="shared" si="157"/>
        <v>是</v>
      </c>
    </row>
    <row r="880" ht="17.85" customHeight="1" spans="1:6">
      <c r="A880" s="185" t="s">
        <v>772</v>
      </c>
      <c r="B880" s="143">
        <v>45</v>
      </c>
      <c r="C880" s="143">
        <v>2216</v>
      </c>
      <c r="D880" s="252">
        <f t="shared" si="161"/>
        <v>49.2444444444444</v>
      </c>
      <c r="F880" s="114" t="str">
        <f t="shared" si="157"/>
        <v>是</v>
      </c>
    </row>
    <row r="881" ht="17.85" customHeight="1" spans="1:6">
      <c r="A881" s="185" t="s">
        <v>773</v>
      </c>
      <c r="B881" s="143">
        <v>15</v>
      </c>
      <c r="C881" s="143">
        <v>10</v>
      </c>
      <c r="D881" s="252">
        <f t="shared" si="161"/>
        <v>0.666666666666667</v>
      </c>
      <c r="F881" s="114" t="str">
        <f t="shared" si="157"/>
        <v>是</v>
      </c>
    </row>
    <row r="882" ht="17.85" customHeight="1" spans="1:6">
      <c r="A882" s="185" t="s">
        <v>774</v>
      </c>
      <c r="B882" s="143">
        <v>8242</v>
      </c>
      <c r="C882" s="143">
        <v>8314</v>
      </c>
      <c r="D882" s="252">
        <f t="shared" si="161"/>
        <v>1.00873574375152</v>
      </c>
      <c r="F882" s="114" t="str">
        <f t="shared" si="157"/>
        <v>是</v>
      </c>
    </row>
    <row r="883" ht="17.85" customHeight="1" spans="1:6">
      <c r="A883" s="185" t="s">
        <v>775</v>
      </c>
      <c r="B883" s="143">
        <v>1053</v>
      </c>
      <c r="C883" s="143">
        <v>1288</v>
      </c>
      <c r="D883" s="252">
        <f t="shared" si="161"/>
        <v>1.22317188983856</v>
      </c>
      <c r="F883" s="114" t="str">
        <f t="shared" si="157"/>
        <v>是</v>
      </c>
    </row>
    <row r="884" ht="17.85" customHeight="1" spans="1:6">
      <c r="A884" s="185" t="s">
        <v>776</v>
      </c>
      <c r="B884" s="143">
        <v>380</v>
      </c>
      <c r="C884" s="143">
        <v>426</v>
      </c>
      <c r="D884" s="252">
        <f t="shared" si="161"/>
        <v>1.12105263157895</v>
      </c>
      <c r="F884" s="114" t="str">
        <f t="shared" si="157"/>
        <v>是</v>
      </c>
    </row>
    <row r="885" ht="17.85" customHeight="1" spans="1:6">
      <c r="A885" s="185" t="s">
        <v>777</v>
      </c>
      <c r="B885" s="143">
        <v>1</v>
      </c>
      <c r="C885" s="143">
        <v>6</v>
      </c>
      <c r="D885" s="252">
        <f t="shared" si="161"/>
        <v>6</v>
      </c>
      <c r="F885" s="114" t="str">
        <f t="shared" si="157"/>
        <v>是</v>
      </c>
    </row>
    <row r="886" ht="17.85" customHeight="1" spans="1:6">
      <c r="A886" s="185" t="s">
        <v>778</v>
      </c>
      <c r="B886" s="143">
        <v>3199</v>
      </c>
      <c r="C886" s="143">
        <v>3336</v>
      </c>
      <c r="D886" s="252">
        <f t="shared" si="161"/>
        <v>1.04282588308847</v>
      </c>
      <c r="F886" s="114" t="str">
        <f t="shared" si="157"/>
        <v>是</v>
      </c>
    </row>
    <row r="887" ht="14.25" hidden="1" customHeight="1" spans="1:6">
      <c r="A887" s="185" t="s">
        <v>779</v>
      </c>
      <c r="B887" s="143">
        <v>0</v>
      </c>
      <c r="C887" s="143">
        <v>0</v>
      </c>
      <c r="D887" s="85">
        <f t="shared" ref="D887:D889" si="162">IF(B887&lt;&gt;0,C887/B887,0)</f>
        <v>0</v>
      </c>
      <c r="F887" s="114" t="str">
        <f t="shared" si="157"/>
        <v>否</v>
      </c>
    </row>
    <row r="888" ht="14.25" hidden="1" customHeight="1" spans="1:6">
      <c r="A888" s="185" t="s">
        <v>780</v>
      </c>
      <c r="B888" s="143">
        <v>0</v>
      </c>
      <c r="C888" s="143">
        <v>0</v>
      </c>
      <c r="D888" s="85">
        <f t="shared" si="162"/>
        <v>0</v>
      </c>
      <c r="F888" s="114" t="str">
        <f t="shared" si="157"/>
        <v>否</v>
      </c>
    </row>
    <row r="889" ht="14.25" hidden="1" customHeight="1" spans="1:6">
      <c r="A889" s="185" t="s">
        <v>781</v>
      </c>
      <c r="B889" s="143">
        <v>0</v>
      </c>
      <c r="C889" s="143">
        <v>0</v>
      </c>
      <c r="D889" s="85">
        <f t="shared" si="162"/>
        <v>0</v>
      </c>
      <c r="F889" s="114" t="str">
        <f t="shared" si="157"/>
        <v>否</v>
      </c>
    </row>
    <row r="890" ht="17.85" customHeight="1" spans="1:6">
      <c r="A890" s="185" t="s">
        <v>782</v>
      </c>
      <c r="B890" s="143"/>
      <c r="C890" s="143">
        <v>57</v>
      </c>
      <c r="D890" s="252" t="str">
        <f>IF(B890&lt;&gt;0,C890/B890,"")</f>
        <v/>
      </c>
      <c r="F890" s="114" t="str">
        <f t="shared" si="157"/>
        <v>是</v>
      </c>
    </row>
    <row r="891" ht="14.25" hidden="1" customHeight="1" spans="1:6">
      <c r="A891" s="185" t="s">
        <v>783</v>
      </c>
      <c r="B891" s="143">
        <v>0</v>
      </c>
      <c r="C891" s="143">
        <v>0</v>
      </c>
      <c r="D891" s="85">
        <f t="shared" ref="D891:D896" si="163">IF(B891&lt;&gt;0,C891/B891,0)</f>
        <v>0</v>
      </c>
      <c r="F891" s="114" t="str">
        <f t="shared" si="157"/>
        <v>否</v>
      </c>
    </row>
    <row r="892" ht="17.85" customHeight="1" spans="1:6">
      <c r="A892" s="185" t="s">
        <v>784</v>
      </c>
      <c r="B892" s="143">
        <v>1150</v>
      </c>
      <c r="C892" s="143">
        <v>605</v>
      </c>
      <c r="D892" s="252">
        <f t="shared" ref="D892:D894" si="164">IF(B892&lt;&gt;0,C892/B892,"")</f>
        <v>0.526086956521739</v>
      </c>
      <c r="F892" s="114" t="str">
        <f t="shared" si="157"/>
        <v>是</v>
      </c>
    </row>
    <row r="893" ht="17.85" customHeight="1" spans="1:6">
      <c r="A893" s="185" t="s">
        <v>785</v>
      </c>
      <c r="B893" s="143">
        <v>20</v>
      </c>
      <c r="C893" s="143">
        <v>0</v>
      </c>
      <c r="D893" s="252">
        <f t="shared" si="164"/>
        <v>0</v>
      </c>
      <c r="F893" s="114" t="str">
        <f t="shared" si="157"/>
        <v>是</v>
      </c>
    </row>
    <row r="894" ht="17.85" customHeight="1" spans="1:6">
      <c r="A894" s="185" t="s">
        <v>786</v>
      </c>
      <c r="B894" s="143">
        <v>70</v>
      </c>
      <c r="C894" s="143">
        <v>0</v>
      </c>
      <c r="D894" s="252">
        <f t="shared" si="164"/>
        <v>0</v>
      </c>
      <c r="F894" s="114" t="str">
        <f t="shared" si="157"/>
        <v>是</v>
      </c>
    </row>
    <row r="895" ht="14.25" hidden="1" customHeight="1" spans="1:6">
      <c r="A895" s="185" t="s">
        <v>787</v>
      </c>
      <c r="B895" s="143">
        <v>0</v>
      </c>
      <c r="C895" s="143">
        <v>0</v>
      </c>
      <c r="D895" s="85">
        <f t="shared" si="163"/>
        <v>0</v>
      </c>
      <c r="F895" s="114" t="str">
        <f t="shared" si="157"/>
        <v>否</v>
      </c>
    </row>
    <row r="896" ht="14.25" hidden="1" customHeight="1" spans="1:6">
      <c r="A896" s="185" t="s">
        <v>788</v>
      </c>
      <c r="B896" s="143">
        <v>0</v>
      </c>
      <c r="C896" s="143">
        <v>0</v>
      </c>
      <c r="D896" s="85">
        <f t="shared" si="163"/>
        <v>0</v>
      </c>
      <c r="F896" s="114" t="str">
        <f t="shared" si="157"/>
        <v>否</v>
      </c>
    </row>
    <row r="897" ht="17.85" customHeight="1" spans="1:6">
      <c r="A897" s="185" t="s">
        <v>789</v>
      </c>
      <c r="B897" s="143">
        <v>1725</v>
      </c>
      <c r="C897" s="143">
        <v>982</v>
      </c>
      <c r="D897" s="252">
        <f t="shared" ref="D897:D898" si="165">IF(B897&lt;&gt;0,C897/B897,"")</f>
        <v>0.569275362318841</v>
      </c>
      <c r="F897" s="114" t="str">
        <f t="shared" si="157"/>
        <v>是</v>
      </c>
    </row>
    <row r="898" ht="17.85" customHeight="1" spans="1:6">
      <c r="A898" s="185" t="s">
        <v>790</v>
      </c>
      <c r="B898" s="143">
        <v>76</v>
      </c>
      <c r="C898" s="143">
        <v>10</v>
      </c>
      <c r="D898" s="252">
        <f t="shared" si="165"/>
        <v>0.131578947368421</v>
      </c>
      <c r="F898" s="114" t="str">
        <f t="shared" si="157"/>
        <v>是</v>
      </c>
    </row>
    <row r="899" ht="17.1" hidden="1" customHeight="1" spans="1:6">
      <c r="A899" s="185" t="s">
        <v>791</v>
      </c>
      <c r="B899" s="143"/>
      <c r="C899" s="143"/>
      <c r="D899" s="85"/>
      <c r="F899" s="114" t="str">
        <f t="shared" si="157"/>
        <v>否</v>
      </c>
    </row>
    <row r="900" ht="17.85" customHeight="1" spans="1:6">
      <c r="A900" s="185" t="s">
        <v>792</v>
      </c>
      <c r="B900" s="143">
        <v>1964</v>
      </c>
      <c r="C900" s="143">
        <v>1446</v>
      </c>
      <c r="D900" s="252">
        <f t="shared" ref="D900:D904" si="166">IF(B900&lt;&gt;0,C900/B900,"")</f>
        <v>0.736252545824847</v>
      </c>
      <c r="F900" s="114" t="str">
        <f t="shared" si="157"/>
        <v>是</v>
      </c>
    </row>
    <row r="901" ht="17.85" customHeight="1" spans="1:6">
      <c r="A901" s="185" t="s">
        <v>793</v>
      </c>
      <c r="B901" s="143">
        <v>3721</v>
      </c>
      <c r="C901" s="143">
        <v>4492</v>
      </c>
      <c r="D901" s="252">
        <f t="shared" si="166"/>
        <v>1.20720236495566</v>
      </c>
      <c r="F901" s="114" t="str">
        <f t="shared" si="157"/>
        <v>是</v>
      </c>
    </row>
    <row r="902" ht="17.85" customHeight="1" spans="1:6">
      <c r="A902" s="185" t="s">
        <v>794</v>
      </c>
      <c r="B902" s="143">
        <f>SUM(B903:B929)</f>
        <v>68255</v>
      </c>
      <c r="C902" s="143">
        <f>SUM(C903:C929)</f>
        <v>65233</v>
      </c>
      <c r="D902" s="252">
        <f t="shared" si="166"/>
        <v>0.955724855321954</v>
      </c>
      <c r="F902" s="114" t="str">
        <f t="shared" si="157"/>
        <v>是</v>
      </c>
    </row>
    <row r="903" ht="17.85" customHeight="1" spans="1:6">
      <c r="A903" s="185" t="s">
        <v>724</v>
      </c>
      <c r="B903" s="143">
        <v>2321</v>
      </c>
      <c r="C903" s="143">
        <v>2728</v>
      </c>
      <c r="D903" s="252">
        <f t="shared" si="166"/>
        <v>1.17535545023697</v>
      </c>
      <c r="F903" s="114" t="str">
        <f t="shared" si="157"/>
        <v>是</v>
      </c>
    </row>
    <row r="904" ht="17.85" customHeight="1" spans="1:6">
      <c r="A904" s="185" t="s">
        <v>725</v>
      </c>
      <c r="B904" s="143">
        <v>4</v>
      </c>
      <c r="C904" s="143">
        <v>3</v>
      </c>
      <c r="D904" s="252">
        <f t="shared" si="166"/>
        <v>0.75</v>
      </c>
      <c r="F904" s="114" t="str">
        <f t="shared" si="157"/>
        <v>是</v>
      </c>
    </row>
    <row r="905" ht="14.25" hidden="1" customHeight="1" spans="1:6">
      <c r="A905" s="185" t="s">
        <v>726</v>
      </c>
      <c r="B905" s="143">
        <v>0</v>
      </c>
      <c r="C905" s="143">
        <v>0</v>
      </c>
      <c r="D905" s="85">
        <f>IF(B905&lt;&gt;0,C905/B905,0)</f>
        <v>0</v>
      </c>
      <c r="F905" s="114" t="str">
        <f t="shared" si="157"/>
        <v>否</v>
      </c>
    </row>
    <row r="906" ht="17.85" customHeight="1" spans="1:6">
      <c r="A906" s="185" t="s">
        <v>795</v>
      </c>
      <c r="B906" s="143">
        <v>1268</v>
      </c>
      <c r="C906" s="143">
        <v>1679</v>
      </c>
      <c r="D906" s="252">
        <f t="shared" ref="D906:D908" si="167">IF(B906&lt;&gt;0,C906/B906,"")</f>
        <v>1.32413249211356</v>
      </c>
      <c r="F906" s="114" t="str">
        <f t="shared" si="157"/>
        <v>是</v>
      </c>
    </row>
    <row r="907" ht="17.85" customHeight="1" spans="1:6">
      <c r="A907" s="185" t="s">
        <v>796</v>
      </c>
      <c r="B907" s="143">
        <v>36648</v>
      </c>
      <c r="C907" s="143">
        <v>23361</v>
      </c>
      <c r="D907" s="252">
        <f t="shared" si="167"/>
        <v>0.637442698100851</v>
      </c>
      <c r="F907" s="114" t="str">
        <f t="shared" si="157"/>
        <v>是</v>
      </c>
    </row>
    <row r="908" ht="17.85" customHeight="1" spans="1:6">
      <c r="A908" s="185" t="s">
        <v>797</v>
      </c>
      <c r="B908" s="143">
        <v>171</v>
      </c>
      <c r="C908" s="143">
        <v>371</v>
      </c>
      <c r="D908" s="252">
        <f t="shared" si="167"/>
        <v>2.16959064327485</v>
      </c>
      <c r="F908" s="114" t="str">
        <f t="shared" si="157"/>
        <v>是</v>
      </c>
    </row>
    <row r="909" ht="14.25" hidden="1" customHeight="1" spans="1:6">
      <c r="A909" s="185" t="s">
        <v>798</v>
      </c>
      <c r="B909" s="143">
        <v>0</v>
      </c>
      <c r="C909" s="143">
        <v>0</v>
      </c>
      <c r="D909" s="85">
        <f>IF(B909&lt;&gt;0,C909/B909,0)</f>
        <v>0</v>
      </c>
      <c r="F909" s="114" t="str">
        <f t="shared" si="157"/>
        <v>否</v>
      </c>
    </row>
    <row r="910" ht="17.85" customHeight="1" spans="1:6">
      <c r="A910" s="185" t="s">
        <v>799</v>
      </c>
      <c r="B910" s="143">
        <v>71</v>
      </c>
      <c r="C910" s="143">
        <v>202</v>
      </c>
      <c r="D910" s="252">
        <f t="shared" ref="D910:D914" si="168">IF(B910&lt;&gt;0,C910/B910,"")</f>
        <v>2.84507042253521</v>
      </c>
      <c r="F910" s="114" t="str">
        <f t="shared" si="157"/>
        <v>是</v>
      </c>
    </row>
    <row r="911" ht="17.85" customHeight="1" spans="1:6">
      <c r="A911" s="185" t="s">
        <v>800</v>
      </c>
      <c r="B911" s="143">
        <v>282</v>
      </c>
      <c r="C911" s="143">
        <v>359</v>
      </c>
      <c r="D911" s="252">
        <f t="shared" si="168"/>
        <v>1.27304964539007</v>
      </c>
      <c r="F911" s="114" t="str">
        <f t="shared" si="157"/>
        <v>是</v>
      </c>
    </row>
    <row r="912" ht="17.85" customHeight="1" spans="1:6">
      <c r="A912" s="185" t="s">
        <v>801</v>
      </c>
      <c r="B912" s="143">
        <v>1037</v>
      </c>
      <c r="C912" s="143">
        <v>3268</v>
      </c>
      <c r="D912" s="252">
        <f t="shared" si="168"/>
        <v>3.15139826422372</v>
      </c>
      <c r="F912" s="114" t="str">
        <f t="shared" si="157"/>
        <v>是</v>
      </c>
    </row>
    <row r="913" ht="17.85" customHeight="1" spans="1:6">
      <c r="A913" s="185" t="s">
        <v>802</v>
      </c>
      <c r="B913" s="143">
        <v>20</v>
      </c>
      <c r="C913" s="143">
        <v>8</v>
      </c>
      <c r="D913" s="252">
        <f t="shared" si="168"/>
        <v>0.4</v>
      </c>
      <c r="F913" s="114" t="str">
        <f t="shared" si="157"/>
        <v>是</v>
      </c>
    </row>
    <row r="914" ht="17.85" customHeight="1" spans="1:6">
      <c r="A914" s="185" t="s">
        <v>803</v>
      </c>
      <c r="B914" s="143">
        <v>5</v>
      </c>
      <c r="C914" s="143">
        <v>5</v>
      </c>
      <c r="D914" s="252">
        <f t="shared" si="168"/>
        <v>1</v>
      </c>
      <c r="F914" s="114" t="str">
        <f t="shared" si="157"/>
        <v>是</v>
      </c>
    </row>
    <row r="915" ht="14.25" hidden="1" customHeight="1" spans="1:6">
      <c r="A915" s="185" t="s">
        <v>804</v>
      </c>
      <c r="B915" s="143">
        <v>0</v>
      </c>
      <c r="C915" s="143">
        <v>0</v>
      </c>
      <c r="D915" s="85">
        <f>IF(B915&lt;&gt;0,C915/B915,0)</f>
        <v>0</v>
      </c>
      <c r="F915" s="114" t="str">
        <f t="shared" si="157"/>
        <v>否</v>
      </c>
    </row>
    <row r="916" ht="17.85" customHeight="1" spans="1:6">
      <c r="A916" s="185" t="s">
        <v>805</v>
      </c>
      <c r="B916" s="143">
        <v>645</v>
      </c>
      <c r="C916" s="143">
        <v>804</v>
      </c>
      <c r="D916" s="252">
        <f t="shared" ref="D916:D919" si="169">IF(B916&lt;&gt;0,C916/B916,"")</f>
        <v>1.24651162790698</v>
      </c>
      <c r="F916" s="114" t="str">
        <f t="shared" si="157"/>
        <v>是</v>
      </c>
    </row>
    <row r="917" ht="17.85" customHeight="1" spans="1:6">
      <c r="A917" s="185" t="s">
        <v>806</v>
      </c>
      <c r="B917" s="143">
        <v>558</v>
      </c>
      <c r="C917" s="143">
        <v>58</v>
      </c>
      <c r="D917" s="252">
        <f t="shared" si="169"/>
        <v>0.103942652329749</v>
      </c>
      <c r="F917" s="114" t="str">
        <f t="shared" si="157"/>
        <v>是</v>
      </c>
    </row>
    <row r="918" ht="17.85" customHeight="1" spans="1:6">
      <c r="A918" s="185" t="s">
        <v>807</v>
      </c>
      <c r="B918" s="143">
        <v>14674</v>
      </c>
      <c r="C918" s="143">
        <v>11800</v>
      </c>
      <c r="D918" s="252">
        <f t="shared" si="169"/>
        <v>0.804143382854028</v>
      </c>
      <c r="F918" s="114" t="str">
        <f t="shared" si="157"/>
        <v>是</v>
      </c>
    </row>
    <row r="919" ht="17.85" customHeight="1" spans="1:6">
      <c r="A919" s="185" t="s">
        <v>808</v>
      </c>
      <c r="B919" s="143">
        <v>1721</v>
      </c>
      <c r="C919" s="143">
        <v>1174</v>
      </c>
      <c r="D919" s="252">
        <f t="shared" si="169"/>
        <v>0.682161533991865</v>
      </c>
      <c r="F919" s="114" t="str">
        <f t="shared" si="157"/>
        <v>是</v>
      </c>
    </row>
    <row r="920" ht="14.25" hidden="1" customHeight="1" spans="1:6">
      <c r="A920" s="185" t="s">
        <v>809</v>
      </c>
      <c r="B920" s="143">
        <v>0</v>
      </c>
      <c r="C920" s="143">
        <v>0</v>
      </c>
      <c r="D920" s="85">
        <f t="shared" ref="D920:D926" si="170">IF(B920&lt;&gt;0,C920/B920,0)</f>
        <v>0</v>
      </c>
      <c r="F920" s="114" t="str">
        <f t="shared" si="157"/>
        <v>否</v>
      </c>
    </row>
    <row r="921" ht="14.25" hidden="1" customHeight="1" spans="1:6">
      <c r="A921" s="185" t="s">
        <v>810</v>
      </c>
      <c r="B921" s="143">
        <v>0</v>
      </c>
      <c r="C921" s="143">
        <v>0</v>
      </c>
      <c r="D921" s="85"/>
      <c r="F921" s="114" t="str">
        <f t="shared" si="157"/>
        <v>否</v>
      </c>
    </row>
    <row r="922" ht="17.85" customHeight="1" spans="1:6">
      <c r="A922" s="185" t="s">
        <v>811</v>
      </c>
      <c r="B922" s="143">
        <v>73</v>
      </c>
      <c r="C922" s="143">
        <v>2385</v>
      </c>
      <c r="D922" s="252">
        <f>IF(B922&lt;&gt;0,C922/B922,"")</f>
        <v>32.6712328767123</v>
      </c>
      <c r="F922" s="114" t="str">
        <f t="shared" ref="F922:F924" si="171">IF((B922+C922+G922)&lt;&gt;0,"是","否")</f>
        <v>是</v>
      </c>
    </row>
    <row r="923" ht="14.25" hidden="1" customHeight="1" spans="1:6">
      <c r="A923" s="185" t="s">
        <v>812</v>
      </c>
      <c r="B923" s="143">
        <v>0</v>
      </c>
      <c r="C923" s="143">
        <v>0</v>
      </c>
      <c r="D923" s="85">
        <f t="shared" si="170"/>
        <v>0</v>
      </c>
      <c r="F923" s="114" t="str">
        <f t="shared" si="171"/>
        <v>否</v>
      </c>
    </row>
    <row r="924" ht="17.85" customHeight="1" spans="1:6">
      <c r="A924" s="185" t="s">
        <v>813</v>
      </c>
      <c r="B924" s="143">
        <v>631</v>
      </c>
      <c r="C924" s="143">
        <v>0</v>
      </c>
      <c r="D924" s="252">
        <f>IF(B924&lt;&gt;0,C924/B924,"")</f>
        <v>0</v>
      </c>
      <c r="F924" s="114" t="str">
        <f t="shared" si="171"/>
        <v>是</v>
      </c>
    </row>
    <row r="925" ht="14.25" hidden="1" customHeight="1" spans="1:6">
      <c r="A925" s="185" t="s">
        <v>814</v>
      </c>
      <c r="B925" s="143">
        <v>0</v>
      </c>
      <c r="C925" s="143">
        <v>0</v>
      </c>
      <c r="D925" s="85">
        <f t="shared" si="170"/>
        <v>0</v>
      </c>
      <c r="F925" s="114" t="str">
        <f t="shared" ref="F925:F990" si="172">IF((B925+C925+G925)&lt;&gt;0,"是","否")</f>
        <v>否</v>
      </c>
    </row>
    <row r="926" ht="14.25" hidden="1" customHeight="1" spans="1:6">
      <c r="A926" s="185" t="s">
        <v>785</v>
      </c>
      <c r="B926" s="143">
        <v>0</v>
      </c>
      <c r="C926" s="143">
        <v>0</v>
      </c>
      <c r="D926" s="85">
        <f t="shared" si="170"/>
        <v>0</v>
      </c>
      <c r="F926" s="114" t="str">
        <f t="shared" si="172"/>
        <v>否</v>
      </c>
    </row>
    <row r="927" ht="17.85" customHeight="1" spans="1:6">
      <c r="A927" s="185" t="s">
        <v>815</v>
      </c>
      <c r="B927" s="143">
        <v>4</v>
      </c>
      <c r="C927" s="143">
        <v>3</v>
      </c>
      <c r="D927" s="252">
        <f t="shared" ref="D927:D929" si="173">IF(B927&lt;&gt;0,C927/B927,"")</f>
        <v>0.75</v>
      </c>
      <c r="F927" s="114" t="str">
        <f t="shared" si="172"/>
        <v>是</v>
      </c>
    </row>
    <row r="928" ht="17.85" customHeight="1" spans="1:6">
      <c r="A928" s="185" t="s">
        <v>816</v>
      </c>
      <c r="B928" s="143">
        <v>5931</v>
      </c>
      <c r="C928" s="143">
        <v>8339</v>
      </c>
      <c r="D928" s="252">
        <f t="shared" si="173"/>
        <v>1.40600236047884</v>
      </c>
      <c r="F928" s="114" t="str">
        <f t="shared" si="172"/>
        <v>是</v>
      </c>
    </row>
    <row r="929" ht="17.85" customHeight="1" spans="1:6">
      <c r="A929" s="185" t="s">
        <v>817</v>
      </c>
      <c r="B929" s="143">
        <v>2191</v>
      </c>
      <c r="C929" s="143">
        <v>8686</v>
      </c>
      <c r="D929" s="252">
        <f t="shared" si="173"/>
        <v>3.96439981743496</v>
      </c>
      <c r="F929" s="114" t="str">
        <f t="shared" si="172"/>
        <v>是</v>
      </c>
    </row>
    <row r="930" ht="14.25" hidden="1" customHeight="1" spans="1:6">
      <c r="A930" s="185" t="s">
        <v>818</v>
      </c>
      <c r="B930" s="143"/>
      <c r="C930" s="143"/>
      <c r="D930" s="85">
        <f t="shared" ref="D930:D940" si="174">IF(B930&lt;&gt;0,C930/B930,0)</f>
        <v>0</v>
      </c>
      <c r="F930" s="114" t="str">
        <f t="shared" si="172"/>
        <v>否</v>
      </c>
    </row>
    <row r="931" ht="14.25" hidden="1" customHeight="1" spans="1:6">
      <c r="A931" s="185" t="s">
        <v>724</v>
      </c>
      <c r="B931" s="143"/>
      <c r="C931" s="143"/>
      <c r="D931" s="85">
        <f t="shared" si="174"/>
        <v>0</v>
      </c>
      <c r="F931" s="114" t="str">
        <f t="shared" si="172"/>
        <v>否</v>
      </c>
    </row>
    <row r="932" ht="14.25" hidden="1" customHeight="1" spans="1:6">
      <c r="A932" s="185" t="s">
        <v>725</v>
      </c>
      <c r="B932" s="143"/>
      <c r="C932" s="143"/>
      <c r="D932" s="85">
        <f t="shared" si="174"/>
        <v>0</v>
      </c>
      <c r="F932" s="114" t="str">
        <f t="shared" si="172"/>
        <v>否</v>
      </c>
    </row>
    <row r="933" ht="14.25" hidden="1" customHeight="1" spans="1:6">
      <c r="A933" s="185" t="s">
        <v>726</v>
      </c>
      <c r="B933" s="143"/>
      <c r="C933" s="143"/>
      <c r="D933" s="85">
        <f t="shared" si="174"/>
        <v>0</v>
      </c>
      <c r="F933" s="114" t="str">
        <f t="shared" si="172"/>
        <v>否</v>
      </c>
    </row>
    <row r="934" ht="14.25" hidden="1" customHeight="1" spans="1:6">
      <c r="A934" s="185" t="s">
        <v>819</v>
      </c>
      <c r="B934" s="143"/>
      <c r="C934" s="143"/>
      <c r="D934" s="85">
        <f t="shared" si="174"/>
        <v>0</v>
      </c>
      <c r="F934" s="114" t="str">
        <f t="shared" si="172"/>
        <v>否</v>
      </c>
    </row>
    <row r="935" ht="14.25" hidden="1" customHeight="1" spans="1:6">
      <c r="A935" s="185" t="s">
        <v>820</v>
      </c>
      <c r="B935" s="143"/>
      <c r="C935" s="143"/>
      <c r="D935" s="85">
        <f t="shared" si="174"/>
        <v>0</v>
      </c>
      <c r="F935" s="114" t="str">
        <f t="shared" si="172"/>
        <v>否</v>
      </c>
    </row>
    <row r="936" ht="14.25" hidden="1" customHeight="1" spans="1:6">
      <c r="A936" s="185" t="s">
        <v>821</v>
      </c>
      <c r="B936" s="143"/>
      <c r="C936" s="143"/>
      <c r="D936" s="85">
        <f t="shared" si="174"/>
        <v>0</v>
      </c>
      <c r="F936" s="114" t="str">
        <f t="shared" si="172"/>
        <v>否</v>
      </c>
    </row>
    <row r="937" ht="14.25" hidden="1" customHeight="1" spans="1:6">
      <c r="A937" s="185" t="s">
        <v>822</v>
      </c>
      <c r="B937" s="143"/>
      <c r="C937" s="143"/>
      <c r="D937" s="85">
        <f t="shared" si="174"/>
        <v>0</v>
      </c>
      <c r="F937" s="114" t="str">
        <f t="shared" si="172"/>
        <v>否</v>
      </c>
    </row>
    <row r="938" ht="14.25" hidden="1" customHeight="1" spans="1:6">
      <c r="A938" s="185" t="s">
        <v>823</v>
      </c>
      <c r="B938" s="143"/>
      <c r="C938" s="143"/>
      <c r="D938" s="85">
        <f t="shared" si="174"/>
        <v>0</v>
      </c>
      <c r="F938" s="114" t="str">
        <f t="shared" si="172"/>
        <v>否</v>
      </c>
    </row>
    <row r="939" ht="14.25" hidden="1" customHeight="1" spans="1:6">
      <c r="A939" s="185" t="s">
        <v>824</v>
      </c>
      <c r="B939" s="143"/>
      <c r="C939" s="143"/>
      <c r="D939" s="85">
        <f t="shared" si="174"/>
        <v>0</v>
      </c>
      <c r="F939" s="114" t="str">
        <f t="shared" si="172"/>
        <v>否</v>
      </c>
    </row>
    <row r="940" ht="14.25" hidden="1" customHeight="1" spans="1:6">
      <c r="A940" s="185" t="s">
        <v>825</v>
      </c>
      <c r="B940" s="143"/>
      <c r="C940" s="143"/>
      <c r="D940" s="85">
        <f t="shared" si="174"/>
        <v>0</v>
      </c>
      <c r="F940" s="114" t="str">
        <f t="shared" si="172"/>
        <v>否</v>
      </c>
    </row>
    <row r="941" ht="17.85" customHeight="1" spans="1:6">
      <c r="A941" s="185" t="s">
        <v>826</v>
      </c>
      <c r="B941" s="143">
        <f>SUM(B942:B951)</f>
        <v>140337</v>
      </c>
      <c r="C941" s="143">
        <f>SUM(C942:C951)</f>
        <v>108558</v>
      </c>
      <c r="D941" s="252">
        <f t="shared" ref="D941:D943" si="175">IF(B941&lt;&gt;0,C941/B941,"")</f>
        <v>0.773552234977233</v>
      </c>
      <c r="F941" s="114" t="str">
        <f t="shared" si="172"/>
        <v>是</v>
      </c>
    </row>
    <row r="942" ht="17.85" customHeight="1" spans="1:6">
      <c r="A942" s="185" t="s">
        <v>724</v>
      </c>
      <c r="B942" s="143">
        <v>1318</v>
      </c>
      <c r="C942" s="143">
        <v>2128</v>
      </c>
      <c r="D942" s="252">
        <f t="shared" si="175"/>
        <v>1.61456752655539</v>
      </c>
      <c r="F942" s="114" t="str">
        <f t="shared" si="172"/>
        <v>是</v>
      </c>
    </row>
    <row r="943" ht="17.85" customHeight="1" spans="1:6">
      <c r="A943" s="185" t="s">
        <v>725</v>
      </c>
      <c r="B943" s="143">
        <v>645</v>
      </c>
      <c r="C943" s="143">
        <v>436</v>
      </c>
      <c r="D943" s="252">
        <f t="shared" si="175"/>
        <v>0.675968992248062</v>
      </c>
      <c r="F943" s="114" t="str">
        <f t="shared" si="172"/>
        <v>是</v>
      </c>
    </row>
    <row r="944" ht="19.5" hidden="1" customHeight="1" spans="1:6">
      <c r="A944" s="185" t="s">
        <v>726</v>
      </c>
      <c r="B944" s="143">
        <v>0</v>
      </c>
      <c r="C944" s="143">
        <v>0</v>
      </c>
      <c r="D944" s="85">
        <f>IF(B944&lt;&gt;0,C944/B944,0)</f>
        <v>0</v>
      </c>
      <c r="F944" s="114" t="str">
        <f t="shared" si="172"/>
        <v>否</v>
      </c>
    </row>
    <row r="945" ht="17.85" customHeight="1" spans="1:6">
      <c r="A945" s="185" t="s">
        <v>827</v>
      </c>
      <c r="B945" s="143">
        <v>87892</v>
      </c>
      <c r="C945" s="143">
        <v>58216</v>
      </c>
      <c r="D945" s="252">
        <f t="shared" ref="D945:D948" si="176">IF(B945&lt;&gt;0,C945/B945,"")</f>
        <v>0.66235834888272</v>
      </c>
      <c r="F945" s="114" t="str">
        <f t="shared" si="172"/>
        <v>是</v>
      </c>
    </row>
    <row r="946" ht="17.85" customHeight="1" spans="1:6">
      <c r="A946" s="185" t="s">
        <v>828</v>
      </c>
      <c r="B946" s="143">
        <v>4563</v>
      </c>
      <c r="C946" s="143">
        <v>9890</v>
      </c>
      <c r="D946" s="252">
        <f t="shared" si="176"/>
        <v>2.16743370589524</v>
      </c>
      <c r="F946" s="114" t="str">
        <f t="shared" si="172"/>
        <v>是</v>
      </c>
    </row>
    <row r="947" ht="17.85" customHeight="1" spans="1:6">
      <c r="A947" s="185" t="s">
        <v>829</v>
      </c>
      <c r="B947" s="143">
        <v>544</v>
      </c>
      <c r="C947" s="143">
        <v>253</v>
      </c>
      <c r="D947" s="252">
        <f t="shared" si="176"/>
        <v>0.465073529411765</v>
      </c>
      <c r="F947" s="114" t="str">
        <f t="shared" si="172"/>
        <v>是</v>
      </c>
    </row>
    <row r="948" ht="17.85" customHeight="1" spans="1:6">
      <c r="A948" s="185" t="s">
        <v>830</v>
      </c>
      <c r="B948" s="143">
        <v>4344</v>
      </c>
      <c r="C948" s="143">
        <v>899</v>
      </c>
      <c r="D948" s="252">
        <f t="shared" si="176"/>
        <v>0.20695211786372</v>
      </c>
      <c r="F948" s="114" t="str">
        <f t="shared" si="172"/>
        <v>是</v>
      </c>
    </row>
    <row r="949" ht="14.25" hidden="1" customHeight="1" spans="1:6">
      <c r="A949" s="185" t="s">
        <v>831</v>
      </c>
      <c r="B949" s="143">
        <v>0</v>
      </c>
      <c r="C949" s="143">
        <v>0</v>
      </c>
      <c r="D949" s="85">
        <f>IF(B949&lt;&gt;0,C949/B949,0)</f>
        <v>0</v>
      </c>
      <c r="F949" s="114" t="str">
        <f t="shared" si="172"/>
        <v>否</v>
      </c>
    </row>
    <row r="950" ht="17.85" customHeight="1" spans="1:6">
      <c r="A950" s="185" t="s">
        <v>832</v>
      </c>
      <c r="B950" s="143">
        <v>110</v>
      </c>
      <c r="C950" s="143">
        <v>188</v>
      </c>
      <c r="D950" s="252">
        <f t="shared" ref="D950:D955" si="177">IF(B950&lt;&gt;0,C950/B950,"")</f>
        <v>1.70909090909091</v>
      </c>
      <c r="F950" s="114" t="str">
        <f t="shared" si="172"/>
        <v>是</v>
      </c>
    </row>
    <row r="951" ht="17.85" customHeight="1" spans="1:6">
      <c r="A951" s="185" t="s">
        <v>833</v>
      </c>
      <c r="B951" s="143">
        <v>40921</v>
      </c>
      <c r="C951" s="143">
        <v>36548</v>
      </c>
      <c r="D951" s="252">
        <f t="shared" si="177"/>
        <v>0.893135553872095</v>
      </c>
      <c r="F951" s="114" t="str">
        <f t="shared" si="172"/>
        <v>是</v>
      </c>
    </row>
    <row r="952" ht="17.85" customHeight="1" spans="1:6">
      <c r="A952" s="185" t="s">
        <v>834</v>
      </c>
      <c r="B952" s="143">
        <f>SUM(B953:B957)</f>
        <v>13570</v>
      </c>
      <c r="C952" s="143">
        <f>SUM(C953:C957)</f>
        <v>11151</v>
      </c>
      <c r="D952" s="252">
        <f t="shared" si="177"/>
        <v>0.821739130434783</v>
      </c>
      <c r="F952" s="114" t="str">
        <f t="shared" si="172"/>
        <v>是</v>
      </c>
    </row>
    <row r="953" ht="17.85" customHeight="1" spans="1:6">
      <c r="A953" s="185" t="s">
        <v>835</v>
      </c>
      <c r="B953" s="143">
        <v>6</v>
      </c>
      <c r="C953" s="143">
        <v>14</v>
      </c>
      <c r="D953" s="252">
        <f t="shared" si="177"/>
        <v>2.33333333333333</v>
      </c>
      <c r="F953" s="114" t="str">
        <f t="shared" si="172"/>
        <v>是</v>
      </c>
    </row>
    <row r="954" ht="17.85" customHeight="1" spans="1:6">
      <c r="A954" s="185" t="s">
        <v>836</v>
      </c>
      <c r="B954" s="143">
        <v>10317</v>
      </c>
      <c r="C954" s="143">
        <v>10280</v>
      </c>
      <c r="D954" s="252">
        <f t="shared" si="177"/>
        <v>0.996413686149074</v>
      </c>
      <c r="F954" s="114" t="str">
        <f t="shared" si="172"/>
        <v>是</v>
      </c>
    </row>
    <row r="955" ht="17.85" customHeight="1" spans="1:6">
      <c r="A955" s="185" t="s">
        <v>837</v>
      </c>
      <c r="B955" s="143">
        <v>3113</v>
      </c>
      <c r="C955" s="143">
        <v>797</v>
      </c>
      <c r="D955" s="252">
        <f t="shared" si="177"/>
        <v>0.256023128814648</v>
      </c>
      <c r="F955" s="114" t="str">
        <f t="shared" si="172"/>
        <v>是</v>
      </c>
    </row>
    <row r="956" ht="14.25" hidden="1" customHeight="1" spans="1:6">
      <c r="A956" s="185" t="s">
        <v>838</v>
      </c>
      <c r="B956" s="143">
        <v>0</v>
      </c>
      <c r="C956" s="143">
        <v>0</v>
      </c>
      <c r="D956" s="85">
        <f>IF(B956&lt;&gt;0,C956/B956,0)</f>
        <v>0</v>
      </c>
      <c r="F956" s="114" t="str">
        <f t="shared" si="172"/>
        <v>否</v>
      </c>
    </row>
    <row r="957" ht="17.85" customHeight="1" spans="1:6">
      <c r="A957" s="185" t="s">
        <v>839</v>
      </c>
      <c r="B957" s="143">
        <v>134</v>
      </c>
      <c r="C957" s="143">
        <v>60</v>
      </c>
      <c r="D957" s="252">
        <f t="shared" ref="D957:D962" si="178">IF(B957&lt;&gt;0,C957/B957,"")</f>
        <v>0.447761194029851</v>
      </c>
      <c r="F957" s="114" t="str">
        <f t="shared" si="172"/>
        <v>是</v>
      </c>
    </row>
    <row r="958" ht="17.85" customHeight="1" spans="1:6">
      <c r="A958" s="185" t="s">
        <v>840</v>
      </c>
      <c r="B958" s="143">
        <f>SUM(B959:B964)</f>
        <v>32770</v>
      </c>
      <c r="C958" s="143">
        <f>SUM(C959:C964)</f>
        <v>29273</v>
      </c>
      <c r="D958" s="252">
        <f t="shared" si="178"/>
        <v>0.893286542569423</v>
      </c>
      <c r="F958" s="114" t="str">
        <f t="shared" si="172"/>
        <v>是</v>
      </c>
    </row>
    <row r="959" ht="17.85" customHeight="1" spans="1:6">
      <c r="A959" s="185" t="s">
        <v>841</v>
      </c>
      <c r="B959" s="143">
        <v>20706</v>
      </c>
      <c r="C959" s="143">
        <v>19606</v>
      </c>
      <c r="D959" s="252">
        <f t="shared" si="178"/>
        <v>0.946875301844876</v>
      </c>
      <c r="F959" s="114" t="str">
        <f t="shared" si="172"/>
        <v>是</v>
      </c>
    </row>
    <row r="960" ht="17.85" customHeight="1" spans="1:6">
      <c r="A960" s="185" t="s">
        <v>842</v>
      </c>
      <c r="B960" s="143">
        <v>41</v>
      </c>
      <c r="C960" s="143">
        <v>41</v>
      </c>
      <c r="D960" s="252">
        <f t="shared" si="178"/>
        <v>1</v>
      </c>
      <c r="F960" s="114" t="str">
        <f t="shared" si="172"/>
        <v>是</v>
      </c>
    </row>
    <row r="961" ht="17.85" customHeight="1" spans="1:6">
      <c r="A961" s="185" t="s">
        <v>843</v>
      </c>
      <c r="B961" s="143">
        <v>11214</v>
      </c>
      <c r="C961" s="143">
        <v>8808</v>
      </c>
      <c r="D961" s="252">
        <f t="shared" si="178"/>
        <v>0.785446762974853</v>
      </c>
      <c r="F961" s="114" t="str">
        <f t="shared" si="172"/>
        <v>是</v>
      </c>
    </row>
    <row r="962" ht="17.85" customHeight="1" spans="1:6">
      <c r="A962" s="185" t="s">
        <v>844</v>
      </c>
      <c r="B962" s="143">
        <v>526</v>
      </c>
      <c r="C962" s="143">
        <v>583</v>
      </c>
      <c r="D962" s="252">
        <f t="shared" si="178"/>
        <v>1.10836501901141</v>
      </c>
      <c r="F962" s="114" t="str">
        <f t="shared" si="172"/>
        <v>是</v>
      </c>
    </row>
    <row r="963" ht="17.1" hidden="1" customHeight="1" spans="1:6">
      <c r="A963" s="185" t="s">
        <v>845</v>
      </c>
      <c r="B963" s="143">
        <v>0</v>
      </c>
      <c r="C963" s="143">
        <v>0</v>
      </c>
      <c r="D963" s="85"/>
      <c r="F963" s="114" t="str">
        <f t="shared" si="172"/>
        <v>否</v>
      </c>
    </row>
    <row r="964" ht="17.85" customHeight="1" spans="1:6">
      <c r="A964" s="185" t="s">
        <v>846</v>
      </c>
      <c r="B964" s="143">
        <v>283</v>
      </c>
      <c r="C964" s="143">
        <v>235</v>
      </c>
      <c r="D964" s="252">
        <f t="shared" ref="D964:D970" si="179">IF(B964&lt;&gt;0,C964/B964,"")</f>
        <v>0.830388692579505</v>
      </c>
      <c r="F964" s="114" t="str">
        <f t="shared" si="172"/>
        <v>是</v>
      </c>
    </row>
    <row r="965" ht="17.85" customHeight="1" spans="1:6">
      <c r="A965" s="185" t="s">
        <v>847</v>
      </c>
      <c r="B965" s="143">
        <f>SUM(B966:B971)</f>
        <v>13820</v>
      </c>
      <c r="C965" s="143">
        <f>SUM(C966:C971)</f>
        <v>13093</v>
      </c>
      <c r="D965" s="252">
        <f t="shared" si="179"/>
        <v>0.94739507959479</v>
      </c>
      <c r="F965" s="114" t="str">
        <f t="shared" si="172"/>
        <v>是</v>
      </c>
    </row>
    <row r="966" ht="17.85" customHeight="1" spans="1:6">
      <c r="A966" s="185" t="s">
        <v>848</v>
      </c>
      <c r="B966" s="143">
        <v>554</v>
      </c>
      <c r="C966" s="143">
        <v>503</v>
      </c>
      <c r="D966" s="252">
        <f t="shared" si="179"/>
        <v>0.907942238267148</v>
      </c>
      <c r="F966" s="114" t="str">
        <f t="shared" si="172"/>
        <v>是</v>
      </c>
    </row>
    <row r="967" ht="17.85" customHeight="1" spans="1:6">
      <c r="A967" s="185" t="s">
        <v>849</v>
      </c>
      <c r="B967" s="143">
        <v>243</v>
      </c>
      <c r="C967" s="143">
        <v>738</v>
      </c>
      <c r="D967" s="252">
        <f t="shared" si="179"/>
        <v>3.03703703703704</v>
      </c>
      <c r="F967" s="114" t="str">
        <f t="shared" si="172"/>
        <v>是</v>
      </c>
    </row>
    <row r="968" ht="17.85" customHeight="1" spans="1:6">
      <c r="A968" s="185" t="s">
        <v>850</v>
      </c>
      <c r="B968" s="143">
        <v>8626</v>
      </c>
      <c r="C968" s="143">
        <v>6780</v>
      </c>
      <c r="D968" s="252">
        <f t="shared" si="179"/>
        <v>0.785995826570832</v>
      </c>
      <c r="F968" s="114" t="str">
        <f t="shared" si="172"/>
        <v>是</v>
      </c>
    </row>
    <row r="969" ht="17.85" customHeight="1" spans="1:6">
      <c r="A969" s="185" t="s">
        <v>851</v>
      </c>
      <c r="B969" s="143">
        <v>4297</v>
      </c>
      <c r="C969" s="143">
        <v>5072</v>
      </c>
      <c r="D969" s="252">
        <f t="shared" si="179"/>
        <v>1.18035838957412</v>
      </c>
      <c r="F969" s="114" t="str">
        <f t="shared" si="172"/>
        <v>是</v>
      </c>
    </row>
    <row r="970" ht="17.85" customHeight="1" spans="1:6">
      <c r="A970" s="185" t="s">
        <v>852</v>
      </c>
      <c r="B970" s="143">
        <v>100</v>
      </c>
      <c r="C970" s="143">
        <v>0</v>
      </c>
      <c r="D970" s="252">
        <f t="shared" si="179"/>
        <v>0</v>
      </c>
      <c r="F970" s="114" t="str">
        <f t="shared" si="172"/>
        <v>是</v>
      </c>
    </row>
    <row r="971" ht="14.25" hidden="1" customHeight="1" spans="1:6">
      <c r="A971" s="185" t="s">
        <v>853</v>
      </c>
      <c r="B971" s="143">
        <v>0</v>
      </c>
      <c r="C971" s="143">
        <v>0</v>
      </c>
      <c r="D971" s="85"/>
      <c r="F971" s="114" t="str">
        <f t="shared" si="172"/>
        <v>否</v>
      </c>
    </row>
    <row r="972" ht="14.25" hidden="1" customHeight="1" spans="1:6">
      <c r="A972" s="185" t="s">
        <v>854</v>
      </c>
      <c r="B972" s="143"/>
      <c r="C972" s="143"/>
      <c r="D972" s="85">
        <f t="shared" ref="D972:D975" si="180">IF(B972&lt;&gt;0,C972/B972,0)</f>
        <v>0</v>
      </c>
      <c r="F972" s="114" t="str">
        <f t="shared" si="172"/>
        <v>否</v>
      </c>
    </row>
    <row r="973" ht="14.25" hidden="1" customHeight="1" spans="1:6">
      <c r="A973" s="185" t="s">
        <v>855</v>
      </c>
      <c r="B973" s="143"/>
      <c r="C973" s="143"/>
      <c r="D973" s="85">
        <f t="shared" si="180"/>
        <v>0</v>
      </c>
      <c r="F973" s="114" t="str">
        <f t="shared" si="172"/>
        <v>否</v>
      </c>
    </row>
    <row r="974" ht="14.25" hidden="1" customHeight="1" spans="1:6">
      <c r="A974" s="185" t="s">
        <v>856</v>
      </c>
      <c r="B974" s="143"/>
      <c r="C974" s="143"/>
      <c r="D974" s="85">
        <f t="shared" si="180"/>
        <v>0</v>
      </c>
      <c r="F974" s="114" t="str">
        <f t="shared" si="172"/>
        <v>否</v>
      </c>
    </row>
    <row r="975" ht="14.25" hidden="1" customHeight="1" spans="1:6">
      <c r="A975" s="185" t="s">
        <v>857</v>
      </c>
      <c r="B975" s="143"/>
      <c r="C975" s="143"/>
      <c r="D975" s="85">
        <f t="shared" si="180"/>
        <v>0</v>
      </c>
      <c r="F975" s="114" t="str">
        <f t="shared" si="172"/>
        <v>否</v>
      </c>
    </row>
    <row r="976" ht="17.85" customHeight="1" spans="1:6">
      <c r="A976" s="185" t="s">
        <v>858</v>
      </c>
      <c r="B976" s="143">
        <f>SUM(B977:B978)</f>
        <v>5759</v>
      </c>
      <c r="C976" s="143">
        <f>SUM(C977:C978)</f>
        <v>268</v>
      </c>
      <c r="D976" s="252">
        <f>IF(B976&lt;&gt;0,C976/B976,"")</f>
        <v>0.0465358569196041</v>
      </c>
      <c r="F976" s="114" t="str">
        <f t="shared" si="172"/>
        <v>是</v>
      </c>
    </row>
    <row r="977" ht="14.25" hidden="1" customHeight="1" spans="1:6">
      <c r="A977" s="185" t="s">
        <v>859</v>
      </c>
      <c r="B977" s="143">
        <v>0</v>
      </c>
      <c r="C977" s="143">
        <v>0</v>
      </c>
      <c r="D977" s="85">
        <f>IF(B977&lt;&gt;0,C977/B977,0)</f>
        <v>0</v>
      </c>
      <c r="F977" s="114" t="str">
        <f t="shared" si="172"/>
        <v>否</v>
      </c>
    </row>
    <row r="978" ht="17.85" customHeight="1" spans="1:6">
      <c r="A978" s="185" t="s">
        <v>860</v>
      </c>
      <c r="B978" s="143">
        <v>5759</v>
      </c>
      <c r="C978" s="143">
        <v>268</v>
      </c>
      <c r="D978" s="252">
        <f t="shared" ref="D978:D982" si="181">IF(B978&lt;&gt;0,C978/B978,"")</f>
        <v>0.0465358569196041</v>
      </c>
      <c r="F978" s="114" t="str">
        <f t="shared" si="172"/>
        <v>是</v>
      </c>
    </row>
    <row r="979" s="182" customFormat="1" ht="17.85" customHeight="1" spans="1:7">
      <c r="A979" s="184" t="s">
        <v>40</v>
      </c>
      <c r="B979" s="145">
        <f>B980+B1010+B1020+B1030+B1042+B1047</f>
        <v>174744</v>
      </c>
      <c r="C979" s="145">
        <f>C980+C1010+C1020+C1030+C1042+C1047</f>
        <v>112557</v>
      </c>
      <c r="D979" s="251">
        <f t="shared" si="181"/>
        <v>0.6441251201758</v>
      </c>
      <c r="F979" s="114" t="str">
        <f t="shared" si="172"/>
        <v>是</v>
      </c>
      <c r="G979" s="182">
        <v>1</v>
      </c>
    </row>
    <row r="980" ht="17.85" customHeight="1" spans="1:6">
      <c r="A980" s="185" t="s">
        <v>861</v>
      </c>
      <c r="B980" s="143">
        <f>SUM(B981:B1009)</f>
        <v>99970</v>
      </c>
      <c r="C980" s="143">
        <f>SUM(C981:C1009)</f>
        <v>19287</v>
      </c>
      <c r="D980" s="252">
        <f t="shared" si="181"/>
        <v>0.192927878363509</v>
      </c>
      <c r="F980" s="114" t="str">
        <f t="shared" si="172"/>
        <v>是</v>
      </c>
    </row>
    <row r="981" ht="17.85" customHeight="1" spans="1:6">
      <c r="A981" s="185" t="s">
        <v>724</v>
      </c>
      <c r="B981" s="143">
        <v>2466</v>
      </c>
      <c r="C981" s="143">
        <v>2772</v>
      </c>
      <c r="D981" s="252">
        <f t="shared" si="181"/>
        <v>1.12408759124088</v>
      </c>
      <c r="F981" s="114" t="str">
        <f t="shared" si="172"/>
        <v>是</v>
      </c>
    </row>
    <row r="982" ht="17.85" customHeight="1" spans="1:6">
      <c r="A982" s="185" t="s">
        <v>725</v>
      </c>
      <c r="B982" s="143">
        <v>263</v>
      </c>
      <c r="C982" s="143">
        <v>35</v>
      </c>
      <c r="D982" s="252">
        <f t="shared" si="181"/>
        <v>0.133079847908745</v>
      </c>
      <c r="F982" s="114" t="str">
        <f t="shared" si="172"/>
        <v>是</v>
      </c>
    </row>
    <row r="983" ht="14.25" hidden="1" customHeight="1" spans="1:6">
      <c r="A983" s="185" t="s">
        <v>726</v>
      </c>
      <c r="B983" s="143">
        <v>0</v>
      </c>
      <c r="C983" s="143">
        <v>0</v>
      </c>
      <c r="D983" s="85">
        <f>IF(B983&lt;&gt;0,C983/B983,0)</f>
        <v>0</v>
      </c>
      <c r="F983" s="114" t="str">
        <f t="shared" si="172"/>
        <v>否</v>
      </c>
    </row>
    <row r="984" ht="17.85" customHeight="1" spans="1:6">
      <c r="A984" s="185" t="s">
        <v>862</v>
      </c>
      <c r="B984" s="143">
        <v>60524</v>
      </c>
      <c r="C984" s="143">
        <v>2705</v>
      </c>
      <c r="D984" s="252">
        <f t="shared" ref="D984:D986" si="182">IF(B984&lt;&gt;0,C984/B984,"")</f>
        <v>0.0446930143414183</v>
      </c>
      <c r="F984" s="114" t="str">
        <f t="shared" si="172"/>
        <v>是</v>
      </c>
    </row>
    <row r="985" ht="17.85" customHeight="1" spans="1:6">
      <c r="A985" s="185" t="s">
        <v>863</v>
      </c>
      <c r="B985" s="143">
        <v>3266</v>
      </c>
      <c r="C985" s="143"/>
      <c r="D985" s="252">
        <f t="shared" si="182"/>
        <v>0</v>
      </c>
      <c r="F985" s="114" t="str">
        <f t="shared" si="172"/>
        <v>是</v>
      </c>
    </row>
    <row r="986" ht="17.85" customHeight="1" spans="1:6">
      <c r="A986" s="185" t="s">
        <v>864</v>
      </c>
      <c r="B986" s="143">
        <v>7120</v>
      </c>
      <c r="C986" s="143">
        <v>6559</v>
      </c>
      <c r="D986" s="252">
        <f t="shared" si="182"/>
        <v>0.921207865168539</v>
      </c>
      <c r="F986" s="114" t="str">
        <f t="shared" si="172"/>
        <v>是</v>
      </c>
    </row>
    <row r="987" ht="14.25" hidden="1" customHeight="1" spans="1:6">
      <c r="A987" s="185" t="s">
        <v>865</v>
      </c>
      <c r="B987" s="143">
        <v>0</v>
      </c>
      <c r="C987" s="143">
        <v>0</v>
      </c>
      <c r="D987" s="85">
        <f>IF(B987&lt;&gt;0,C987/B987,0)</f>
        <v>0</v>
      </c>
      <c r="F987" s="114" t="str">
        <f t="shared" si="172"/>
        <v>否</v>
      </c>
    </row>
    <row r="988" ht="17.85" customHeight="1" spans="1:6">
      <c r="A988" s="185" t="s">
        <v>866</v>
      </c>
      <c r="B988" s="143">
        <v>94</v>
      </c>
      <c r="C988" s="143"/>
      <c r="D988" s="252">
        <f>IF(B988&lt;&gt;0,C988/B988,"")</f>
        <v>0</v>
      </c>
      <c r="F988" s="114" t="str">
        <f t="shared" si="172"/>
        <v>是</v>
      </c>
    </row>
    <row r="989" ht="14.25" hidden="1" customHeight="1" spans="1:6">
      <c r="A989" s="185" t="s">
        <v>867</v>
      </c>
      <c r="B989" s="143">
        <v>0</v>
      </c>
      <c r="C989" s="143">
        <v>0</v>
      </c>
      <c r="D989" s="85">
        <f>IF(B989&lt;&gt;0,C989/B989,0)</f>
        <v>0</v>
      </c>
      <c r="F989" s="114" t="str">
        <f t="shared" si="172"/>
        <v>否</v>
      </c>
    </row>
    <row r="990" ht="17.85" customHeight="1" spans="1:6">
      <c r="A990" s="185" t="s">
        <v>868</v>
      </c>
      <c r="B990" s="143">
        <v>0</v>
      </c>
      <c r="C990" s="143">
        <v>2</v>
      </c>
      <c r="D990" s="252" t="str">
        <f>IF(B990&lt;&gt;0,C990/B990,"")</f>
        <v/>
      </c>
      <c r="F990" s="114" t="str">
        <f t="shared" si="172"/>
        <v>是</v>
      </c>
    </row>
    <row r="991" ht="17.1" hidden="1" customHeight="1" spans="1:6">
      <c r="A991" s="185" t="s">
        <v>869</v>
      </c>
      <c r="B991" s="143">
        <v>0</v>
      </c>
      <c r="C991" s="143"/>
      <c r="D991" s="85"/>
      <c r="F991" s="114" t="str">
        <f t="shared" ref="F991:F993" si="183">IF((B991+C991+G991)&lt;&gt;0,"是","否")</f>
        <v>否</v>
      </c>
    </row>
    <row r="992" ht="17.85" customHeight="1" spans="1:6">
      <c r="A992" s="185" t="s">
        <v>870</v>
      </c>
      <c r="B992" s="143">
        <v>29</v>
      </c>
      <c r="C992" s="143">
        <v>55</v>
      </c>
      <c r="D992" s="252">
        <f t="shared" ref="D992:D993" si="184">IF(B992&lt;&gt;0,C992/B992,"")</f>
        <v>1.89655172413793</v>
      </c>
      <c r="F992" s="114" t="str">
        <f t="shared" si="183"/>
        <v>是</v>
      </c>
    </row>
    <row r="993" ht="17.85" customHeight="1" spans="1:6">
      <c r="A993" s="185" t="s">
        <v>871</v>
      </c>
      <c r="B993" s="143">
        <v>30</v>
      </c>
      <c r="C993" s="143"/>
      <c r="D993" s="252">
        <f t="shared" si="184"/>
        <v>0</v>
      </c>
      <c r="F993" s="114" t="str">
        <f t="shared" si="183"/>
        <v>是</v>
      </c>
    </row>
    <row r="994" ht="14.25" hidden="1" customHeight="1" spans="1:6">
      <c r="A994" s="185" t="s">
        <v>872</v>
      </c>
      <c r="B994" s="143">
        <v>0</v>
      </c>
      <c r="C994" s="143">
        <v>0</v>
      </c>
      <c r="D994" s="85">
        <f t="shared" ref="D994:D1054" si="185">IF(B994&lt;&gt;0,C994/B994,0)</f>
        <v>0</v>
      </c>
      <c r="F994" s="114" t="str">
        <f t="shared" ref="F994:F1054" si="186">IF((B994+C994+G994)&lt;&gt;0,"是","否")</f>
        <v>否</v>
      </c>
    </row>
    <row r="995" ht="17.85" customHeight="1" spans="1:6">
      <c r="A995" s="185" t="s">
        <v>873</v>
      </c>
      <c r="B995" s="143">
        <v>62</v>
      </c>
      <c r="C995" s="143">
        <v>60</v>
      </c>
      <c r="D995" s="252">
        <f>IF(B995&lt;&gt;0,C995/B995,"")</f>
        <v>0.967741935483871</v>
      </c>
      <c r="F995" s="114" t="str">
        <f t="shared" si="186"/>
        <v>是</v>
      </c>
    </row>
    <row r="996" ht="14.25" hidden="1" customHeight="1" spans="1:6">
      <c r="A996" s="185" t="s">
        <v>874</v>
      </c>
      <c r="B996" s="143">
        <v>0</v>
      </c>
      <c r="C996" s="143">
        <v>0</v>
      </c>
      <c r="D996" s="85">
        <f t="shared" si="185"/>
        <v>0</v>
      </c>
      <c r="F996" s="114" t="str">
        <f t="shared" si="186"/>
        <v>否</v>
      </c>
    </row>
    <row r="997" ht="14.25" hidden="1" customHeight="1" spans="1:6">
      <c r="A997" s="185" t="s">
        <v>875</v>
      </c>
      <c r="B997" s="143">
        <v>0</v>
      </c>
      <c r="C997" s="143">
        <v>0</v>
      </c>
      <c r="D997" s="85">
        <f t="shared" si="185"/>
        <v>0</v>
      </c>
      <c r="F997" s="114" t="str">
        <f t="shared" si="186"/>
        <v>否</v>
      </c>
    </row>
    <row r="998" ht="14.25" hidden="1" customHeight="1" spans="1:6">
      <c r="A998" s="185" t="s">
        <v>876</v>
      </c>
      <c r="B998" s="143">
        <v>0</v>
      </c>
      <c r="C998" s="143">
        <v>0</v>
      </c>
      <c r="D998" s="85">
        <f t="shared" si="185"/>
        <v>0</v>
      </c>
      <c r="F998" s="114" t="str">
        <f t="shared" si="186"/>
        <v>否</v>
      </c>
    </row>
    <row r="999" ht="14.25" hidden="1" customHeight="1" spans="1:6">
      <c r="A999" s="185" t="s">
        <v>877</v>
      </c>
      <c r="B999" s="143">
        <v>0</v>
      </c>
      <c r="C999" s="143">
        <v>0</v>
      </c>
      <c r="D999" s="85">
        <f t="shared" si="185"/>
        <v>0</v>
      </c>
      <c r="F999" s="114" t="str">
        <f t="shared" si="186"/>
        <v>否</v>
      </c>
    </row>
    <row r="1000" ht="14.25" hidden="1" customHeight="1" spans="1:6">
      <c r="A1000" s="185" t="s">
        <v>878</v>
      </c>
      <c r="B1000" s="143">
        <v>0</v>
      </c>
      <c r="C1000" s="143">
        <v>0</v>
      </c>
      <c r="D1000" s="85">
        <f t="shared" si="185"/>
        <v>0</v>
      </c>
      <c r="F1000" s="114" t="str">
        <f t="shared" si="186"/>
        <v>否</v>
      </c>
    </row>
    <row r="1001" ht="14.25" hidden="1" customHeight="1" spans="1:6">
      <c r="A1001" s="185" t="s">
        <v>879</v>
      </c>
      <c r="B1001" s="143">
        <v>0</v>
      </c>
      <c r="C1001" s="143">
        <v>0</v>
      </c>
      <c r="D1001" s="85">
        <f t="shared" si="185"/>
        <v>0</v>
      </c>
      <c r="F1001" s="114" t="str">
        <f t="shared" si="186"/>
        <v>否</v>
      </c>
    </row>
    <row r="1002" ht="14.25" hidden="1" customHeight="1" spans="1:6">
      <c r="A1002" s="185" t="s">
        <v>880</v>
      </c>
      <c r="B1002" s="143">
        <v>0</v>
      </c>
      <c r="C1002" s="143">
        <v>0</v>
      </c>
      <c r="D1002" s="85">
        <f t="shared" si="185"/>
        <v>0</v>
      </c>
      <c r="F1002" s="114" t="str">
        <f t="shared" si="186"/>
        <v>否</v>
      </c>
    </row>
    <row r="1003" ht="14.25" hidden="1" customHeight="1" spans="1:6">
      <c r="A1003" s="185" t="s">
        <v>881</v>
      </c>
      <c r="B1003" s="143">
        <v>0</v>
      </c>
      <c r="C1003" s="143">
        <v>0</v>
      </c>
      <c r="D1003" s="85">
        <f t="shared" si="185"/>
        <v>0</v>
      </c>
      <c r="F1003" s="114" t="str">
        <f t="shared" si="186"/>
        <v>否</v>
      </c>
    </row>
    <row r="1004" ht="14.25" hidden="1" customHeight="1" spans="1:6">
      <c r="A1004" s="185" t="s">
        <v>882</v>
      </c>
      <c r="B1004" s="143">
        <v>0</v>
      </c>
      <c r="C1004" s="143">
        <v>0</v>
      </c>
      <c r="D1004" s="85">
        <f t="shared" si="185"/>
        <v>0</v>
      </c>
      <c r="F1004" s="114" t="str">
        <f t="shared" si="186"/>
        <v>否</v>
      </c>
    </row>
    <row r="1005" ht="14.25" hidden="1" customHeight="1" spans="1:6">
      <c r="A1005" s="185" t="s">
        <v>883</v>
      </c>
      <c r="B1005" s="143">
        <v>0</v>
      </c>
      <c r="C1005" s="143">
        <v>0</v>
      </c>
      <c r="D1005" s="85">
        <f t="shared" si="185"/>
        <v>0</v>
      </c>
      <c r="F1005" s="114" t="str">
        <f t="shared" si="186"/>
        <v>否</v>
      </c>
    </row>
    <row r="1006" ht="17.85" customHeight="1" spans="1:6">
      <c r="A1006" s="185" t="s">
        <v>884</v>
      </c>
      <c r="B1006" s="143">
        <v>0</v>
      </c>
      <c r="C1006" s="143">
        <v>2</v>
      </c>
      <c r="D1006" s="252" t="str">
        <f t="shared" ref="D1006:D1007" si="187">IF(B1006&lt;&gt;0,C1006/B1006,"")</f>
        <v/>
      </c>
      <c r="F1006" s="114" t="str">
        <f t="shared" si="186"/>
        <v>是</v>
      </c>
    </row>
    <row r="1007" ht="17.85" customHeight="1" spans="1:6">
      <c r="A1007" s="185" t="s">
        <v>885</v>
      </c>
      <c r="B1007" s="143">
        <v>8150</v>
      </c>
      <c r="C1007" s="143">
        <v>6667</v>
      </c>
      <c r="D1007" s="252">
        <f t="shared" si="187"/>
        <v>0.818036809815951</v>
      </c>
      <c r="F1007" s="114" t="str">
        <f t="shared" si="186"/>
        <v>是</v>
      </c>
    </row>
    <row r="1008" ht="17.1" hidden="1" customHeight="1" spans="1:6">
      <c r="A1008" s="185" t="s">
        <v>886</v>
      </c>
      <c r="B1008" s="143">
        <v>0</v>
      </c>
      <c r="C1008" s="143"/>
      <c r="D1008" s="85"/>
      <c r="F1008" s="114" t="str">
        <f t="shared" si="186"/>
        <v>否</v>
      </c>
    </row>
    <row r="1009" ht="17.85" customHeight="1" spans="1:6">
      <c r="A1009" s="185" t="s">
        <v>887</v>
      </c>
      <c r="B1009" s="143">
        <v>17966</v>
      </c>
      <c r="C1009" s="143">
        <v>430</v>
      </c>
      <c r="D1009" s="252">
        <f t="shared" ref="D1009:D1010" si="188">IF(B1009&lt;&gt;0,C1009/B1009,"")</f>
        <v>0.0239340977401759</v>
      </c>
      <c r="F1009" s="114" t="str">
        <f t="shared" si="186"/>
        <v>是</v>
      </c>
    </row>
    <row r="1010" ht="17.85" customHeight="1" spans="1:6">
      <c r="A1010" s="185" t="s">
        <v>888</v>
      </c>
      <c r="B1010" s="143">
        <f>SUM(B1012:B1019)</f>
        <v>18006</v>
      </c>
      <c r="C1010" s="143">
        <f>SUM(C1012:C1019)</f>
        <v>0</v>
      </c>
      <c r="D1010" s="252">
        <f t="shared" si="188"/>
        <v>0</v>
      </c>
      <c r="F1010" s="114" t="str">
        <f t="shared" si="186"/>
        <v>是</v>
      </c>
    </row>
    <row r="1011" ht="14.25" hidden="1" customHeight="1" spans="1:6">
      <c r="A1011" s="185" t="s">
        <v>724</v>
      </c>
      <c r="B1011" s="143">
        <v>0</v>
      </c>
      <c r="C1011" s="143">
        <v>0</v>
      </c>
      <c r="D1011" s="85">
        <f t="shared" si="185"/>
        <v>0</v>
      </c>
      <c r="F1011" s="114" t="str">
        <f t="shared" si="186"/>
        <v>否</v>
      </c>
    </row>
    <row r="1012" ht="17.85" customHeight="1" spans="1:6">
      <c r="A1012" s="185" t="s">
        <v>725</v>
      </c>
      <c r="B1012" s="143">
        <v>6</v>
      </c>
      <c r="C1012" s="143"/>
      <c r="D1012" s="252">
        <f>IF(B1012&lt;&gt;0,C1012/B1012,"")</f>
        <v>0</v>
      </c>
      <c r="F1012" s="114" t="str">
        <f t="shared" si="186"/>
        <v>是</v>
      </c>
    </row>
    <row r="1013" ht="14.25" hidden="1" customHeight="1" spans="1:6">
      <c r="A1013" s="185" t="s">
        <v>726</v>
      </c>
      <c r="B1013" s="143">
        <v>0</v>
      </c>
      <c r="C1013" s="143">
        <v>0</v>
      </c>
      <c r="D1013" s="85">
        <f t="shared" si="185"/>
        <v>0</v>
      </c>
      <c r="F1013" s="114" t="str">
        <f t="shared" si="186"/>
        <v>否</v>
      </c>
    </row>
    <row r="1014" ht="17.85" customHeight="1" spans="1:6">
      <c r="A1014" s="185" t="s">
        <v>889</v>
      </c>
      <c r="B1014" s="143">
        <v>18000</v>
      </c>
      <c r="C1014" s="143"/>
      <c r="D1014" s="252">
        <f>IF(B1014&lt;&gt;0,C1014/B1014,"")</f>
        <v>0</v>
      </c>
      <c r="F1014" s="114" t="str">
        <f t="shared" si="186"/>
        <v>是</v>
      </c>
    </row>
    <row r="1015" ht="14.25" hidden="1" customHeight="1" spans="1:6">
      <c r="A1015" s="185" t="s">
        <v>890</v>
      </c>
      <c r="B1015" s="143">
        <v>0</v>
      </c>
      <c r="C1015" s="143">
        <v>0</v>
      </c>
      <c r="D1015" s="85">
        <f t="shared" si="185"/>
        <v>0</v>
      </c>
      <c r="F1015" s="114" t="str">
        <f t="shared" si="186"/>
        <v>否</v>
      </c>
    </row>
    <row r="1016" ht="14.25" hidden="1" customHeight="1" spans="1:6">
      <c r="A1016" s="185" t="s">
        <v>891</v>
      </c>
      <c r="B1016" s="143">
        <v>0</v>
      </c>
      <c r="C1016" s="143">
        <v>0</v>
      </c>
      <c r="D1016" s="85">
        <f t="shared" si="185"/>
        <v>0</v>
      </c>
      <c r="F1016" s="114" t="str">
        <f t="shared" si="186"/>
        <v>否</v>
      </c>
    </row>
    <row r="1017" ht="14.25" hidden="1" customHeight="1" spans="1:6">
      <c r="A1017" s="185" t="s">
        <v>892</v>
      </c>
      <c r="B1017" s="143">
        <v>0</v>
      </c>
      <c r="C1017" s="143">
        <v>0</v>
      </c>
      <c r="D1017" s="85">
        <f t="shared" si="185"/>
        <v>0</v>
      </c>
      <c r="F1017" s="114" t="str">
        <f t="shared" si="186"/>
        <v>否</v>
      </c>
    </row>
    <row r="1018" ht="14.25" hidden="1" customHeight="1" spans="1:6">
      <c r="A1018" s="185" t="s">
        <v>893</v>
      </c>
      <c r="B1018" s="143">
        <v>0</v>
      </c>
      <c r="C1018" s="143">
        <v>0</v>
      </c>
      <c r="D1018" s="85">
        <f t="shared" si="185"/>
        <v>0</v>
      </c>
      <c r="F1018" s="114" t="str">
        <f t="shared" si="186"/>
        <v>否</v>
      </c>
    </row>
    <row r="1019" ht="17.1" hidden="1" customHeight="1" spans="1:6">
      <c r="A1019" s="185" t="s">
        <v>894</v>
      </c>
      <c r="B1019" s="143"/>
      <c r="C1019" s="143"/>
      <c r="D1019" s="85"/>
      <c r="F1019" s="114" t="str">
        <f t="shared" si="186"/>
        <v>否</v>
      </c>
    </row>
    <row r="1020" ht="17.85" customHeight="1" spans="1:6">
      <c r="A1020" s="185" t="s">
        <v>895</v>
      </c>
      <c r="B1020" s="143">
        <f>SUM(B1024:B1029)</f>
        <v>320</v>
      </c>
      <c r="C1020" s="143">
        <f>SUM(C1024:C1029)</f>
        <v>300</v>
      </c>
      <c r="D1020" s="252">
        <f>IF(B1020&lt;&gt;0,C1020/B1020,"")</f>
        <v>0.9375</v>
      </c>
      <c r="F1020" s="114" t="str">
        <f t="shared" si="186"/>
        <v>是</v>
      </c>
    </row>
    <row r="1021" ht="14.25" hidden="1" customHeight="1" spans="1:6">
      <c r="A1021" s="185" t="s">
        <v>724</v>
      </c>
      <c r="B1021" s="143">
        <v>0</v>
      </c>
      <c r="C1021" s="143">
        <v>0</v>
      </c>
      <c r="D1021" s="85">
        <f t="shared" si="185"/>
        <v>0</v>
      </c>
      <c r="F1021" s="114" t="str">
        <f t="shared" si="186"/>
        <v>否</v>
      </c>
    </row>
    <row r="1022" ht="14.25" hidden="1" customHeight="1" spans="1:6">
      <c r="A1022" s="185" t="s">
        <v>725</v>
      </c>
      <c r="B1022" s="143">
        <v>0</v>
      </c>
      <c r="C1022" s="143">
        <v>0</v>
      </c>
      <c r="D1022" s="85">
        <f t="shared" si="185"/>
        <v>0</v>
      </c>
      <c r="F1022" s="114" t="str">
        <f t="shared" si="186"/>
        <v>否</v>
      </c>
    </row>
    <row r="1023" ht="14.25" hidden="1" customHeight="1" spans="1:6">
      <c r="A1023" s="185" t="s">
        <v>726</v>
      </c>
      <c r="B1023" s="143">
        <v>0</v>
      </c>
      <c r="C1023" s="143">
        <v>0</v>
      </c>
      <c r="D1023" s="85">
        <f t="shared" si="185"/>
        <v>0</v>
      </c>
      <c r="F1023" s="114" t="str">
        <f t="shared" si="186"/>
        <v>否</v>
      </c>
    </row>
    <row r="1024" ht="17.85" customHeight="1" spans="1:6">
      <c r="A1024" s="185" t="s">
        <v>896</v>
      </c>
      <c r="B1024" s="143">
        <v>260</v>
      </c>
      <c r="C1024" s="143">
        <v>210</v>
      </c>
      <c r="D1024" s="252">
        <f>IF(B1024&lt;&gt;0,C1024/B1024,"")</f>
        <v>0.807692307692308</v>
      </c>
      <c r="F1024" s="114" t="str">
        <f t="shared" si="186"/>
        <v>是</v>
      </c>
    </row>
    <row r="1025" ht="14.25" hidden="1" customHeight="1" spans="1:6">
      <c r="A1025" s="185" t="s">
        <v>897</v>
      </c>
      <c r="B1025" s="143">
        <v>0</v>
      </c>
      <c r="C1025" s="143">
        <v>0</v>
      </c>
      <c r="D1025" s="85">
        <f t="shared" si="185"/>
        <v>0</v>
      </c>
      <c r="F1025" s="114" t="str">
        <f t="shared" si="186"/>
        <v>否</v>
      </c>
    </row>
    <row r="1026" ht="14.25" hidden="1" customHeight="1" spans="1:6">
      <c r="A1026" s="185" t="s">
        <v>898</v>
      </c>
      <c r="B1026" s="143">
        <v>0</v>
      </c>
      <c r="C1026" s="143">
        <v>0</v>
      </c>
      <c r="D1026" s="85">
        <f t="shared" si="185"/>
        <v>0</v>
      </c>
      <c r="F1026" s="114" t="str">
        <f t="shared" si="186"/>
        <v>否</v>
      </c>
    </row>
    <row r="1027" ht="14.25" hidden="1" customHeight="1" spans="1:6">
      <c r="A1027" s="185" t="s">
        <v>899</v>
      </c>
      <c r="B1027" s="143">
        <v>0</v>
      </c>
      <c r="C1027" s="143">
        <v>0</v>
      </c>
      <c r="D1027" s="85">
        <f t="shared" si="185"/>
        <v>0</v>
      </c>
      <c r="F1027" s="114" t="str">
        <f t="shared" si="186"/>
        <v>否</v>
      </c>
    </row>
    <row r="1028" ht="14.25" hidden="1" customHeight="1" spans="1:6">
      <c r="A1028" s="185" t="s">
        <v>900</v>
      </c>
      <c r="B1028" s="143">
        <v>0</v>
      </c>
      <c r="C1028" s="143">
        <v>0</v>
      </c>
      <c r="D1028" s="85">
        <f t="shared" si="185"/>
        <v>0</v>
      </c>
      <c r="F1028" s="114" t="str">
        <f t="shared" si="186"/>
        <v>否</v>
      </c>
    </row>
    <row r="1029" ht="17.85" customHeight="1" spans="1:6">
      <c r="A1029" s="185" t="s">
        <v>901</v>
      </c>
      <c r="B1029" s="143">
        <v>60</v>
      </c>
      <c r="C1029" s="143">
        <v>90</v>
      </c>
      <c r="D1029" s="252">
        <f t="shared" ref="D1029:D1034" si="189">IF(B1029&lt;&gt;0,C1029/B1029,"")</f>
        <v>1.5</v>
      </c>
      <c r="F1029" s="114" t="str">
        <f t="shared" si="186"/>
        <v>是</v>
      </c>
    </row>
    <row r="1030" ht="17.85" customHeight="1" spans="1:6">
      <c r="A1030" s="185" t="s">
        <v>902</v>
      </c>
      <c r="B1030" s="143">
        <f>SUM(B1031:B1034)</f>
        <v>2986</v>
      </c>
      <c r="C1030" s="143">
        <f>SUM(C1031:C1034)</f>
        <v>2028</v>
      </c>
      <c r="D1030" s="252">
        <f t="shared" si="189"/>
        <v>0.679169457468185</v>
      </c>
      <c r="F1030" s="114" t="str">
        <f t="shared" si="186"/>
        <v>是</v>
      </c>
    </row>
    <row r="1031" ht="17.85" customHeight="1" spans="1:6">
      <c r="A1031" s="185" t="s">
        <v>903</v>
      </c>
      <c r="B1031" s="143">
        <v>537</v>
      </c>
      <c r="C1031" s="143">
        <v>710</v>
      </c>
      <c r="D1031" s="252">
        <f t="shared" si="189"/>
        <v>1.32216014897579</v>
      </c>
      <c r="F1031" s="114" t="str">
        <f t="shared" si="186"/>
        <v>是</v>
      </c>
    </row>
    <row r="1032" ht="17.85" customHeight="1" spans="1:6">
      <c r="A1032" s="185" t="s">
        <v>904</v>
      </c>
      <c r="B1032" s="143">
        <v>1310</v>
      </c>
      <c r="C1032" s="143">
        <v>764</v>
      </c>
      <c r="D1032" s="252">
        <f t="shared" si="189"/>
        <v>0.583206106870229</v>
      </c>
      <c r="F1032" s="114" t="str">
        <f t="shared" si="186"/>
        <v>是</v>
      </c>
    </row>
    <row r="1033" ht="17.85" customHeight="1" spans="1:6">
      <c r="A1033" s="185" t="s">
        <v>905</v>
      </c>
      <c r="B1033" s="143">
        <v>1007</v>
      </c>
      <c r="C1033" s="143">
        <v>499</v>
      </c>
      <c r="D1033" s="252">
        <f t="shared" si="189"/>
        <v>0.495531281032771</v>
      </c>
      <c r="F1033" s="114" t="str">
        <f t="shared" si="186"/>
        <v>是</v>
      </c>
    </row>
    <row r="1034" ht="17.85" customHeight="1" spans="1:6">
      <c r="A1034" s="185" t="s">
        <v>906</v>
      </c>
      <c r="B1034" s="143">
        <v>132</v>
      </c>
      <c r="C1034" s="143">
        <v>55</v>
      </c>
      <c r="D1034" s="252">
        <f t="shared" si="189"/>
        <v>0.416666666666667</v>
      </c>
      <c r="F1034" s="114" t="str">
        <f t="shared" si="186"/>
        <v>是</v>
      </c>
    </row>
    <row r="1035" ht="14.25" hidden="1" customHeight="1" spans="1:6">
      <c r="A1035" s="185" t="s">
        <v>907</v>
      </c>
      <c r="B1035" s="143"/>
      <c r="C1035" s="143"/>
      <c r="D1035" s="85">
        <f t="shared" si="185"/>
        <v>0</v>
      </c>
      <c r="F1035" s="114" t="str">
        <f t="shared" si="186"/>
        <v>否</v>
      </c>
    </row>
    <row r="1036" ht="14.25" hidden="1" customHeight="1" spans="1:6">
      <c r="A1036" s="185" t="s">
        <v>724</v>
      </c>
      <c r="B1036" s="143"/>
      <c r="C1036" s="143"/>
      <c r="D1036" s="85">
        <f t="shared" si="185"/>
        <v>0</v>
      </c>
      <c r="F1036" s="114" t="str">
        <f t="shared" si="186"/>
        <v>否</v>
      </c>
    </row>
    <row r="1037" ht="14.25" hidden="1" customHeight="1" spans="1:6">
      <c r="A1037" s="185" t="s">
        <v>725</v>
      </c>
      <c r="B1037" s="143"/>
      <c r="C1037" s="143"/>
      <c r="D1037" s="85">
        <f t="shared" si="185"/>
        <v>0</v>
      </c>
      <c r="F1037" s="114" t="str">
        <f t="shared" si="186"/>
        <v>否</v>
      </c>
    </row>
    <row r="1038" ht="14.25" hidden="1" customHeight="1" spans="1:6">
      <c r="A1038" s="185" t="s">
        <v>726</v>
      </c>
      <c r="B1038" s="143"/>
      <c r="C1038" s="143"/>
      <c r="D1038" s="85">
        <f t="shared" si="185"/>
        <v>0</v>
      </c>
      <c r="F1038" s="114" t="str">
        <f t="shared" si="186"/>
        <v>否</v>
      </c>
    </row>
    <row r="1039" ht="14.25" hidden="1" customHeight="1" spans="1:6">
      <c r="A1039" s="185" t="s">
        <v>893</v>
      </c>
      <c r="B1039" s="143"/>
      <c r="C1039" s="143"/>
      <c r="D1039" s="85">
        <f t="shared" si="185"/>
        <v>0</v>
      </c>
      <c r="F1039" s="114" t="str">
        <f t="shared" si="186"/>
        <v>否</v>
      </c>
    </row>
    <row r="1040" ht="14.25" hidden="1" customHeight="1" spans="1:6">
      <c r="A1040" s="185" t="s">
        <v>908</v>
      </c>
      <c r="B1040" s="143"/>
      <c r="C1040" s="143"/>
      <c r="D1040" s="85">
        <f t="shared" si="185"/>
        <v>0</v>
      </c>
      <c r="F1040" s="114" t="str">
        <f t="shared" si="186"/>
        <v>否</v>
      </c>
    </row>
    <row r="1041" ht="14.25" hidden="1" customHeight="1" spans="1:6">
      <c r="A1041" s="185" t="s">
        <v>909</v>
      </c>
      <c r="B1041" s="143"/>
      <c r="C1041" s="143"/>
      <c r="D1041" s="85">
        <f t="shared" si="185"/>
        <v>0</v>
      </c>
      <c r="F1041" s="114" t="str">
        <f t="shared" si="186"/>
        <v>否</v>
      </c>
    </row>
    <row r="1042" ht="17.85" customHeight="1" spans="1:6">
      <c r="A1042" s="185" t="s">
        <v>910</v>
      </c>
      <c r="B1042" s="143">
        <f>SUM(B1043:B1046)</f>
        <v>53249</v>
      </c>
      <c r="C1042" s="143">
        <f>SUM(C1043:C1046)</f>
        <v>89642</v>
      </c>
      <c r="D1042" s="252">
        <f t="shared" ref="D1042:D1050" si="190">IF(B1042&lt;&gt;0,C1042/B1042,"")</f>
        <v>1.68344945444985</v>
      </c>
      <c r="F1042" s="114" t="str">
        <f t="shared" si="186"/>
        <v>是</v>
      </c>
    </row>
    <row r="1043" ht="17.85" customHeight="1" spans="1:6">
      <c r="A1043" s="185" t="s">
        <v>911</v>
      </c>
      <c r="B1043" s="143">
        <v>10459</v>
      </c>
      <c r="C1043" s="143">
        <v>35</v>
      </c>
      <c r="D1043" s="252">
        <f t="shared" si="190"/>
        <v>0.00334640022946744</v>
      </c>
      <c r="F1043" s="114" t="str">
        <f t="shared" si="186"/>
        <v>是</v>
      </c>
    </row>
    <row r="1044" ht="17.85" customHeight="1" spans="1:6">
      <c r="A1044" s="185" t="s">
        <v>912</v>
      </c>
      <c r="B1044" s="143">
        <v>42745</v>
      </c>
      <c r="C1044" s="143">
        <v>89607</v>
      </c>
      <c r="D1044" s="252">
        <f t="shared" si="190"/>
        <v>2.09631535852146</v>
      </c>
      <c r="F1044" s="114" t="str">
        <f t="shared" si="186"/>
        <v>是</v>
      </c>
    </row>
    <row r="1045" ht="17.85" customHeight="1" spans="1:6">
      <c r="A1045" s="185" t="s">
        <v>913</v>
      </c>
      <c r="B1045" s="143">
        <v>1</v>
      </c>
      <c r="C1045" s="143">
        <v>0</v>
      </c>
      <c r="D1045" s="252">
        <f t="shared" si="190"/>
        <v>0</v>
      </c>
      <c r="F1045" s="114" t="str">
        <f t="shared" si="186"/>
        <v>是</v>
      </c>
    </row>
    <row r="1046" ht="17.85" customHeight="1" spans="1:6">
      <c r="A1046" s="185" t="s">
        <v>914</v>
      </c>
      <c r="B1046" s="143">
        <v>44</v>
      </c>
      <c r="C1046" s="143">
        <v>0</v>
      </c>
      <c r="D1046" s="252">
        <f t="shared" si="190"/>
        <v>0</v>
      </c>
      <c r="F1046" s="114" t="str">
        <f t="shared" si="186"/>
        <v>是</v>
      </c>
    </row>
    <row r="1047" ht="17.85" customHeight="1" spans="1:6">
      <c r="A1047" s="185" t="s">
        <v>915</v>
      </c>
      <c r="B1047" s="143">
        <f>B1049+B1048</f>
        <v>213</v>
      </c>
      <c r="C1047" s="143">
        <f>C1049+C1048</f>
        <v>1300</v>
      </c>
      <c r="D1047" s="252">
        <f t="shared" si="190"/>
        <v>6.10328638497653</v>
      </c>
      <c r="F1047" s="114" t="str">
        <f t="shared" si="186"/>
        <v>是</v>
      </c>
    </row>
    <row r="1048" ht="17.85" customHeight="1" spans="1:6">
      <c r="A1048" s="185" t="s">
        <v>916</v>
      </c>
      <c r="B1048" s="143"/>
      <c r="C1048" s="143">
        <v>300</v>
      </c>
      <c r="D1048" s="252" t="str">
        <f t="shared" si="190"/>
        <v/>
      </c>
      <c r="F1048" s="114" t="str">
        <f t="shared" si="186"/>
        <v>是</v>
      </c>
    </row>
    <row r="1049" ht="17.85" customHeight="1" spans="1:6">
      <c r="A1049" s="185" t="s">
        <v>917</v>
      </c>
      <c r="B1049" s="143">
        <v>213</v>
      </c>
      <c r="C1049" s="143">
        <v>1000</v>
      </c>
      <c r="D1049" s="252">
        <f t="shared" si="190"/>
        <v>4.69483568075117</v>
      </c>
      <c r="F1049" s="114" t="str">
        <f t="shared" si="186"/>
        <v>是</v>
      </c>
    </row>
    <row r="1050" s="182" customFormat="1" ht="17.85" customHeight="1" spans="1:7">
      <c r="A1050" s="184" t="s">
        <v>41</v>
      </c>
      <c r="B1050" s="145">
        <f>B1061+B1082+B1096+B1105+B1112+B1119</f>
        <v>12686</v>
      </c>
      <c r="C1050" s="145">
        <f>C1061+C1082+C1096+C1105+C1112+C1119</f>
        <v>14386</v>
      </c>
      <c r="D1050" s="251">
        <f t="shared" si="190"/>
        <v>1.13400599085606</v>
      </c>
      <c r="F1050" s="114" t="str">
        <f t="shared" si="186"/>
        <v>是</v>
      </c>
      <c r="G1050" s="182">
        <v>1</v>
      </c>
    </row>
    <row r="1051" ht="14.25" hidden="1" customHeight="1" spans="1:6">
      <c r="A1051" s="185" t="s">
        <v>918</v>
      </c>
      <c r="B1051" s="143">
        <v>0</v>
      </c>
      <c r="C1051" s="143">
        <v>0</v>
      </c>
      <c r="D1051" s="85">
        <f t="shared" si="185"/>
        <v>0</v>
      </c>
      <c r="F1051" s="114" t="str">
        <f t="shared" si="186"/>
        <v>否</v>
      </c>
    </row>
    <row r="1052" ht="14.25" hidden="1" customHeight="1" spans="1:6">
      <c r="A1052" s="185" t="s">
        <v>724</v>
      </c>
      <c r="B1052" s="143">
        <v>0</v>
      </c>
      <c r="C1052" s="143">
        <v>0</v>
      </c>
      <c r="D1052" s="85">
        <f t="shared" si="185"/>
        <v>0</v>
      </c>
      <c r="F1052" s="114" t="str">
        <f t="shared" si="186"/>
        <v>否</v>
      </c>
    </row>
    <row r="1053" ht="14.25" hidden="1" customHeight="1" spans="1:6">
      <c r="A1053" s="185" t="s">
        <v>725</v>
      </c>
      <c r="B1053" s="143">
        <v>0</v>
      </c>
      <c r="C1053" s="143">
        <v>0</v>
      </c>
      <c r="D1053" s="85">
        <f t="shared" si="185"/>
        <v>0</v>
      </c>
      <c r="F1053" s="114" t="str">
        <f t="shared" si="186"/>
        <v>否</v>
      </c>
    </row>
    <row r="1054" ht="14.25" hidden="1" customHeight="1" spans="1:6">
      <c r="A1054" s="185" t="s">
        <v>726</v>
      </c>
      <c r="B1054" s="143">
        <v>0</v>
      </c>
      <c r="C1054" s="143">
        <v>0</v>
      </c>
      <c r="D1054" s="85">
        <f t="shared" si="185"/>
        <v>0</v>
      </c>
      <c r="F1054" s="114" t="str">
        <f t="shared" si="186"/>
        <v>否</v>
      </c>
    </row>
    <row r="1055" ht="14.25" hidden="1" customHeight="1" spans="1:6">
      <c r="A1055" s="185" t="s">
        <v>919</v>
      </c>
      <c r="B1055" s="143">
        <v>0</v>
      </c>
      <c r="C1055" s="143">
        <v>0</v>
      </c>
      <c r="D1055" s="85">
        <f t="shared" ref="D1055:D1099" si="191">IF(B1055&lt;&gt;0,C1055/B1055,0)</f>
        <v>0</v>
      </c>
      <c r="F1055" s="114" t="str">
        <f t="shared" ref="F1055:F1102" si="192">IF((B1055+C1055+G1055)&lt;&gt;0,"是","否")</f>
        <v>否</v>
      </c>
    </row>
    <row r="1056" ht="14.25" hidden="1" customHeight="1" spans="1:6">
      <c r="A1056" s="185" t="s">
        <v>920</v>
      </c>
      <c r="B1056" s="143">
        <v>0</v>
      </c>
      <c r="C1056" s="143">
        <v>0</v>
      </c>
      <c r="D1056" s="85">
        <f t="shared" si="191"/>
        <v>0</v>
      </c>
      <c r="F1056" s="114" t="str">
        <f t="shared" si="192"/>
        <v>否</v>
      </c>
    </row>
    <row r="1057" ht="14.25" hidden="1" customHeight="1" spans="1:6">
      <c r="A1057" s="185" t="s">
        <v>921</v>
      </c>
      <c r="B1057" s="143">
        <v>0</v>
      </c>
      <c r="C1057" s="143">
        <v>0</v>
      </c>
      <c r="D1057" s="85">
        <f t="shared" si="191"/>
        <v>0</v>
      </c>
      <c r="F1057" s="114" t="str">
        <f t="shared" si="192"/>
        <v>否</v>
      </c>
    </row>
    <row r="1058" ht="14.25" hidden="1" customHeight="1" spans="1:6">
      <c r="A1058" s="185" t="s">
        <v>922</v>
      </c>
      <c r="B1058" s="143">
        <v>0</v>
      </c>
      <c r="C1058" s="143">
        <v>0</v>
      </c>
      <c r="D1058" s="85">
        <f t="shared" si="191"/>
        <v>0</v>
      </c>
      <c r="F1058" s="114" t="str">
        <f t="shared" si="192"/>
        <v>否</v>
      </c>
    </row>
    <row r="1059" ht="14.25" hidden="1" customHeight="1" spans="1:6">
      <c r="A1059" s="185" t="s">
        <v>923</v>
      </c>
      <c r="B1059" s="143">
        <v>0</v>
      </c>
      <c r="C1059" s="143">
        <v>0</v>
      </c>
      <c r="D1059" s="85">
        <f t="shared" si="191"/>
        <v>0</v>
      </c>
      <c r="F1059" s="114" t="str">
        <f t="shared" si="192"/>
        <v>否</v>
      </c>
    </row>
    <row r="1060" ht="14.25" hidden="1" customHeight="1" spans="1:6">
      <c r="A1060" s="185" t="s">
        <v>924</v>
      </c>
      <c r="B1060" s="143">
        <v>0</v>
      </c>
      <c r="C1060" s="143">
        <v>0</v>
      </c>
      <c r="D1060" s="85">
        <f t="shared" si="191"/>
        <v>0</v>
      </c>
      <c r="F1060" s="114" t="str">
        <f t="shared" si="192"/>
        <v>否</v>
      </c>
    </row>
    <row r="1061" ht="17.85" customHeight="1" spans="1:6">
      <c r="A1061" s="185" t="s">
        <v>925</v>
      </c>
      <c r="B1061" s="143">
        <f>B1076</f>
        <v>0</v>
      </c>
      <c r="C1061" s="143">
        <f>C1076</f>
        <v>50</v>
      </c>
      <c r="D1061" s="252" t="str">
        <f>IF(B1061&lt;&gt;0,C1061/B1061,"")</f>
        <v/>
      </c>
      <c r="F1061" s="114" t="str">
        <f t="shared" si="192"/>
        <v>是</v>
      </c>
    </row>
    <row r="1062" ht="14.25" hidden="1" customHeight="1" spans="1:6">
      <c r="A1062" s="185" t="s">
        <v>724</v>
      </c>
      <c r="B1062" s="143"/>
      <c r="C1062" s="143"/>
      <c r="D1062" s="85">
        <f t="shared" si="191"/>
        <v>0</v>
      </c>
      <c r="F1062" s="114" t="str">
        <f t="shared" si="192"/>
        <v>否</v>
      </c>
    </row>
    <row r="1063" ht="14.25" hidden="1" customHeight="1" spans="1:6">
      <c r="A1063" s="185" t="s">
        <v>725</v>
      </c>
      <c r="B1063" s="143"/>
      <c r="C1063" s="143"/>
      <c r="D1063" s="85">
        <f t="shared" si="191"/>
        <v>0</v>
      </c>
      <c r="F1063" s="114" t="str">
        <f t="shared" si="192"/>
        <v>否</v>
      </c>
    </row>
    <row r="1064" ht="14.25" hidden="1" customHeight="1" spans="1:6">
      <c r="A1064" s="185" t="s">
        <v>726</v>
      </c>
      <c r="B1064" s="143"/>
      <c r="C1064" s="143"/>
      <c r="D1064" s="85">
        <f t="shared" si="191"/>
        <v>0</v>
      </c>
      <c r="F1064" s="114" t="str">
        <f t="shared" si="192"/>
        <v>否</v>
      </c>
    </row>
    <row r="1065" ht="14.25" hidden="1" customHeight="1" spans="1:6">
      <c r="A1065" s="185" t="s">
        <v>926</v>
      </c>
      <c r="B1065" s="143"/>
      <c r="C1065" s="143"/>
      <c r="D1065" s="85">
        <f t="shared" si="191"/>
        <v>0</v>
      </c>
      <c r="F1065" s="114" t="str">
        <f t="shared" si="192"/>
        <v>否</v>
      </c>
    </row>
    <row r="1066" ht="14.25" hidden="1" customHeight="1" spans="1:6">
      <c r="A1066" s="185" t="s">
        <v>927</v>
      </c>
      <c r="B1066" s="143"/>
      <c r="C1066" s="143"/>
      <c r="D1066" s="85">
        <f t="shared" si="191"/>
        <v>0</v>
      </c>
      <c r="F1066" s="114" t="str">
        <f t="shared" si="192"/>
        <v>否</v>
      </c>
    </row>
    <row r="1067" ht="14.25" hidden="1" customHeight="1" spans="1:6">
      <c r="A1067" s="185" t="s">
        <v>928</v>
      </c>
      <c r="B1067" s="143"/>
      <c r="C1067" s="143"/>
      <c r="D1067" s="85">
        <f t="shared" si="191"/>
        <v>0</v>
      </c>
      <c r="F1067" s="114" t="str">
        <f t="shared" si="192"/>
        <v>否</v>
      </c>
    </row>
    <row r="1068" ht="14.25" hidden="1" customHeight="1" spans="1:6">
      <c r="A1068" s="185" t="s">
        <v>929</v>
      </c>
      <c r="B1068" s="143"/>
      <c r="C1068" s="143"/>
      <c r="D1068" s="85">
        <f t="shared" si="191"/>
        <v>0</v>
      </c>
      <c r="F1068" s="114" t="str">
        <f t="shared" si="192"/>
        <v>否</v>
      </c>
    </row>
    <row r="1069" ht="14.25" hidden="1" customHeight="1" spans="1:6">
      <c r="A1069" s="185" t="s">
        <v>930</v>
      </c>
      <c r="B1069" s="143"/>
      <c r="C1069" s="143"/>
      <c r="D1069" s="85">
        <f t="shared" si="191"/>
        <v>0</v>
      </c>
      <c r="F1069" s="114" t="str">
        <f t="shared" si="192"/>
        <v>否</v>
      </c>
    </row>
    <row r="1070" ht="14.25" hidden="1" customHeight="1" spans="1:6">
      <c r="A1070" s="185" t="s">
        <v>931</v>
      </c>
      <c r="B1070" s="143"/>
      <c r="C1070" s="143"/>
      <c r="D1070" s="85">
        <f t="shared" si="191"/>
        <v>0</v>
      </c>
      <c r="F1070" s="114" t="str">
        <f t="shared" si="192"/>
        <v>否</v>
      </c>
    </row>
    <row r="1071" ht="14.25" hidden="1" customHeight="1" spans="1:6">
      <c r="A1071" s="185" t="s">
        <v>932</v>
      </c>
      <c r="B1071" s="143"/>
      <c r="C1071" s="143"/>
      <c r="D1071" s="85">
        <f t="shared" si="191"/>
        <v>0</v>
      </c>
      <c r="F1071" s="114" t="str">
        <f t="shared" si="192"/>
        <v>否</v>
      </c>
    </row>
    <row r="1072" ht="14.25" hidden="1" customHeight="1" spans="1:6">
      <c r="A1072" s="185" t="s">
        <v>933</v>
      </c>
      <c r="B1072" s="143"/>
      <c r="C1072" s="143"/>
      <c r="D1072" s="85">
        <f t="shared" si="191"/>
        <v>0</v>
      </c>
      <c r="F1072" s="114" t="str">
        <f t="shared" si="192"/>
        <v>否</v>
      </c>
    </row>
    <row r="1073" ht="14.25" hidden="1" customHeight="1" spans="1:6">
      <c r="A1073" s="185" t="s">
        <v>934</v>
      </c>
      <c r="B1073" s="143"/>
      <c r="C1073" s="143"/>
      <c r="D1073" s="85">
        <f t="shared" si="191"/>
        <v>0</v>
      </c>
      <c r="F1073" s="114" t="str">
        <f t="shared" si="192"/>
        <v>否</v>
      </c>
    </row>
    <row r="1074" ht="14.25" hidden="1" customHeight="1" spans="1:6">
      <c r="A1074" s="185" t="s">
        <v>935</v>
      </c>
      <c r="B1074" s="143"/>
      <c r="C1074" s="143"/>
      <c r="D1074" s="85">
        <f t="shared" si="191"/>
        <v>0</v>
      </c>
      <c r="F1074" s="114" t="str">
        <f t="shared" si="192"/>
        <v>否</v>
      </c>
    </row>
    <row r="1075" ht="14.25" hidden="1" customHeight="1" spans="1:6">
      <c r="A1075" s="185" t="s">
        <v>936</v>
      </c>
      <c r="B1075" s="143"/>
      <c r="C1075" s="143"/>
      <c r="D1075" s="85">
        <f t="shared" si="191"/>
        <v>0</v>
      </c>
      <c r="F1075" s="114" t="str">
        <f t="shared" si="192"/>
        <v>否</v>
      </c>
    </row>
    <row r="1076" ht="17.85" customHeight="1" spans="1:6">
      <c r="A1076" s="185" t="s">
        <v>937</v>
      </c>
      <c r="B1076" s="143"/>
      <c r="C1076" s="143">
        <v>50</v>
      </c>
      <c r="D1076" s="252" t="str">
        <f>IF(B1076&lt;&gt;0,C1076/B1076,"")</f>
        <v/>
      </c>
      <c r="F1076" s="114" t="str">
        <f t="shared" si="192"/>
        <v>是</v>
      </c>
    </row>
    <row r="1077" ht="14.25" hidden="1" customHeight="1" spans="1:6">
      <c r="A1077" s="185" t="s">
        <v>938</v>
      </c>
      <c r="B1077" s="143">
        <v>0</v>
      </c>
      <c r="C1077" s="143">
        <v>0</v>
      </c>
      <c r="D1077" s="85">
        <f t="shared" si="191"/>
        <v>0</v>
      </c>
      <c r="F1077" s="114" t="str">
        <f t="shared" si="192"/>
        <v>否</v>
      </c>
    </row>
    <row r="1078" ht="14.25" hidden="1" customHeight="1" spans="1:6">
      <c r="A1078" s="185" t="s">
        <v>724</v>
      </c>
      <c r="B1078" s="143">
        <v>0</v>
      </c>
      <c r="C1078" s="143">
        <v>0</v>
      </c>
      <c r="D1078" s="85">
        <f t="shared" si="191"/>
        <v>0</v>
      </c>
      <c r="F1078" s="114" t="str">
        <f t="shared" si="192"/>
        <v>否</v>
      </c>
    </row>
    <row r="1079" ht="14.25" hidden="1" customHeight="1" spans="1:6">
      <c r="A1079" s="185" t="s">
        <v>725</v>
      </c>
      <c r="B1079" s="143">
        <v>0</v>
      </c>
      <c r="C1079" s="143">
        <v>0</v>
      </c>
      <c r="D1079" s="85">
        <f t="shared" si="191"/>
        <v>0</v>
      </c>
      <c r="F1079" s="114" t="str">
        <f t="shared" si="192"/>
        <v>否</v>
      </c>
    </row>
    <row r="1080" ht="14.25" hidden="1" customHeight="1" spans="1:6">
      <c r="A1080" s="185" t="s">
        <v>726</v>
      </c>
      <c r="B1080" s="143">
        <v>0</v>
      </c>
      <c r="C1080" s="143">
        <v>0</v>
      </c>
      <c r="D1080" s="85">
        <f t="shared" si="191"/>
        <v>0</v>
      </c>
      <c r="F1080" s="114" t="str">
        <f t="shared" si="192"/>
        <v>否</v>
      </c>
    </row>
    <row r="1081" ht="14.25" hidden="1" customHeight="1" spans="1:6">
      <c r="A1081" s="185" t="s">
        <v>939</v>
      </c>
      <c r="B1081" s="143">
        <v>0</v>
      </c>
      <c r="C1081" s="143">
        <v>0</v>
      </c>
      <c r="D1081" s="85">
        <f t="shared" si="191"/>
        <v>0</v>
      </c>
      <c r="F1081" s="114" t="str">
        <f t="shared" si="192"/>
        <v>否</v>
      </c>
    </row>
    <row r="1082" ht="17.85" customHeight="1" spans="1:6">
      <c r="A1082" s="185" t="s">
        <v>940</v>
      </c>
      <c r="B1082" s="143">
        <f>SUM(B1083:B1095)</f>
        <v>2375</v>
      </c>
      <c r="C1082" s="143">
        <f>SUM(C1083:C1095)</f>
        <v>4321</v>
      </c>
      <c r="D1082" s="252">
        <f t="shared" ref="D1082:D1084" si="193">IF(B1082&lt;&gt;0,C1082/B1082,"")</f>
        <v>1.81936842105263</v>
      </c>
      <c r="F1082" s="114" t="str">
        <f t="shared" si="192"/>
        <v>是</v>
      </c>
    </row>
    <row r="1083" ht="17.85" customHeight="1" spans="1:6">
      <c r="A1083" s="185" t="s">
        <v>724</v>
      </c>
      <c r="B1083" s="143">
        <v>33</v>
      </c>
      <c r="C1083" s="143">
        <v>40</v>
      </c>
      <c r="D1083" s="252">
        <f t="shared" si="193"/>
        <v>1.21212121212121</v>
      </c>
      <c r="F1083" s="114" t="str">
        <f t="shared" si="192"/>
        <v>是</v>
      </c>
    </row>
    <row r="1084" ht="17.85" customHeight="1" spans="1:6">
      <c r="A1084" s="185" t="s">
        <v>725</v>
      </c>
      <c r="B1084" s="143">
        <v>1</v>
      </c>
      <c r="C1084" s="143">
        <v>0</v>
      </c>
      <c r="D1084" s="252">
        <f t="shared" si="193"/>
        <v>0</v>
      </c>
      <c r="F1084" s="114" t="str">
        <f t="shared" si="192"/>
        <v>是</v>
      </c>
    </row>
    <row r="1085" ht="14.25" hidden="1" customHeight="1" spans="1:6">
      <c r="A1085" s="185" t="s">
        <v>726</v>
      </c>
      <c r="B1085" s="143">
        <v>0</v>
      </c>
      <c r="C1085" s="143">
        <v>0</v>
      </c>
      <c r="D1085" s="85">
        <f t="shared" si="191"/>
        <v>0</v>
      </c>
      <c r="F1085" s="114" t="str">
        <f t="shared" si="192"/>
        <v>否</v>
      </c>
    </row>
    <row r="1086" ht="14.25" hidden="1" customHeight="1" spans="1:6">
      <c r="A1086" s="185" t="s">
        <v>941</v>
      </c>
      <c r="B1086" s="143">
        <v>0</v>
      </c>
      <c r="C1086" s="143">
        <v>0</v>
      </c>
      <c r="D1086" s="85">
        <f t="shared" si="191"/>
        <v>0</v>
      </c>
      <c r="F1086" s="114" t="str">
        <f t="shared" si="192"/>
        <v>否</v>
      </c>
    </row>
    <row r="1087" ht="14.25" hidden="1" customHeight="1" spans="1:6">
      <c r="A1087" s="185" t="s">
        <v>942</v>
      </c>
      <c r="B1087" s="143">
        <v>0</v>
      </c>
      <c r="C1087" s="143">
        <v>0</v>
      </c>
      <c r="D1087" s="85">
        <f t="shared" si="191"/>
        <v>0</v>
      </c>
      <c r="F1087" s="114" t="str">
        <f t="shared" si="192"/>
        <v>否</v>
      </c>
    </row>
    <row r="1088" ht="14.25" hidden="1" customHeight="1" spans="1:6">
      <c r="A1088" s="185" t="s">
        <v>943</v>
      </c>
      <c r="B1088" s="143">
        <v>0</v>
      </c>
      <c r="C1088" s="143">
        <v>0</v>
      </c>
      <c r="D1088" s="85">
        <f t="shared" si="191"/>
        <v>0</v>
      </c>
      <c r="F1088" s="114" t="str">
        <f t="shared" si="192"/>
        <v>否</v>
      </c>
    </row>
    <row r="1089" ht="17.85" customHeight="1" spans="1:6">
      <c r="A1089" s="185" t="s">
        <v>944</v>
      </c>
      <c r="B1089" s="143">
        <v>492</v>
      </c>
      <c r="C1089" s="143">
        <v>925</v>
      </c>
      <c r="D1089" s="252">
        <f>IF(B1089&lt;&gt;0,C1089/B1089,"")</f>
        <v>1.88008130081301</v>
      </c>
      <c r="F1089" s="114" t="str">
        <f t="shared" si="192"/>
        <v>是</v>
      </c>
    </row>
    <row r="1090" ht="14.25" hidden="1" customHeight="1" spans="1:6">
      <c r="A1090" s="185" t="s">
        <v>945</v>
      </c>
      <c r="B1090" s="143">
        <v>0</v>
      </c>
      <c r="C1090" s="143">
        <v>0</v>
      </c>
      <c r="D1090" s="85">
        <f t="shared" si="191"/>
        <v>0</v>
      </c>
      <c r="F1090" s="114" t="str">
        <f t="shared" si="192"/>
        <v>否</v>
      </c>
    </row>
    <row r="1091" ht="17.85" customHeight="1" spans="1:6">
      <c r="A1091" s="185" t="s">
        <v>946</v>
      </c>
      <c r="B1091" s="143">
        <v>1849</v>
      </c>
      <c r="C1091" s="143">
        <v>3196</v>
      </c>
      <c r="D1091" s="252">
        <f>IF(B1091&lt;&gt;0,C1091/B1091,"")</f>
        <v>1.72850189291509</v>
      </c>
      <c r="F1091" s="114" t="str">
        <f t="shared" si="192"/>
        <v>是</v>
      </c>
    </row>
    <row r="1092" ht="14.25" hidden="1" customHeight="1" spans="1:6">
      <c r="A1092" s="185" t="s">
        <v>947</v>
      </c>
      <c r="B1092" s="143">
        <v>0</v>
      </c>
      <c r="C1092" s="143">
        <v>0</v>
      </c>
      <c r="D1092" s="85">
        <f t="shared" si="191"/>
        <v>0</v>
      </c>
      <c r="F1092" s="114" t="str">
        <f t="shared" si="192"/>
        <v>否</v>
      </c>
    </row>
    <row r="1093" ht="14.25" hidden="1" customHeight="1" spans="1:6">
      <c r="A1093" s="185" t="s">
        <v>893</v>
      </c>
      <c r="B1093" s="143">
        <v>0</v>
      </c>
      <c r="C1093" s="143">
        <v>0</v>
      </c>
      <c r="D1093" s="85">
        <f t="shared" si="191"/>
        <v>0</v>
      </c>
      <c r="F1093" s="114" t="str">
        <f t="shared" si="192"/>
        <v>否</v>
      </c>
    </row>
    <row r="1094" ht="14.25" hidden="1" customHeight="1" spans="1:6">
      <c r="A1094" s="185" t="s">
        <v>948</v>
      </c>
      <c r="B1094" s="143">
        <v>0</v>
      </c>
      <c r="C1094" s="143">
        <v>0</v>
      </c>
      <c r="D1094" s="85">
        <f t="shared" si="191"/>
        <v>0</v>
      </c>
      <c r="F1094" s="114" t="str">
        <f t="shared" si="192"/>
        <v>否</v>
      </c>
    </row>
    <row r="1095" ht="17.85" customHeight="1" spans="1:6">
      <c r="A1095" s="185" t="s">
        <v>949</v>
      </c>
      <c r="B1095" s="143"/>
      <c r="C1095" s="143">
        <v>160</v>
      </c>
      <c r="D1095" s="252" t="str">
        <f t="shared" ref="D1095:D1098" si="194">IF(B1095&lt;&gt;0,C1095/B1095,"")</f>
        <v/>
      </c>
      <c r="F1095" s="114" t="str">
        <f t="shared" si="192"/>
        <v>是</v>
      </c>
    </row>
    <row r="1096" ht="17.85" customHeight="1" spans="1:6">
      <c r="A1096" s="185" t="s">
        <v>950</v>
      </c>
      <c r="B1096" s="143">
        <f>SUM(B1097:B1104)</f>
        <v>1871</v>
      </c>
      <c r="C1096" s="143">
        <f>SUM(C1097:C1104)</f>
        <v>2084</v>
      </c>
      <c r="D1096" s="252">
        <f t="shared" si="194"/>
        <v>1.11384286477819</v>
      </c>
      <c r="F1096" s="114" t="str">
        <f t="shared" si="192"/>
        <v>是</v>
      </c>
    </row>
    <row r="1097" ht="17.85" customHeight="1" spans="1:6">
      <c r="A1097" s="185" t="s">
        <v>724</v>
      </c>
      <c r="B1097" s="143">
        <v>1260</v>
      </c>
      <c r="C1097" s="143">
        <v>1445</v>
      </c>
      <c r="D1097" s="252">
        <f t="shared" si="194"/>
        <v>1.1468253968254</v>
      </c>
      <c r="F1097" s="114" t="str">
        <f t="shared" si="192"/>
        <v>是</v>
      </c>
    </row>
    <row r="1098" ht="17.85" customHeight="1" spans="1:6">
      <c r="A1098" s="185" t="s">
        <v>725</v>
      </c>
      <c r="B1098" s="143">
        <v>194</v>
      </c>
      <c r="C1098" s="143">
        <v>113</v>
      </c>
      <c r="D1098" s="252">
        <f t="shared" si="194"/>
        <v>0.582474226804124</v>
      </c>
      <c r="F1098" s="114" t="str">
        <f t="shared" si="192"/>
        <v>是</v>
      </c>
    </row>
    <row r="1099" ht="14.25" hidden="1" customHeight="1" spans="1:6">
      <c r="A1099" s="185" t="s">
        <v>726</v>
      </c>
      <c r="B1099" s="143">
        <v>0</v>
      </c>
      <c r="C1099" s="143">
        <v>0</v>
      </c>
      <c r="D1099" s="85">
        <f t="shared" si="191"/>
        <v>0</v>
      </c>
      <c r="F1099" s="114" t="str">
        <f t="shared" si="192"/>
        <v>否</v>
      </c>
    </row>
    <row r="1100" ht="14.25" hidden="1" customHeight="1" spans="1:6">
      <c r="A1100" s="185" t="s">
        <v>951</v>
      </c>
      <c r="B1100" s="143"/>
      <c r="C1100" s="143"/>
      <c r="D1100" s="85"/>
      <c r="F1100" s="114" t="str">
        <f t="shared" si="192"/>
        <v>否</v>
      </c>
    </row>
    <row r="1101" ht="17.85" customHeight="1" spans="1:6">
      <c r="A1101" s="185" t="s">
        <v>952</v>
      </c>
      <c r="B1101" s="143">
        <v>238</v>
      </c>
      <c r="C1101" s="143">
        <v>272</v>
      </c>
      <c r="D1101" s="252">
        <f t="shared" ref="D1101:D1107" si="195">IF(B1101&lt;&gt;0,C1101/B1101,"")</f>
        <v>1.14285714285714</v>
      </c>
      <c r="F1101" s="114" t="str">
        <f t="shared" si="192"/>
        <v>是</v>
      </c>
    </row>
    <row r="1102" ht="17.85" customHeight="1" spans="1:6">
      <c r="A1102" s="185" t="s">
        <v>953</v>
      </c>
      <c r="B1102" s="143">
        <v>1</v>
      </c>
      <c r="C1102" s="143">
        <v>186</v>
      </c>
      <c r="D1102" s="252">
        <f t="shared" si="195"/>
        <v>186</v>
      </c>
      <c r="F1102" s="114" t="str">
        <f t="shared" si="192"/>
        <v>是</v>
      </c>
    </row>
    <row r="1103" ht="17.85" customHeight="1" spans="1:6">
      <c r="A1103" s="185" t="s">
        <v>954</v>
      </c>
      <c r="B1103" s="143">
        <v>81</v>
      </c>
      <c r="C1103" s="143"/>
      <c r="D1103" s="252">
        <f t="shared" si="195"/>
        <v>0</v>
      </c>
      <c r="F1103" s="114" t="str">
        <f t="shared" ref="F1103:F1117" si="196">IF((B1103+C1103+G1103)&lt;&gt;0,"是","否")</f>
        <v>是</v>
      </c>
    </row>
    <row r="1104" ht="17.85" customHeight="1" spans="1:6">
      <c r="A1104" s="185" t="s">
        <v>955</v>
      </c>
      <c r="B1104" s="143">
        <v>97</v>
      </c>
      <c r="C1104" s="143">
        <v>68</v>
      </c>
      <c r="D1104" s="252">
        <f t="shared" si="195"/>
        <v>0.701030927835051</v>
      </c>
      <c r="F1104" s="114" t="str">
        <f t="shared" si="196"/>
        <v>是</v>
      </c>
    </row>
    <row r="1105" ht="17.85" customHeight="1" spans="1:6">
      <c r="A1105" s="185" t="s">
        <v>956</v>
      </c>
      <c r="B1105" s="143">
        <f>SUM(B1106:B1111)</f>
        <v>1356</v>
      </c>
      <c r="C1105" s="143">
        <f>SUM(C1106:C1111)</f>
        <v>1159</v>
      </c>
      <c r="D1105" s="252">
        <f t="shared" si="195"/>
        <v>0.854719764011799</v>
      </c>
      <c r="F1105" s="114" t="str">
        <f t="shared" si="196"/>
        <v>是</v>
      </c>
    </row>
    <row r="1106" ht="17.85" customHeight="1" spans="1:6">
      <c r="A1106" s="185" t="s">
        <v>724</v>
      </c>
      <c r="B1106" s="143">
        <v>253</v>
      </c>
      <c r="C1106" s="143">
        <v>301</v>
      </c>
      <c r="D1106" s="252">
        <f t="shared" si="195"/>
        <v>1.1897233201581</v>
      </c>
      <c r="F1106" s="114" t="str">
        <f t="shared" si="196"/>
        <v>是</v>
      </c>
    </row>
    <row r="1107" ht="17.85" customHeight="1" spans="1:6">
      <c r="A1107" s="185" t="s">
        <v>725</v>
      </c>
      <c r="B1107" s="143">
        <v>129</v>
      </c>
      <c r="C1107" s="143">
        <v>30</v>
      </c>
      <c r="D1107" s="252">
        <f t="shared" si="195"/>
        <v>0.232558139534884</v>
      </c>
      <c r="F1107" s="114" t="str">
        <f t="shared" si="196"/>
        <v>是</v>
      </c>
    </row>
    <row r="1108" ht="14.25" hidden="1" customHeight="1" spans="1:6">
      <c r="A1108" s="185" t="s">
        <v>726</v>
      </c>
      <c r="B1108" s="143">
        <v>0</v>
      </c>
      <c r="C1108" s="143">
        <v>0</v>
      </c>
      <c r="D1108" s="85">
        <f t="shared" ref="D1108:D1115" si="197">IF(B1108&lt;&gt;0,C1108/B1108,0)</f>
        <v>0</v>
      </c>
      <c r="F1108" s="114" t="str">
        <f t="shared" si="196"/>
        <v>否</v>
      </c>
    </row>
    <row r="1109" ht="14.25" hidden="1" customHeight="1" spans="1:6">
      <c r="A1109" s="185" t="s">
        <v>957</v>
      </c>
      <c r="B1109" s="143">
        <v>0</v>
      </c>
      <c r="C1109" s="143">
        <v>0</v>
      </c>
      <c r="D1109" s="85">
        <f t="shared" si="197"/>
        <v>0</v>
      </c>
      <c r="F1109" s="114" t="str">
        <f t="shared" si="196"/>
        <v>否</v>
      </c>
    </row>
    <row r="1110" ht="14.25" hidden="1" customHeight="1" spans="1:6">
      <c r="A1110" s="185" t="s">
        <v>958</v>
      </c>
      <c r="B1110" s="143"/>
      <c r="C1110" s="143"/>
      <c r="D1110" s="85"/>
      <c r="F1110" s="114" t="str">
        <f t="shared" si="196"/>
        <v>否</v>
      </c>
    </row>
    <row r="1111" ht="17.85" customHeight="1" spans="1:6">
      <c r="A1111" s="185" t="s">
        <v>959</v>
      </c>
      <c r="B1111" s="143">
        <v>974</v>
      </c>
      <c r="C1111" s="143">
        <v>828</v>
      </c>
      <c r="D1111" s="252">
        <f t="shared" ref="D1111:D1112" si="198">IF(B1111&lt;&gt;0,C1111/B1111,"")</f>
        <v>0.850102669404518</v>
      </c>
      <c r="F1111" s="114" t="str">
        <f t="shared" si="196"/>
        <v>是</v>
      </c>
    </row>
    <row r="1112" ht="17.85" customHeight="1" spans="1:6">
      <c r="A1112" s="185" t="s">
        <v>960</v>
      </c>
      <c r="B1112" s="143">
        <f>SUM(B1113:B1118)</f>
        <v>7084</v>
      </c>
      <c r="C1112" s="143">
        <f>SUM(C1113:C1118)</f>
        <v>6767</v>
      </c>
      <c r="D1112" s="252">
        <f t="shared" si="198"/>
        <v>0.955251270468662</v>
      </c>
      <c r="F1112" s="114" t="str">
        <f t="shared" si="196"/>
        <v>是</v>
      </c>
    </row>
    <row r="1113" ht="14.25" hidden="1" customHeight="1" spans="1:6">
      <c r="A1113" s="185" t="s">
        <v>724</v>
      </c>
      <c r="B1113" s="143">
        <v>0</v>
      </c>
      <c r="C1113" s="143">
        <v>0</v>
      </c>
      <c r="D1113" s="85">
        <f t="shared" si="197"/>
        <v>0</v>
      </c>
      <c r="F1113" s="114" t="str">
        <f t="shared" ref="F1113:F1122" si="199">IF((B1113+C1113+G1113)&lt;&gt;0,"是","否")</f>
        <v>否</v>
      </c>
    </row>
    <row r="1114" ht="17.85" customHeight="1" spans="1:6">
      <c r="A1114" s="185" t="s">
        <v>725</v>
      </c>
      <c r="B1114" s="143">
        <v>0</v>
      </c>
      <c r="C1114" s="143">
        <v>2</v>
      </c>
      <c r="D1114" s="252" t="str">
        <f>IF(B1114&lt;&gt;0,C1114/B1114,"")</f>
        <v/>
      </c>
      <c r="F1114" s="114" t="str">
        <f t="shared" si="196"/>
        <v>是</v>
      </c>
    </row>
    <row r="1115" ht="14.25" hidden="1" customHeight="1" spans="1:6">
      <c r="A1115" s="185" t="s">
        <v>726</v>
      </c>
      <c r="B1115" s="143">
        <v>0</v>
      </c>
      <c r="C1115" s="143">
        <v>0</v>
      </c>
      <c r="D1115" s="85">
        <f t="shared" si="197"/>
        <v>0</v>
      </c>
      <c r="F1115" s="114" t="str">
        <f t="shared" si="199"/>
        <v>否</v>
      </c>
    </row>
    <row r="1116" ht="17.85" customHeight="1" spans="1:6">
      <c r="A1116" s="185" t="s">
        <v>961</v>
      </c>
      <c r="B1116" s="143">
        <v>69</v>
      </c>
      <c r="C1116" s="143">
        <v>0</v>
      </c>
      <c r="D1116" s="252">
        <f t="shared" ref="D1116:D1119" si="200">IF(B1116&lt;&gt;0,C1116/B1116,"")</f>
        <v>0</v>
      </c>
      <c r="F1116" s="114" t="str">
        <f t="shared" si="196"/>
        <v>是</v>
      </c>
    </row>
    <row r="1117" ht="17.85" customHeight="1" spans="1:6">
      <c r="A1117" s="185" t="s">
        <v>962</v>
      </c>
      <c r="B1117" s="143">
        <v>5152</v>
      </c>
      <c r="C1117" s="143">
        <v>5278</v>
      </c>
      <c r="D1117" s="252">
        <f t="shared" si="200"/>
        <v>1.02445652173913</v>
      </c>
      <c r="F1117" s="114" t="str">
        <f t="shared" si="196"/>
        <v>是</v>
      </c>
    </row>
    <row r="1118" ht="17.85" customHeight="1" spans="1:6">
      <c r="A1118" s="185" t="s">
        <v>963</v>
      </c>
      <c r="B1118" s="143">
        <v>1863</v>
      </c>
      <c r="C1118" s="143">
        <v>1487</v>
      </c>
      <c r="D1118" s="252">
        <f t="shared" si="200"/>
        <v>0.798174986580784</v>
      </c>
      <c r="F1118" s="114" t="str">
        <f t="shared" si="199"/>
        <v>是</v>
      </c>
    </row>
    <row r="1119" ht="17.85" customHeight="1" spans="1:6">
      <c r="A1119" s="185" t="s">
        <v>964</v>
      </c>
      <c r="B1119" s="143">
        <f>SUM(B1120:B1125)</f>
        <v>0</v>
      </c>
      <c r="C1119" s="143">
        <f>SUM(C1120:C1125)</f>
        <v>5</v>
      </c>
      <c r="D1119" s="252" t="str">
        <f t="shared" si="200"/>
        <v/>
      </c>
      <c r="F1119" s="114" t="str">
        <f t="shared" si="199"/>
        <v>是</v>
      </c>
    </row>
    <row r="1120" ht="14.25" hidden="1" customHeight="1" spans="1:6">
      <c r="A1120" s="185" t="s">
        <v>965</v>
      </c>
      <c r="B1120" s="143">
        <v>0</v>
      </c>
      <c r="C1120" s="143">
        <v>0</v>
      </c>
      <c r="D1120" s="85">
        <f t="shared" ref="D1120:D1124" si="201">IF(B1120&lt;&gt;0,C1120/B1120,0)</f>
        <v>0</v>
      </c>
      <c r="F1120" s="114" t="str">
        <f t="shared" si="199"/>
        <v>否</v>
      </c>
    </row>
    <row r="1121" ht="17.1" hidden="1" customHeight="1" spans="1:6">
      <c r="A1121" s="185" t="s">
        <v>966</v>
      </c>
      <c r="B1121" s="143"/>
      <c r="C1121" s="143"/>
      <c r="D1121" s="85"/>
      <c r="F1121" s="114" t="str">
        <f t="shared" si="199"/>
        <v>否</v>
      </c>
    </row>
    <row r="1122" ht="17.1" hidden="1" customHeight="1" spans="1:6">
      <c r="A1122" s="185" t="s">
        <v>967</v>
      </c>
      <c r="B1122" s="143"/>
      <c r="C1122" s="143"/>
      <c r="D1122" s="85"/>
      <c r="F1122" s="114" t="str">
        <f t="shared" si="199"/>
        <v>否</v>
      </c>
    </row>
    <row r="1123" ht="14.25" hidden="1" customHeight="1" spans="1:6">
      <c r="A1123" s="185" t="s">
        <v>968</v>
      </c>
      <c r="B1123" s="143">
        <v>0</v>
      </c>
      <c r="C1123" s="143">
        <v>0</v>
      </c>
      <c r="D1123" s="85">
        <f t="shared" si="201"/>
        <v>0</v>
      </c>
      <c r="F1123" s="114" t="str">
        <f t="shared" ref="F1123:F1148" si="202">IF((B1123+C1123+G1123)&lt;&gt;0,"是","否")</f>
        <v>否</v>
      </c>
    </row>
    <row r="1124" ht="14.25" hidden="1" customHeight="1" spans="1:6">
      <c r="A1124" s="185" t="s">
        <v>969</v>
      </c>
      <c r="B1124" s="143">
        <v>0</v>
      </c>
      <c r="C1124" s="143">
        <v>0</v>
      </c>
      <c r="D1124" s="85">
        <f t="shared" si="201"/>
        <v>0</v>
      </c>
      <c r="F1124" s="114" t="str">
        <f t="shared" si="202"/>
        <v>否</v>
      </c>
    </row>
    <row r="1125" ht="17.85" customHeight="1" spans="1:6">
      <c r="A1125" s="185" t="s">
        <v>970</v>
      </c>
      <c r="B1125" s="143"/>
      <c r="C1125" s="143">
        <v>5</v>
      </c>
      <c r="D1125" s="252" t="str">
        <f t="shared" ref="D1125:D1129" si="203">IF(B1125&lt;&gt;0,C1125/B1125,"")</f>
        <v/>
      </c>
      <c r="F1125" s="114" t="str">
        <f t="shared" si="202"/>
        <v>是</v>
      </c>
    </row>
    <row r="1126" s="182" customFormat="1" ht="17.85" customHeight="1" spans="1:7">
      <c r="A1126" s="184" t="s">
        <v>42</v>
      </c>
      <c r="B1126" s="145">
        <f>B1127+B1137+B1144+B1150</f>
        <v>11515</v>
      </c>
      <c r="C1126" s="145">
        <f>C1127+C1137+C1144+C1150</f>
        <v>8425</v>
      </c>
      <c r="D1126" s="251">
        <f t="shared" si="203"/>
        <v>0.731654363873209</v>
      </c>
      <c r="F1126" s="114" t="str">
        <f t="shared" si="202"/>
        <v>是</v>
      </c>
      <c r="G1126" s="182">
        <v>1</v>
      </c>
    </row>
    <row r="1127" ht="17.85" customHeight="1" spans="1:6">
      <c r="A1127" s="185" t="s">
        <v>971</v>
      </c>
      <c r="B1127" s="143">
        <f>SUM(B1128:B1136)</f>
        <v>5069</v>
      </c>
      <c r="C1127" s="143">
        <f>SUM(C1128:C1136)</f>
        <v>4332</v>
      </c>
      <c r="D1127" s="252">
        <f t="shared" si="203"/>
        <v>0.854606431248767</v>
      </c>
      <c r="F1127" s="114" t="str">
        <f t="shared" si="202"/>
        <v>是</v>
      </c>
    </row>
    <row r="1128" ht="17.85" customHeight="1" spans="1:6">
      <c r="A1128" s="185" t="s">
        <v>724</v>
      </c>
      <c r="B1128" s="143">
        <v>720</v>
      </c>
      <c r="C1128" s="143">
        <v>885</v>
      </c>
      <c r="D1128" s="252">
        <f t="shared" si="203"/>
        <v>1.22916666666667</v>
      </c>
      <c r="F1128" s="114" t="str">
        <f t="shared" si="202"/>
        <v>是</v>
      </c>
    </row>
    <row r="1129" ht="17.85" customHeight="1" spans="1:6">
      <c r="A1129" s="185" t="s">
        <v>725</v>
      </c>
      <c r="B1129" s="143">
        <v>103</v>
      </c>
      <c r="C1129" s="143">
        <v>54</v>
      </c>
      <c r="D1129" s="252">
        <f t="shared" si="203"/>
        <v>0.524271844660194</v>
      </c>
      <c r="F1129" s="114" t="str">
        <f t="shared" si="202"/>
        <v>是</v>
      </c>
    </row>
    <row r="1130" ht="14.25" hidden="1" customHeight="1" spans="1:6">
      <c r="A1130" s="185" t="s">
        <v>726</v>
      </c>
      <c r="B1130" s="143">
        <v>0</v>
      </c>
      <c r="C1130" s="143">
        <v>0</v>
      </c>
      <c r="D1130" s="85">
        <f t="shared" ref="D1130:D1135" si="204">IF(B1130&lt;&gt;0,C1130/B1130,0)</f>
        <v>0</v>
      </c>
      <c r="F1130" s="114" t="str">
        <f t="shared" si="202"/>
        <v>否</v>
      </c>
    </row>
    <row r="1131" ht="14.25" hidden="1" customHeight="1" spans="1:6">
      <c r="A1131" s="185" t="s">
        <v>972</v>
      </c>
      <c r="B1131" s="143">
        <v>0</v>
      </c>
      <c r="C1131" s="143">
        <v>0</v>
      </c>
      <c r="D1131" s="85">
        <f t="shared" si="204"/>
        <v>0</v>
      </c>
      <c r="F1131" s="114" t="str">
        <f t="shared" si="202"/>
        <v>否</v>
      </c>
    </row>
    <row r="1132" ht="17.85" customHeight="1" spans="1:6">
      <c r="A1132" s="185" t="s">
        <v>973</v>
      </c>
      <c r="B1132" s="143">
        <v>23</v>
      </c>
      <c r="C1132" s="143">
        <v>0</v>
      </c>
      <c r="D1132" s="252">
        <f>IF(B1132&lt;&gt;0,C1132/B1132,"")</f>
        <v>0</v>
      </c>
      <c r="F1132" s="114" t="str">
        <f t="shared" si="202"/>
        <v>是</v>
      </c>
    </row>
    <row r="1133" ht="17.1" hidden="1" customHeight="1" spans="1:6">
      <c r="A1133" s="185" t="s">
        <v>974</v>
      </c>
      <c r="B1133" s="143">
        <v>0</v>
      </c>
      <c r="C1133" s="143">
        <v>0</v>
      </c>
      <c r="D1133" s="85"/>
      <c r="F1133" s="114" t="str">
        <f t="shared" si="202"/>
        <v>否</v>
      </c>
    </row>
    <row r="1134" ht="17.85" customHeight="1" spans="1:6">
      <c r="A1134" s="185" t="s">
        <v>975</v>
      </c>
      <c r="B1134" s="143">
        <v>940</v>
      </c>
      <c r="C1134" s="143">
        <v>2280</v>
      </c>
      <c r="D1134" s="252">
        <f>IF(B1134&lt;&gt;0,C1134/B1134,"")</f>
        <v>2.42553191489362</v>
      </c>
      <c r="F1134" s="114" t="str">
        <f t="shared" si="202"/>
        <v>是</v>
      </c>
    </row>
    <row r="1135" ht="14.25" hidden="1" customHeight="1" spans="1:6">
      <c r="A1135" s="185" t="s">
        <v>743</v>
      </c>
      <c r="B1135" s="143">
        <v>0</v>
      </c>
      <c r="C1135" s="143">
        <v>0</v>
      </c>
      <c r="D1135" s="85">
        <f t="shared" si="204"/>
        <v>0</v>
      </c>
      <c r="F1135" s="114" t="str">
        <f t="shared" si="202"/>
        <v>否</v>
      </c>
    </row>
    <row r="1136" ht="17.85" customHeight="1" spans="1:6">
      <c r="A1136" s="185" t="s">
        <v>976</v>
      </c>
      <c r="B1136" s="143">
        <v>3283</v>
      </c>
      <c r="C1136" s="143">
        <v>1113</v>
      </c>
      <c r="D1136" s="252">
        <f t="shared" ref="D1136:D1139" si="205">IF(B1136&lt;&gt;0,C1136/B1136,"")</f>
        <v>0.339019189765458</v>
      </c>
      <c r="F1136" s="114" t="str">
        <f t="shared" si="202"/>
        <v>是</v>
      </c>
    </row>
    <row r="1137" ht="17.85" customHeight="1" spans="1:6">
      <c r="A1137" s="185" t="s">
        <v>977</v>
      </c>
      <c r="B1137" s="143">
        <f>SUM(B1138:B1143)</f>
        <v>4396</v>
      </c>
      <c r="C1137" s="143">
        <f>SUM(C1138:C1143)</f>
        <v>2053</v>
      </c>
      <c r="D1137" s="252">
        <f t="shared" si="205"/>
        <v>0.467015468607825</v>
      </c>
      <c r="F1137" s="114" t="str">
        <f t="shared" si="202"/>
        <v>是</v>
      </c>
    </row>
    <row r="1138" ht="17.85" customHeight="1" spans="1:6">
      <c r="A1138" s="185" t="s">
        <v>724</v>
      </c>
      <c r="B1138" s="143">
        <v>658</v>
      </c>
      <c r="C1138" s="143">
        <v>744</v>
      </c>
      <c r="D1138" s="252">
        <f t="shared" si="205"/>
        <v>1.1306990881459</v>
      </c>
      <c r="F1138" s="114" t="str">
        <f t="shared" si="202"/>
        <v>是</v>
      </c>
    </row>
    <row r="1139" ht="17.85" customHeight="1" spans="1:6">
      <c r="A1139" s="185" t="s">
        <v>725</v>
      </c>
      <c r="B1139" s="143">
        <v>5</v>
      </c>
      <c r="C1139" s="143">
        <v>0</v>
      </c>
      <c r="D1139" s="252">
        <f t="shared" si="205"/>
        <v>0</v>
      </c>
      <c r="F1139" s="114" t="str">
        <f t="shared" si="202"/>
        <v>是</v>
      </c>
    </row>
    <row r="1140" ht="14.25" hidden="1" customHeight="1" spans="1:6">
      <c r="A1140" s="185" t="s">
        <v>726</v>
      </c>
      <c r="B1140" s="143">
        <v>0</v>
      </c>
      <c r="C1140" s="143">
        <v>0</v>
      </c>
      <c r="D1140" s="85">
        <f t="shared" ref="D1140:D1148" si="206">IF(B1140&lt;&gt;0,C1140/B1140,0)</f>
        <v>0</v>
      </c>
      <c r="F1140" s="114" t="str">
        <f t="shared" si="202"/>
        <v>否</v>
      </c>
    </row>
    <row r="1141" ht="17.85" customHeight="1" spans="1:6">
      <c r="A1141" s="185" t="s">
        <v>978</v>
      </c>
      <c r="B1141" s="143">
        <v>369</v>
      </c>
      <c r="C1141" s="143">
        <v>160</v>
      </c>
      <c r="D1141" s="252">
        <f>IF(B1141&lt;&gt;0,C1141/B1141,"")</f>
        <v>0.43360433604336</v>
      </c>
      <c r="F1141" s="114" t="str">
        <f t="shared" si="202"/>
        <v>是</v>
      </c>
    </row>
    <row r="1142" ht="14.25" hidden="1" customHeight="1" spans="1:6">
      <c r="A1142" s="185" t="s">
        <v>979</v>
      </c>
      <c r="B1142" s="143">
        <v>0</v>
      </c>
      <c r="C1142" s="143">
        <v>0</v>
      </c>
      <c r="D1142" s="85">
        <f t="shared" si="206"/>
        <v>0</v>
      </c>
      <c r="F1142" s="114" t="str">
        <f t="shared" si="202"/>
        <v>否</v>
      </c>
    </row>
    <row r="1143" ht="17.85" customHeight="1" spans="1:6">
      <c r="A1143" s="185" t="s">
        <v>980</v>
      </c>
      <c r="B1143" s="143">
        <v>3364</v>
      </c>
      <c r="C1143" s="143">
        <v>1149</v>
      </c>
      <c r="D1143" s="252">
        <f t="shared" ref="D1143:D1144" si="207">IF(B1143&lt;&gt;0,C1143/B1143,"")</f>
        <v>0.341557669441142</v>
      </c>
      <c r="F1143" s="114" t="str">
        <f t="shared" si="202"/>
        <v>是</v>
      </c>
    </row>
    <row r="1144" ht="17.85" customHeight="1" spans="1:6">
      <c r="A1144" s="185" t="s">
        <v>981</v>
      </c>
      <c r="B1144" s="143">
        <f>SUM(B1145:B1149)</f>
        <v>988</v>
      </c>
      <c r="C1144" s="143">
        <f>SUM(C1145:C1149)</f>
        <v>1710</v>
      </c>
      <c r="D1144" s="252">
        <f t="shared" si="207"/>
        <v>1.73076923076923</v>
      </c>
      <c r="F1144" s="114" t="str">
        <f t="shared" si="202"/>
        <v>是</v>
      </c>
    </row>
    <row r="1145" ht="14.25" hidden="1" customHeight="1" spans="1:6">
      <c r="A1145" s="185" t="s">
        <v>724</v>
      </c>
      <c r="B1145" s="143">
        <v>0</v>
      </c>
      <c r="C1145" s="143">
        <v>0</v>
      </c>
      <c r="D1145" s="85">
        <f t="shared" si="206"/>
        <v>0</v>
      </c>
      <c r="F1145" s="114" t="str">
        <f t="shared" si="202"/>
        <v>否</v>
      </c>
    </row>
    <row r="1146" ht="14.25" hidden="1" customHeight="1" spans="1:6">
      <c r="A1146" s="185" t="s">
        <v>725</v>
      </c>
      <c r="B1146" s="143">
        <v>0</v>
      </c>
      <c r="C1146" s="143">
        <v>0</v>
      </c>
      <c r="D1146" s="85">
        <f t="shared" si="206"/>
        <v>0</v>
      </c>
      <c r="F1146" s="114" t="str">
        <f t="shared" si="202"/>
        <v>否</v>
      </c>
    </row>
    <row r="1147" ht="14.25" hidden="1" customHeight="1" spans="1:6">
      <c r="A1147" s="185" t="s">
        <v>726</v>
      </c>
      <c r="B1147" s="143">
        <v>0</v>
      </c>
      <c r="C1147" s="143">
        <v>0</v>
      </c>
      <c r="D1147" s="85">
        <f t="shared" si="206"/>
        <v>0</v>
      </c>
      <c r="F1147" s="114" t="str">
        <f t="shared" si="202"/>
        <v>否</v>
      </c>
    </row>
    <row r="1148" ht="14.25" hidden="1" customHeight="1" spans="1:6">
      <c r="A1148" s="185" t="s">
        <v>982</v>
      </c>
      <c r="B1148" s="143">
        <v>0</v>
      </c>
      <c r="C1148" s="143">
        <v>0</v>
      </c>
      <c r="D1148" s="85">
        <f t="shared" si="206"/>
        <v>0</v>
      </c>
      <c r="F1148" s="114" t="str">
        <f t="shared" si="202"/>
        <v>否</v>
      </c>
    </row>
    <row r="1149" ht="17.85" customHeight="1" spans="1:6">
      <c r="A1149" s="185" t="s">
        <v>983</v>
      </c>
      <c r="B1149" s="143">
        <v>988</v>
      </c>
      <c r="C1149" s="143">
        <v>1710</v>
      </c>
      <c r="D1149" s="252">
        <f t="shared" ref="D1149:D1151" si="208">IF(B1149&lt;&gt;0,C1149/B1149,"")</f>
        <v>1.73076923076923</v>
      </c>
      <c r="F1149" s="114" t="str">
        <f t="shared" ref="F1149:F1159" si="209">IF((B1149+C1149+G1149)&lt;&gt;0,"是","否")</f>
        <v>是</v>
      </c>
    </row>
    <row r="1150" ht="17.85" customHeight="1" spans="1:6">
      <c r="A1150" s="185" t="s">
        <v>984</v>
      </c>
      <c r="B1150" s="143">
        <f>B1151+B1152</f>
        <v>1062</v>
      </c>
      <c r="C1150" s="143">
        <f>C1151+C1152</f>
        <v>330</v>
      </c>
      <c r="D1150" s="252">
        <f t="shared" si="208"/>
        <v>0.310734463276836</v>
      </c>
      <c r="F1150" s="114" t="str">
        <f t="shared" si="209"/>
        <v>是</v>
      </c>
    </row>
    <row r="1151" ht="17.85" customHeight="1" spans="1:6">
      <c r="A1151" s="185" t="s">
        <v>985</v>
      </c>
      <c r="B1151" s="143">
        <v>1062</v>
      </c>
      <c r="C1151" s="143">
        <v>330</v>
      </c>
      <c r="D1151" s="252">
        <f t="shared" si="208"/>
        <v>0.310734463276836</v>
      </c>
      <c r="F1151" s="114" t="str">
        <f t="shared" si="209"/>
        <v>是</v>
      </c>
    </row>
    <row r="1152" ht="14.25" hidden="1" customHeight="1" spans="1:6">
      <c r="A1152" s="185" t="s">
        <v>986</v>
      </c>
      <c r="B1152" s="143"/>
      <c r="C1152" s="143"/>
      <c r="D1152" s="85">
        <f>IF(B1152&lt;&gt;0,C1152/B1152,0)</f>
        <v>0</v>
      </c>
      <c r="F1152" s="114" t="str">
        <f t="shared" si="209"/>
        <v>否</v>
      </c>
    </row>
    <row r="1153" s="182" customFormat="1" ht="17.85" customHeight="1" spans="1:7">
      <c r="A1153" s="184" t="s">
        <v>43</v>
      </c>
      <c r="B1153" s="145">
        <f>SUM(B1154:B1158)</f>
        <v>215</v>
      </c>
      <c r="C1153" s="145">
        <f>SUM(C1154:C1158)</f>
        <v>154</v>
      </c>
      <c r="D1153" s="251">
        <f t="shared" ref="D1153:D1155" si="210">IF(B1153&lt;&gt;0,C1153/B1153,"")</f>
        <v>0.716279069767442</v>
      </c>
      <c r="F1153" s="114" t="str">
        <f t="shared" si="209"/>
        <v>是</v>
      </c>
      <c r="G1153" s="182">
        <v>1</v>
      </c>
    </row>
    <row r="1154" ht="17.85" customHeight="1" spans="1:6">
      <c r="A1154" s="185" t="s">
        <v>987</v>
      </c>
      <c r="B1154" s="143">
        <v>85</v>
      </c>
      <c r="C1154" s="143">
        <v>50</v>
      </c>
      <c r="D1154" s="252">
        <f t="shared" si="210"/>
        <v>0.588235294117647</v>
      </c>
      <c r="F1154" s="114" t="str">
        <f t="shared" si="209"/>
        <v>是</v>
      </c>
    </row>
    <row r="1155" ht="17.85" customHeight="1" spans="1:6">
      <c r="A1155" s="185" t="s">
        <v>988</v>
      </c>
      <c r="B1155" s="143"/>
      <c r="C1155" s="143">
        <v>55</v>
      </c>
      <c r="D1155" s="252" t="str">
        <f t="shared" si="210"/>
        <v/>
      </c>
      <c r="F1155" s="114" t="str">
        <f t="shared" si="209"/>
        <v>是</v>
      </c>
    </row>
    <row r="1156" ht="17.1" hidden="1" customHeight="1" spans="1:6">
      <c r="A1156" s="185" t="s">
        <v>989</v>
      </c>
      <c r="B1156" s="143"/>
      <c r="C1156" s="143"/>
      <c r="D1156" s="85"/>
      <c r="F1156" s="114" t="str">
        <f t="shared" si="209"/>
        <v>否</v>
      </c>
    </row>
    <row r="1157" customFormat="1" ht="17.1" hidden="1" customHeight="1" spans="1:6">
      <c r="A1157" s="185" t="s">
        <v>990</v>
      </c>
      <c r="B1157" s="143"/>
      <c r="C1157" s="143"/>
      <c r="D1157" s="85"/>
      <c r="F1157" s="114" t="str">
        <f t="shared" si="209"/>
        <v>否</v>
      </c>
    </row>
    <row r="1158" s="182" customFormat="1" ht="17.85" customHeight="1" spans="1:6">
      <c r="A1158" s="185" t="s">
        <v>991</v>
      </c>
      <c r="B1158" s="143">
        <v>130</v>
      </c>
      <c r="C1158" s="143">
        <v>49</v>
      </c>
      <c r="D1158" s="252">
        <f t="shared" ref="D1158:D1159" si="211">IF(B1158&lt;&gt;0,C1158/B1158,"")</f>
        <v>0.376923076923077</v>
      </c>
      <c r="F1158" s="114" t="str">
        <f t="shared" si="209"/>
        <v>是</v>
      </c>
    </row>
    <row r="1159" ht="17.85" customHeight="1" spans="1:7">
      <c r="A1159" s="184" t="s">
        <v>44</v>
      </c>
      <c r="B1159" s="145"/>
      <c r="C1159" s="145"/>
      <c r="D1159" s="251" t="str">
        <f t="shared" si="211"/>
        <v/>
      </c>
      <c r="F1159" s="114" t="str">
        <f t="shared" si="209"/>
        <v>是</v>
      </c>
      <c r="G1159" s="178">
        <v>1</v>
      </c>
    </row>
    <row r="1160" ht="14.25" hidden="1" customHeight="1" spans="1:6">
      <c r="A1160" s="185" t="s">
        <v>992</v>
      </c>
      <c r="B1160" s="143"/>
      <c r="C1160" s="143"/>
      <c r="D1160" s="85">
        <f t="shared" ref="D1160:D1168" si="212">IF(B1160&lt;&gt;0,C1160/B1160,0)</f>
        <v>0</v>
      </c>
      <c r="F1160" s="114" t="str">
        <f t="shared" ref="F1160:F1172" si="213">IF((B1160+C1160+G1160)&lt;&gt;0,"是","否")</f>
        <v>否</v>
      </c>
    </row>
    <row r="1161" ht="14.25" hidden="1" customHeight="1" spans="1:6">
      <c r="A1161" s="185" t="s">
        <v>993</v>
      </c>
      <c r="B1161" s="143"/>
      <c r="C1161" s="143"/>
      <c r="D1161" s="85">
        <f t="shared" si="212"/>
        <v>0</v>
      </c>
      <c r="F1161" s="114" t="str">
        <f t="shared" si="213"/>
        <v>否</v>
      </c>
    </row>
    <row r="1162" ht="14.25" hidden="1" customHeight="1" spans="1:6">
      <c r="A1162" s="185" t="s">
        <v>994</v>
      </c>
      <c r="B1162" s="143"/>
      <c r="C1162" s="143"/>
      <c r="D1162" s="85">
        <f t="shared" si="212"/>
        <v>0</v>
      </c>
      <c r="F1162" s="114" t="str">
        <f t="shared" si="213"/>
        <v>否</v>
      </c>
    </row>
    <row r="1163" ht="14.25" hidden="1" customHeight="1" spans="1:6">
      <c r="A1163" s="185" t="s">
        <v>995</v>
      </c>
      <c r="B1163" s="143"/>
      <c r="C1163" s="143"/>
      <c r="D1163" s="85">
        <f t="shared" si="212"/>
        <v>0</v>
      </c>
      <c r="F1163" s="114" t="str">
        <f t="shared" si="213"/>
        <v>否</v>
      </c>
    </row>
    <row r="1164" ht="14.25" hidden="1" customHeight="1" spans="1:6">
      <c r="A1164" s="185" t="s">
        <v>996</v>
      </c>
      <c r="B1164" s="143"/>
      <c r="C1164" s="143"/>
      <c r="D1164" s="85">
        <f t="shared" si="212"/>
        <v>0</v>
      </c>
      <c r="F1164" s="114" t="str">
        <f t="shared" si="213"/>
        <v>否</v>
      </c>
    </row>
    <row r="1165" ht="14.25" hidden="1" customHeight="1" spans="1:6">
      <c r="A1165" s="185" t="s">
        <v>742</v>
      </c>
      <c r="B1165" s="143"/>
      <c r="C1165" s="143"/>
      <c r="D1165" s="85">
        <f t="shared" si="212"/>
        <v>0</v>
      </c>
      <c r="F1165" s="114" t="str">
        <f t="shared" si="213"/>
        <v>否</v>
      </c>
    </row>
    <row r="1166" ht="14.25" hidden="1" customHeight="1" spans="1:6">
      <c r="A1166" s="185" t="s">
        <v>997</v>
      </c>
      <c r="B1166" s="143"/>
      <c r="C1166" s="143"/>
      <c r="D1166" s="85">
        <f t="shared" si="212"/>
        <v>0</v>
      </c>
      <c r="F1166" s="114" t="str">
        <f t="shared" si="213"/>
        <v>否</v>
      </c>
    </row>
    <row r="1167" ht="14.25" hidden="1" customHeight="1" spans="1:6">
      <c r="A1167" s="185" t="s">
        <v>998</v>
      </c>
      <c r="B1167" s="143"/>
      <c r="C1167" s="143"/>
      <c r="D1167" s="85">
        <f t="shared" si="212"/>
        <v>0</v>
      </c>
      <c r="F1167" s="114" t="str">
        <f t="shared" si="213"/>
        <v>否</v>
      </c>
    </row>
    <row r="1168" s="182" customFormat="1" ht="14.25" hidden="1" customHeight="1" spans="1:6">
      <c r="A1168" s="185" t="s">
        <v>999</v>
      </c>
      <c r="B1168" s="143"/>
      <c r="C1168" s="143"/>
      <c r="D1168" s="85">
        <f t="shared" si="212"/>
        <v>0</v>
      </c>
      <c r="F1168" s="114" t="str">
        <f t="shared" si="213"/>
        <v>否</v>
      </c>
    </row>
    <row r="1169" ht="17.85" customHeight="1" spans="1:7">
      <c r="A1169" s="184" t="s">
        <v>45</v>
      </c>
      <c r="B1169" s="145">
        <f>B1170+B1211+B1220+B1233+B1249</f>
        <v>29448</v>
      </c>
      <c r="C1169" s="145">
        <f>C1170+C1211+C1220+C1233+C1249</f>
        <v>14705</v>
      </c>
      <c r="D1169" s="251">
        <f t="shared" ref="D1169:D1172" si="214">IF(B1169&lt;&gt;0,C1169/B1169,"")</f>
        <v>0.499354794892692</v>
      </c>
      <c r="F1169" s="114" t="str">
        <f t="shared" si="213"/>
        <v>是</v>
      </c>
      <c r="G1169" s="178">
        <v>1</v>
      </c>
    </row>
    <row r="1170" ht="17.85" customHeight="1" spans="1:6">
      <c r="A1170" s="185" t="s">
        <v>1000</v>
      </c>
      <c r="B1170" s="143">
        <f>SUM(B1171:B1190)</f>
        <v>26978</v>
      </c>
      <c r="C1170" s="143">
        <f>SUM(C1171:C1190)</f>
        <v>11435</v>
      </c>
      <c r="D1170" s="252">
        <f t="shared" si="214"/>
        <v>0.423863889094818</v>
      </c>
      <c r="F1170" s="114" t="str">
        <f t="shared" si="213"/>
        <v>是</v>
      </c>
    </row>
    <row r="1171" ht="17.85" customHeight="1" spans="1:6">
      <c r="A1171" s="185" t="s">
        <v>724</v>
      </c>
      <c r="B1171" s="143">
        <v>4855</v>
      </c>
      <c r="C1171" s="143">
        <v>5694</v>
      </c>
      <c r="D1171" s="252">
        <f t="shared" si="214"/>
        <v>1.17281153450052</v>
      </c>
      <c r="F1171" s="114" t="str">
        <f t="shared" si="213"/>
        <v>是</v>
      </c>
    </row>
    <row r="1172" ht="17.85" customHeight="1" spans="1:6">
      <c r="A1172" s="185" t="s">
        <v>725</v>
      </c>
      <c r="B1172" s="143">
        <v>264</v>
      </c>
      <c r="C1172" s="143">
        <v>217</v>
      </c>
      <c r="D1172" s="252">
        <f t="shared" si="214"/>
        <v>0.821969696969697</v>
      </c>
      <c r="F1172" s="114" t="str">
        <f t="shared" si="213"/>
        <v>是</v>
      </c>
    </row>
    <row r="1173" ht="14.25" hidden="1" customHeight="1" spans="1:6">
      <c r="A1173" s="185" t="s">
        <v>726</v>
      </c>
      <c r="B1173" s="143">
        <v>0</v>
      </c>
      <c r="C1173" s="143">
        <v>0</v>
      </c>
      <c r="D1173" s="85"/>
      <c r="F1173" s="114" t="str">
        <f t="shared" ref="F1173:F1184" si="215">IF((B1173+C1173+G1173)&lt;&gt;0,"是","否")</f>
        <v>否</v>
      </c>
    </row>
    <row r="1174" ht="17.85" customHeight="1" spans="1:6">
      <c r="A1174" s="185" t="s">
        <v>1001</v>
      </c>
      <c r="B1174" s="143">
        <v>79</v>
      </c>
      <c r="C1174" s="143">
        <v>245</v>
      </c>
      <c r="D1174" s="252">
        <f t="shared" ref="D1174:D1176" si="216">IF(B1174&lt;&gt;0,C1174/B1174,"")</f>
        <v>3.10126582278481</v>
      </c>
      <c r="F1174" s="114" t="str">
        <f t="shared" si="215"/>
        <v>是</v>
      </c>
    </row>
    <row r="1175" ht="17.85" customHeight="1" spans="1:6">
      <c r="A1175" s="185" t="s">
        <v>1002</v>
      </c>
      <c r="B1175" s="143">
        <v>4</v>
      </c>
      <c r="C1175" s="143">
        <v>10</v>
      </c>
      <c r="D1175" s="252">
        <f t="shared" si="216"/>
        <v>2.5</v>
      </c>
      <c r="F1175" s="114" t="str">
        <f t="shared" si="215"/>
        <v>是</v>
      </c>
    </row>
    <row r="1176" ht="17.85" customHeight="1" spans="1:6">
      <c r="A1176" s="185" t="s">
        <v>1003</v>
      </c>
      <c r="B1176" s="143">
        <v>4019</v>
      </c>
      <c r="C1176" s="143">
        <v>5</v>
      </c>
      <c r="D1176" s="252">
        <f t="shared" si="216"/>
        <v>0.00124409056979348</v>
      </c>
      <c r="F1176" s="114" t="str">
        <f t="shared" si="215"/>
        <v>是</v>
      </c>
    </row>
    <row r="1177" ht="14.25" hidden="1" customHeight="1" spans="1:6">
      <c r="A1177" s="185" t="s">
        <v>1004</v>
      </c>
      <c r="B1177" s="143">
        <v>0</v>
      </c>
      <c r="C1177" s="143">
        <v>0</v>
      </c>
      <c r="D1177" s="85"/>
      <c r="F1177" s="114" t="str">
        <f t="shared" si="215"/>
        <v>否</v>
      </c>
    </row>
    <row r="1178" ht="17.85" customHeight="1" spans="1:6">
      <c r="A1178" s="185" t="s">
        <v>1005</v>
      </c>
      <c r="B1178" s="143">
        <v>25</v>
      </c>
      <c r="C1178" s="143"/>
      <c r="D1178" s="252">
        <f t="shared" ref="D1178:D1182" si="217">IF(B1178&lt;&gt;0,C1178/B1178,"")</f>
        <v>0</v>
      </c>
      <c r="F1178" s="114" t="str">
        <f t="shared" si="215"/>
        <v>是</v>
      </c>
    </row>
    <row r="1179" ht="17.85" customHeight="1" spans="1:6">
      <c r="A1179" s="185" t="s">
        <v>1006</v>
      </c>
      <c r="B1179" s="143"/>
      <c r="C1179" s="143">
        <v>34</v>
      </c>
      <c r="D1179" s="252" t="str">
        <f t="shared" si="217"/>
        <v/>
      </c>
      <c r="F1179" s="114" t="str">
        <f t="shared" si="215"/>
        <v>是</v>
      </c>
    </row>
    <row r="1180" ht="17.85" customHeight="1" spans="1:6">
      <c r="A1180" s="185" t="s">
        <v>1007</v>
      </c>
      <c r="B1180" s="143">
        <v>1664</v>
      </c>
      <c r="C1180" s="143">
        <v>13</v>
      </c>
      <c r="D1180" s="252">
        <f t="shared" si="217"/>
        <v>0.0078125</v>
      </c>
      <c r="F1180" s="114" t="str">
        <f t="shared" si="215"/>
        <v>是</v>
      </c>
    </row>
    <row r="1181" ht="17.85" customHeight="1" spans="1:6">
      <c r="A1181" s="185" t="s">
        <v>1008</v>
      </c>
      <c r="B1181" s="143">
        <v>12993</v>
      </c>
      <c r="C1181" s="143">
        <v>2869</v>
      </c>
      <c r="D1181" s="252">
        <f t="shared" si="217"/>
        <v>0.220811206034018</v>
      </c>
      <c r="F1181" s="114" t="str">
        <f t="shared" si="215"/>
        <v>是</v>
      </c>
    </row>
    <row r="1182" ht="17.85" customHeight="1" spans="1:6">
      <c r="A1182" s="185" t="s">
        <v>1009</v>
      </c>
      <c r="B1182" s="143">
        <v>80</v>
      </c>
      <c r="C1182" s="143">
        <v>60</v>
      </c>
      <c r="D1182" s="252">
        <f t="shared" si="217"/>
        <v>0.75</v>
      </c>
      <c r="F1182" s="114" t="str">
        <f t="shared" si="215"/>
        <v>是</v>
      </c>
    </row>
    <row r="1183" ht="14.25" hidden="1" customHeight="1" spans="1:6">
      <c r="A1183" s="185" t="s">
        <v>1010</v>
      </c>
      <c r="B1183" s="143">
        <v>0</v>
      </c>
      <c r="C1183" s="143">
        <v>0</v>
      </c>
      <c r="D1183" s="85"/>
      <c r="F1183" s="114" t="str">
        <f t="shared" si="215"/>
        <v>否</v>
      </c>
    </row>
    <row r="1184" ht="17.85" customHeight="1" spans="1:6">
      <c r="A1184" s="185" t="s">
        <v>1011</v>
      </c>
      <c r="B1184" s="143">
        <v>53</v>
      </c>
      <c r="C1184" s="143"/>
      <c r="D1184" s="252">
        <f>IF(B1184&lt;&gt;0,C1184/B1184,"")</f>
        <v>0</v>
      </c>
      <c r="F1184" s="114" t="str">
        <f t="shared" si="215"/>
        <v>是</v>
      </c>
    </row>
    <row r="1185" ht="14.25" hidden="1" customHeight="1" spans="1:6">
      <c r="A1185" s="185" t="s">
        <v>1012</v>
      </c>
      <c r="B1185" s="143">
        <v>0</v>
      </c>
      <c r="C1185" s="143">
        <v>0</v>
      </c>
      <c r="D1185" s="85"/>
      <c r="F1185" s="114" t="str">
        <f t="shared" ref="F1185:F1190" si="218">IF((B1185+C1185+G1185)&lt;&gt;0,"是","否")</f>
        <v>否</v>
      </c>
    </row>
    <row r="1186" ht="14.25" hidden="1" customHeight="1" spans="1:6">
      <c r="A1186" s="185" t="s">
        <v>1013</v>
      </c>
      <c r="B1186" s="143">
        <v>0</v>
      </c>
      <c r="C1186" s="143">
        <v>0</v>
      </c>
      <c r="D1186" s="85"/>
      <c r="F1186" s="114" t="str">
        <f t="shared" si="218"/>
        <v>否</v>
      </c>
    </row>
    <row r="1187" ht="14.25" hidden="1" customHeight="1" spans="1:6">
      <c r="A1187" s="185" t="s">
        <v>1014</v>
      </c>
      <c r="B1187" s="143">
        <v>0</v>
      </c>
      <c r="C1187" s="143">
        <v>0</v>
      </c>
      <c r="D1187" s="85"/>
      <c r="F1187" s="114" t="str">
        <f t="shared" si="218"/>
        <v>否</v>
      </c>
    </row>
    <row r="1188" ht="17.1" hidden="1" customHeight="1" spans="1:6">
      <c r="A1188" s="185" t="s">
        <v>1015</v>
      </c>
      <c r="B1188" s="143"/>
      <c r="C1188" s="143"/>
      <c r="D1188" s="85"/>
      <c r="F1188" s="114" t="str">
        <f t="shared" si="218"/>
        <v>否</v>
      </c>
    </row>
    <row r="1189" ht="17.85" customHeight="1" spans="1:6">
      <c r="A1189" s="185" t="s">
        <v>743</v>
      </c>
      <c r="B1189" s="143">
        <v>479</v>
      </c>
      <c r="C1189" s="143">
        <v>285</v>
      </c>
      <c r="D1189" s="252">
        <f t="shared" ref="D1189:D1190" si="219">IF(B1189&lt;&gt;0,C1189/B1189,"")</f>
        <v>0.594989561586639</v>
      </c>
      <c r="F1189" s="114" t="str">
        <f t="shared" si="218"/>
        <v>是</v>
      </c>
    </row>
    <row r="1190" ht="17.85" customHeight="1" spans="1:6">
      <c r="A1190" s="185" t="s">
        <v>1016</v>
      </c>
      <c r="B1190" s="143">
        <v>2463</v>
      </c>
      <c r="C1190" s="143">
        <v>2003</v>
      </c>
      <c r="D1190" s="252">
        <f t="shared" si="219"/>
        <v>0.813235891189606</v>
      </c>
      <c r="F1190" s="114" t="str">
        <f t="shared" si="218"/>
        <v>是</v>
      </c>
    </row>
    <row r="1191" ht="14.25" hidden="1" customHeight="1" spans="1:6">
      <c r="A1191" s="185" t="s">
        <v>1017</v>
      </c>
      <c r="B1191" s="143"/>
      <c r="C1191" s="143"/>
      <c r="D1191" s="85">
        <f t="shared" ref="D1191:D1247" si="220">IF(B1191&lt;&gt;0,C1191/B1191,0)</f>
        <v>0</v>
      </c>
      <c r="F1191" s="114" t="str">
        <f t="shared" ref="F1191:F1215" si="221">IF((B1191+C1191+G1191)&lt;&gt;0,"是","否")</f>
        <v>否</v>
      </c>
    </row>
    <row r="1192" ht="14.25" hidden="1" customHeight="1" spans="1:6">
      <c r="A1192" s="185" t="s">
        <v>724</v>
      </c>
      <c r="B1192" s="143"/>
      <c r="C1192" s="143"/>
      <c r="D1192" s="85">
        <f t="shared" si="220"/>
        <v>0</v>
      </c>
      <c r="F1192" s="114" t="str">
        <f t="shared" si="221"/>
        <v>否</v>
      </c>
    </row>
    <row r="1193" ht="14.25" hidden="1" customHeight="1" spans="1:6">
      <c r="A1193" s="185" t="s">
        <v>725</v>
      </c>
      <c r="B1193" s="143"/>
      <c r="C1193" s="143"/>
      <c r="D1193" s="85">
        <f t="shared" si="220"/>
        <v>0</v>
      </c>
      <c r="F1193" s="114" t="str">
        <f t="shared" si="221"/>
        <v>否</v>
      </c>
    </row>
    <row r="1194" ht="14.25" hidden="1" customHeight="1" spans="1:6">
      <c r="A1194" s="185" t="s">
        <v>726</v>
      </c>
      <c r="B1194" s="143"/>
      <c r="C1194" s="143"/>
      <c r="D1194" s="85">
        <f t="shared" si="220"/>
        <v>0</v>
      </c>
      <c r="F1194" s="114" t="str">
        <f t="shared" si="221"/>
        <v>否</v>
      </c>
    </row>
    <row r="1195" ht="14.25" hidden="1" customHeight="1" spans="1:6">
      <c r="A1195" s="185" t="s">
        <v>1018</v>
      </c>
      <c r="B1195" s="143"/>
      <c r="C1195" s="143"/>
      <c r="D1195" s="85">
        <f t="shared" si="220"/>
        <v>0</v>
      </c>
      <c r="F1195" s="114" t="str">
        <f t="shared" si="221"/>
        <v>否</v>
      </c>
    </row>
    <row r="1196" ht="14.25" hidden="1" customHeight="1" spans="1:6">
      <c r="A1196" s="185" t="s">
        <v>1019</v>
      </c>
      <c r="B1196" s="143"/>
      <c r="C1196" s="143"/>
      <c r="D1196" s="85">
        <f t="shared" si="220"/>
        <v>0</v>
      </c>
      <c r="F1196" s="114" t="str">
        <f t="shared" si="221"/>
        <v>否</v>
      </c>
    </row>
    <row r="1197" ht="14.25" hidden="1" customHeight="1" spans="1:6">
      <c r="A1197" s="185" t="s">
        <v>1020</v>
      </c>
      <c r="B1197" s="143"/>
      <c r="C1197" s="143"/>
      <c r="D1197" s="85">
        <f t="shared" si="220"/>
        <v>0</v>
      </c>
      <c r="F1197" s="114" t="str">
        <f t="shared" si="221"/>
        <v>否</v>
      </c>
    </row>
    <row r="1198" ht="14.25" hidden="1" customHeight="1" spans="1:6">
      <c r="A1198" s="185" t="s">
        <v>1021</v>
      </c>
      <c r="B1198" s="143"/>
      <c r="C1198" s="143"/>
      <c r="D1198" s="85">
        <f t="shared" si="220"/>
        <v>0</v>
      </c>
      <c r="F1198" s="114" t="str">
        <f t="shared" si="221"/>
        <v>否</v>
      </c>
    </row>
    <row r="1199" ht="14.25" hidden="1" customHeight="1" spans="1:6">
      <c r="A1199" s="185" t="s">
        <v>1022</v>
      </c>
      <c r="B1199" s="143"/>
      <c r="C1199" s="143"/>
      <c r="D1199" s="85">
        <f t="shared" si="220"/>
        <v>0</v>
      </c>
      <c r="F1199" s="114" t="str">
        <f t="shared" si="221"/>
        <v>否</v>
      </c>
    </row>
    <row r="1200" ht="14.25" hidden="1" customHeight="1" spans="1:6">
      <c r="A1200" s="185" t="s">
        <v>1023</v>
      </c>
      <c r="B1200" s="143"/>
      <c r="C1200" s="143"/>
      <c r="D1200" s="85">
        <f t="shared" si="220"/>
        <v>0</v>
      </c>
      <c r="F1200" s="114" t="str">
        <f t="shared" si="221"/>
        <v>否</v>
      </c>
    </row>
    <row r="1201" ht="14.25" hidden="1" customHeight="1" spans="1:6">
      <c r="A1201" s="185" t="s">
        <v>1024</v>
      </c>
      <c r="B1201" s="143"/>
      <c r="C1201" s="143"/>
      <c r="D1201" s="85">
        <f t="shared" si="220"/>
        <v>0</v>
      </c>
      <c r="F1201" s="114" t="str">
        <f t="shared" si="221"/>
        <v>否</v>
      </c>
    </row>
    <row r="1202" ht="14.25" hidden="1" customHeight="1" spans="1:6">
      <c r="A1202" s="185" t="s">
        <v>1025</v>
      </c>
      <c r="B1202" s="143"/>
      <c r="C1202" s="143"/>
      <c r="D1202" s="85">
        <f t="shared" si="220"/>
        <v>0</v>
      </c>
      <c r="F1202" s="114" t="str">
        <f t="shared" si="221"/>
        <v>否</v>
      </c>
    </row>
    <row r="1203" ht="14.25" hidden="1" customHeight="1" spans="1:6">
      <c r="A1203" s="185" t="s">
        <v>1026</v>
      </c>
      <c r="B1203" s="143"/>
      <c r="C1203" s="143"/>
      <c r="D1203" s="85">
        <f t="shared" si="220"/>
        <v>0</v>
      </c>
      <c r="F1203" s="114" t="str">
        <f t="shared" si="221"/>
        <v>否</v>
      </c>
    </row>
    <row r="1204" ht="14.25" hidden="1" customHeight="1" spans="1:6">
      <c r="A1204" s="185" t="s">
        <v>1027</v>
      </c>
      <c r="B1204" s="143"/>
      <c r="C1204" s="143"/>
      <c r="D1204" s="85">
        <f t="shared" si="220"/>
        <v>0</v>
      </c>
      <c r="F1204" s="114" t="str">
        <f t="shared" si="221"/>
        <v>否</v>
      </c>
    </row>
    <row r="1205" ht="14.25" hidden="1" customHeight="1" spans="1:6">
      <c r="A1205" s="185" t="s">
        <v>1028</v>
      </c>
      <c r="B1205" s="143"/>
      <c r="C1205" s="143"/>
      <c r="D1205" s="85">
        <f t="shared" si="220"/>
        <v>0</v>
      </c>
      <c r="F1205" s="114" t="str">
        <f t="shared" si="221"/>
        <v>否</v>
      </c>
    </row>
    <row r="1206" ht="14.25" hidden="1" customHeight="1" spans="1:6">
      <c r="A1206" s="185" t="s">
        <v>1029</v>
      </c>
      <c r="B1206" s="143"/>
      <c r="C1206" s="143"/>
      <c r="D1206" s="85">
        <f t="shared" si="220"/>
        <v>0</v>
      </c>
      <c r="F1206" s="114" t="str">
        <f t="shared" si="221"/>
        <v>否</v>
      </c>
    </row>
    <row r="1207" ht="14.25" hidden="1" customHeight="1" spans="1:6">
      <c r="A1207" s="185" t="s">
        <v>1030</v>
      </c>
      <c r="B1207" s="143"/>
      <c r="C1207" s="143"/>
      <c r="D1207" s="85">
        <f t="shared" si="220"/>
        <v>0</v>
      </c>
      <c r="F1207" s="114" t="str">
        <f t="shared" si="221"/>
        <v>否</v>
      </c>
    </row>
    <row r="1208" ht="14.25" hidden="1" customHeight="1" spans="1:6">
      <c r="A1208" s="185" t="s">
        <v>1031</v>
      </c>
      <c r="B1208" s="143"/>
      <c r="C1208" s="143"/>
      <c r="D1208" s="85">
        <f t="shared" si="220"/>
        <v>0</v>
      </c>
      <c r="F1208" s="114" t="str">
        <f t="shared" si="221"/>
        <v>否</v>
      </c>
    </row>
    <row r="1209" ht="14.25" hidden="1" customHeight="1" spans="1:6">
      <c r="A1209" s="185" t="s">
        <v>743</v>
      </c>
      <c r="B1209" s="143"/>
      <c r="C1209" s="143"/>
      <c r="D1209" s="85">
        <f t="shared" si="220"/>
        <v>0</v>
      </c>
      <c r="F1209" s="114" t="str">
        <f t="shared" si="221"/>
        <v>否</v>
      </c>
    </row>
    <row r="1210" ht="14.25" hidden="1" customHeight="1" spans="1:6">
      <c r="A1210" s="185" t="s">
        <v>1032</v>
      </c>
      <c r="B1210" s="143"/>
      <c r="C1210" s="143"/>
      <c r="D1210" s="85">
        <f t="shared" si="220"/>
        <v>0</v>
      </c>
      <c r="F1210" s="114" t="str">
        <f t="shared" si="221"/>
        <v>否</v>
      </c>
    </row>
    <row r="1211" ht="17.85" customHeight="1" spans="1:6">
      <c r="A1211" s="185" t="s">
        <v>1033</v>
      </c>
      <c r="B1211" s="143">
        <f>SUM(B1212:B1219)</f>
        <v>9</v>
      </c>
      <c r="C1211" s="143">
        <f>SUM(C1212:C1219)</f>
        <v>0</v>
      </c>
      <c r="D1211" s="252">
        <f>IF(B1211&lt;&gt;0,C1211/B1211,"")</f>
        <v>0</v>
      </c>
      <c r="F1211" s="114" t="str">
        <f t="shared" si="221"/>
        <v>是</v>
      </c>
    </row>
    <row r="1212" ht="14.25" hidden="1" customHeight="1" spans="1:6">
      <c r="A1212" s="185" t="s">
        <v>724</v>
      </c>
      <c r="B1212" s="143">
        <v>0</v>
      </c>
      <c r="C1212" s="143">
        <v>0</v>
      </c>
      <c r="D1212" s="85">
        <f t="shared" si="220"/>
        <v>0</v>
      </c>
      <c r="F1212" s="114" t="str">
        <f t="shared" si="221"/>
        <v>否</v>
      </c>
    </row>
    <row r="1213" ht="14.25" hidden="1" customHeight="1" spans="1:6">
      <c r="A1213" s="185" t="s">
        <v>725</v>
      </c>
      <c r="B1213" s="143">
        <v>0</v>
      </c>
      <c r="C1213" s="143">
        <v>0</v>
      </c>
      <c r="D1213" s="85">
        <f t="shared" si="220"/>
        <v>0</v>
      </c>
      <c r="F1213" s="114" t="str">
        <f t="shared" si="221"/>
        <v>否</v>
      </c>
    </row>
    <row r="1214" ht="14.25" hidden="1" customHeight="1" spans="1:6">
      <c r="A1214" s="185" t="s">
        <v>726</v>
      </c>
      <c r="B1214" s="143">
        <v>0</v>
      </c>
      <c r="C1214" s="143">
        <v>0</v>
      </c>
      <c r="D1214" s="85">
        <f t="shared" si="220"/>
        <v>0</v>
      </c>
      <c r="F1214" s="114" t="str">
        <f t="shared" si="221"/>
        <v>否</v>
      </c>
    </row>
    <row r="1215" ht="14.25" hidden="1" customHeight="1" spans="1:6">
      <c r="A1215" s="185" t="s">
        <v>1034</v>
      </c>
      <c r="B1215" s="143"/>
      <c r="C1215" s="143"/>
      <c r="D1215" s="85"/>
      <c r="F1215" s="114" t="str">
        <f t="shared" si="221"/>
        <v>否</v>
      </c>
    </row>
    <row r="1216" ht="14.25" hidden="1" customHeight="1" spans="1:6">
      <c r="A1216" s="185" t="s">
        <v>1035</v>
      </c>
      <c r="B1216" s="143">
        <v>0</v>
      </c>
      <c r="C1216" s="143">
        <v>0</v>
      </c>
      <c r="D1216" s="85">
        <f t="shared" si="220"/>
        <v>0</v>
      </c>
      <c r="F1216" s="114" t="str">
        <f t="shared" ref="F1216:F1237" si="222">IF((B1216+C1216+G1216)&lt;&gt;0,"是","否")</f>
        <v>否</v>
      </c>
    </row>
    <row r="1217" ht="14.25" hidden="1" customHeight="1" spans="1:6">
      <c r="A1217" s="185" t="s">
        <v>1036</v>
      </c>
      <c r="B1217" s="143">
        <v>0</v>
      </c>
      <c r="C1217" s="143">
        <v>0</v>
      </c>
      <c r="D1217" s="85">
        <f t="shared" si="220"/>
        <v>0</v>
      </c>
      <c r="F1217" s="114" t="str">
        <f t="shared" si="222"/>
        <v>否</v>
      </c>
    </row>
    <row r="1218" ht="14.25" hidden="1" customHeight="1" spans="1:6">
      <c r="A1218" s="185" t="s">
        <v>743</v>
      </c>
      <c r="B1218" s="143">
        <v>0</v>
      </c>
      <c r="C1218" s="143">
        <v>0</v>
      </c>
      <c r="D1218" s="85">
        <f t="shared" si="220"/>
        <v>0</v>
      </c>
      <c r="F1218" s="114" t="str">
        <f t="shared" si="222"/>
        <v>否</v>
      </c>
    </row>
    <row r="1219" ht="17.85" customHeight="1" spans="1:6">
      <c r="A1219" s="185" t="s">
        <v>1037</v>
      </c>
      <c r="B1219" s="143">
        <v>9</v>
      </c>
      <c r="C1219" s="143"/>
      <c r="D1219" s="252">
        <f t="shared" ref="D1219:D1222" si="223">IF(B1219&lt;&gt;0,C1219/B1219,"")</f>
        <v>0</v>
      </c>
      <c r="F1219" s="114" t="str">
        <f t="shared" si="222"/>
        <v>是</v>
      </c>
    </row>
    <row r="1220" ht="17.85" customHeight="1" spans="1:6">
      <c r="A1220" s="185" t="s">
        <v>1038</v>
      </c>
      <c r="B1220" s="143">
        <f>SUM(B1221:B1232)</f>
        <v>765</v>
      </c>
      <c r="C1220" s="143">
        <f>SUM(C1221:C1232)</f>
        <v>652</v>
      </c>
      <c r="D1220" s="252">
        <f t="shared" si="223"/>
        <v>0.852287581699346</v>
      </c>
      <c r="F1220" s="114" t="str">
        <f t="shared" si="222"/>
        <v>是</v>
      </c>
    </row>
    <row r="1221" ht="17.85" customHeight="1" spans="1:6">
      <c r="A1221" s="185" t="s">
        <v>724</v>
      </c>
      <c r="B1221" s="143">
        <v>316</v>
      </c>
      <c r="C1221" s="143">
        <v>354</v>
      </c>
      <c r="D1221" s="252">
        <f t="shared" si="223"/>
        <v>1.12025316455696</v>
      </c>
      <c r="F1221" s="114" t="str">
        <f t="shared" si="222"/>
        <v>是</v>
      </c>
    </row>
    <row r="1222" ht="17.85" customHeight="1" spans="1:6">
      <c r="A1222" s="185" t="s">
        <v>725</v>
      </c>
      <c r="B1222" s="143">
        <v>16</v>
      </c>
      <c r="C1222" s="143">
        <v>4</v>
      </c>
      <c r="D1222" s="252">
        <f t="shared" si="223"/>
        <v>0.25</v>
      </c>
      <c r="F1222" s="114" t="str">
        <f t="shared" si="222"/>
        <v>是</v>
      </c>
    </row>
    <row r="1223" ht="14.25" hidden="1" customHeight="1" spans="1:6">
      <c r="A1223" s="185" t="s">
        <v>726</v>
      </c>
      <c r="B1223" s="143">
        <v>0</v>
      </c>
      <c r="C1223" s="143">
        <v>0</v>
      </c>
      <c r="D1223" s="85">
        <f t="shared" si="220"/>
        <v>0</v>
      </c>
      <c r="F1223" s="114" t="str">
        <f t="shared" si="222"/>
        <v>否</v>
      </c>
    </row>
    <row r="1224" ht="17.85" customHeight="1" spans="1:6">
      <c r="A1224" s="185" t="s">
        <v>1039</v>
      </c>
      <c r="B1224" s="143">
        <v>53</v>
      </c>
      <c r="C1224" s="143">
        <v>43</v>
      </c>
      <c r="D1224" s="252">
        <f t="shared" ref="D1224:D1227" si="224">IF(B1224&lt;&gt;0,C1224/B1224,"")</f>
        <v>0.811320754716981</v>
      </c>
      <c r="F1224" s="114" t="str">
        <f t="shared" si="222"/>
        <v>是</v>
      </c>
    </row>
    <row r="1225" ht="17.85" customHeight="1" spans="1:6">
      <c r="A1225" s="185" t="s">
        <v>1040</v>
      </c>
      <c r="B1225" s="143">
        <v>30</v>
      </c>
      <c r="C1225" s="143">
        <v>25</v>
      </c>
      <c r="D1225" s="252">
        <f t="shared" si="224"/>
        <v>0.833333333333333</v>
      </c>
      <c r="F1225" s="114" t="str">
        <f t="shared" si="222"/>
        <v>是</v>
      </c>
    </row>
    <row r="1226" ht="17.85" customHeight="1" spans="1:6">
      <c r="A1226" s="185" t="s">
        <v>1041</v>
      </c>
      <c r="B1226" s="143">
        <v>12</v>
      </c>
      <c r="C1226" s="143">
        <v>1</v>
      </c>
      <c r="D1226" s="252">
        <f t="shared" si="224"/>
        <v>0.0833333333333333</v>
      </c>
      <c r="F1226" s="114" t="str">
        <f t="shared" si="222"/>
        <v>是</v>
      </c>
    </row>
    <row r="1227" ht="17.85" customHeight="1" spans="1:6">
      <c r="A1227" s="185" t="s">
        <v>1042</v>
      </c>
      <c r="B1227" s="143">
        <v>60</v>
      </c>
      <c r="C1227" s="143">
        <v>2</v>
      </c>
      <c r="D1227" s="252">
        <f t="shared" si="224"/>
        <v>0.0333333333333333</v>
      </c>
      <c r="F1227" s="114" t="str">
        <f t="shared" si="222"/>
        <v>是</v>
      </c>
    </row>
    <row r="1228" ht="14.25" hidden="1" customHeight="1" spans="1:6">
      <c r="A1228" s="185" t="s">
        <v>1043</v>
      </c>
      <c r="B1228" s="143">
        <v>0</v>
      </c>
      <c r="C1228" s="143">
        <v>0</v>
      </c>
      <c r="D1228" s="85">
        <f t="shared" si="220"/>
        <v>0</v>
      </c>
      <c r="F1228" s="114" t="str">
        <f t="shared" si="222"/>
        <v>否</v>
      </c>
    </row>
    <row r="1229" ht="17.85" customHeight="1" spans="1:6">
      <c r="A1229" s="185" t="s">
        <v>1044</v>
      </c>
      <c r="B1229" s="143">
        <v>20</v>
      </c>
      <c r="C1229" s="143">
        <v>18</v>
      </c>
      <c r="D1229" s="252">
        <f t="shared" ref="D1229:D1234" si="225">IF(B1229&lt;&gt;0,C1229/B1229,"")</f>
        <v>0.9</v>
      </c>
      <c r="F1229" s="114" t="str">
        <f t="shared" si="222"/>
        <v>是</v>
      </c>
    </row>
    <row r="1230" ht="17.85" customHeight="1" spans="1:6">
      <c r="A1230" s="185" t="s">
        <v>1045</v>
      </c>
      <c r="B1230" s="143">
        <v>11</v>
      </c>
      <c r="C1230" s="143">
        <v>5</v>
      </c>
      <c r="D1230" s="252">
        <f t="shared" si="225"/>
        <v>0.454545454545455</v>
      </c>
      <c r="F1230" s="114" t="str">
        <f t="shared" si="222"/>
        <v>是</v>
      </c>
    </row>
    <row r="1231" ht="17.85" customHeight="1" spans="1:6">
      <c r="A1231" s="185" t="s">
        <v>1046</v>
      </c>
      <c r="B1231" s="143">
        <v>237</v>
      </c>
      <c r="C1231" s="143">
        <v>196</v>
      </c>
      <c r="D1231" s="252">
        <f t="shared" si="225"/>
        <v>0.827004219409283</v>
      </c>
      <c r="F1231" s="114" t="str">
        <f t="shared" si="222"/>
        <v>是</v>
      </c>
    </row>
    <row r="1232" ht="17.85" customHeight="1" spans="1:6">
      <c r="A1232" s="185" t="s">
        <v>1047</v>
      </c>
      <c r="B1232" s="143">
        <v>10</v>
      </c>
      <c r="C1232" s="143">
        <v>4</v>
      </c>
      <c r="D1232" s="252">
        <f t="shared" si="225"/>
        <v>0.4</v>
      </c>
      <c r="F1232" s="114" t="str">
        <f t="shared" si="222"/>
        <v>是</v>
      </c>
    </row>
    <row r="1233" ht="17.85" customHeight="1" spans="1:6">
      <c r="A1233" s="185" t="s">
        <v>1048</v>
      </c>
      <c r="B1233" s="143">
        <f>SUM(B1234:B1248)</f>
        <v>876</v>
      </c>
      <c r="C1233" s="143">
        <f>SUM(C1234:C1248)</f>
        <v>698</v>
      </c>
      <c r="D1233" s="252">
        <f t="shared" si="225"/>
        <v>0.796803652968037</v>
      </c>
      <c r="F1233" s="114" t="str">
        <f t="shared" si="222"/>
        <v>是</v>
      </c>
    </row>
    <row r="1234" ht="17.85" customHeight="1" spans="1:6">
      <c r="A1234" s="185" t="s">
        <v>724</v>
      </c>
      <c r="B1234" s="143">
        <v>276</v>
      </c>
      <c r="C1234" s="143">
        <v>299</v>
      </c>
      <c r="D1234" s="252">
        <f t="shared" si="225"/>
        <v>1.08333333333333</v>
      </c>
      <c r="F1234" s="114" t="str">
        <f t="shared" si="222"/>
        <v>是</v>
      </c>
    </row>
    <row r="1235" ht="14.25" hidden="1" customHeight="1" spans="1:6">
      <c r="A1235" s="185" t="s">
        <v>725</v>
      </c>
      <c r="B1235" s="143">
        <v>0</v>
      </c>
      <c r="C1235" s="143">
        <v>0</v>
      </c>
      <c r="D1235" s="85">
        <f t="shared" si="220"/>
        <v>0</v>
      </c>
      <c r="F1235" s="114" t="str">
        <f t="shared" si="222"/>
        <v>否</v>
      </c>
    </row>
    <row r="1236" ht="14.25" hidden="1" customHeight="1" spans="1:6">
      <c r="A1236" s="185" t="s">
        <v>726</v>
      </c>
      <c r="B1236" s="143">
        <v>0</v>
      </c>
      <c r="C1236" s="143">
        <v>0</v>
      </c>
      <c r="D1236" s="85">
        <f t="shared" si="220"/>
        <v>0</v>
      </c>
      <c r="F1236" s="114" t="str">
        <f t="shared" si="222"/>
        <v>否</v>
      </c>
    </row>
    <row r="1237" ht="17.85" customHeight="1" spans="1:6">
      <c r="A1237" s="185" t="s">
        <v>1049</v>
      </c>
      <c r="B1237" s="143">
        <v>259</v>
      </c>
      <c r="C1237" s="143">
        <v>253</v>
      </c>
      <c r="D1237" s="252">
        <f>IF(B1237&lt;&gt;0,C1237/B1237,"")</f>
        <v>0.976833976833977</v>
      </c>
      <c r="F1237" s="114" t="str">
        <f t="shared" si="222"/>
        <v>是</v>
      </c>
    </row>
    <row r="1238" ht="18" hidden="1" customHeight="1" spans="1:6">
      <c r="A1238" s="185" t="s">
        <v>1050</v>
      </c>
      <c r="B1238" s="143">
        <v>0</v>
      </c>
      <c r="C1238" s="143">
        <v>0</v>
      </c>
      <c r="D1238" s="85">
        <f t="shared" si="220"/>
        <v>0</v>
      </c>
      <c r="F1238" s="114" t="str">
        <f t="shared" ref="F1238:F1244" si="226">IF((B1238+C1238+G1238)&lt;&gt;0,"是","否")</f>
        <v>否</v>
      </c>
    </row>
    <row r="1239" ht="14.25" hidden="1" customHeight="1" spans="1:6">
      <c r="A1239" s="185" t="s">
        <v>1051</v>
      </c>
      <c r="B1239" s="143">
        <v>0</v>
      </c>
      <c r="C1239" s="143">
        <v>0</v>
      </c>
      <c r="D1239" s="85">
        <f t="shared" si="220"/>
        <v>0</v>
      </c>
      <c r="F1239" s="114" t="str">
        <f t="shared" si="226"/>
        <v>否</v>
      </c>
    </row>
    <row r="1240" ht="17.85" customHeight="1" spans="1:6">
      <c r="A1240" s="185" t="s">
        <v>1052</v>
      </c>
      <c r="B1240" s="143">
        <v>18</v>
      </c>
      <c r="C1240" s="143">
        <v>6</v>
      </c>
      <c r="D1240" s="252">
        <f>IF(B1240&lt;&gt;0,C1240/B1240,"")</f>
        <v>0.333333333333333</v>
      </c>
      <c r="F1240" s="114" t="str">
        <f t="shared" si="226"/>
        <v>是</v>
      </c>
    </row>
    <row r="1241" ht="14.25" hidden="1" customHeight="1" spans="1:6">
      <c r="A1241" s="185" t="s">
        <v>1053</v>
      </c>
      <c r="B1241" s="143">
        <v>0</v>
      </c>
      <c r="C1241" s="143">
        <v>0</v>
      </c>
      <c r="D1241" s="85">
        <f t="shared" si="220"/>
        <v>0</v>
      </c>
      <c r="F1241" s="114" t="str">
        <f t="shared" si="226"/>
        <v>否</v>
      </c>
    </row>
    <row r="1242" ht="17.85" customHeight="1" spans="1:6">
      <c r="A1242" s="185" t="s">
        <v>1054</v>
      </c>
      <c r="B1242" s="143">
        <v>181</v>
      </c>
      <c r="C1242" s="143">
        <v>56</v>
      </c>
      <c r="D1242" s="252">
        <f t="shared" ref="D1242:D1244" si="227">IF(B1242&lt;&gt;0,C1242/B1242,"")</f>
        <v>0.30939226519337</v>
      </c>
      <c r="F1242" s="114" t="str">
        <f t="shared" si="226"/>
        <v>是</v>
      </c>
    </row>
    <row r="1243" ht="17.85" customHeight="1" spans="1:6">
      <c r="A1243" s="185" t="s">
        <v>1055</v>
      </c>
      <c r="B1243" s="143">
        <v>40</v>
      </c>
      <c r="C1243" s="143">
        <v>28</v>
      </c>
      <c r="D1243" s="252">
        <f t="shared" si="227"/>
        <v>0.7</v>
      </c>
      <c r="F1243" s="114" t="str">
        <f t="shared" si="226"/>
        <v>是</v>
      </c>
    </row>
    <row r="1244" ht="17.85" customHeight="1" spans="1:6">
      <c r="A1244" s="185" t="s">
        <v>1056</v>
      </c>
      <c r="B1244" s="143">
        <v>47</v>
      </c>
      <c r="C1244" s="143">
        <v>18</v>
      </c>
      <c r="D1244" s="252">
        <f t="shared" si="227"/>
        <v>0.382978723404255</v>
      </c>
      <c r="F1244" s="114" t="str">
        <f t="shared" si="226"/>
        <v>是</v>
      </c>
    </row>
    <row r="1245" ht="14.25" hidden="1" customHeight="1" spans="1:6">
      <c r="A1245" s="185" t="s">
        <v>1057</v>
      </c>
      <c r="B1245" s="143">
        <v>0</v>
      </c>
      <c r="C1245" s="143">
        <v>0</v>
      </c>
      <c r="D1245" s="85">
        <f t="shared" si="220"/>
        <v>0</v>
      </c>
      <c r="F1245" s="114" t="str">
        <f t="shared" ref="F1245:F1271" si="228">IF((B1245+C1245+G1245)&lt;&gt;0,"是","否")</f>
        <v>否</v>
      </c>
    </row>
    <row r="1246" ht="14.25" hidden="1" customHeight="1" spans="1:6">
      <c r="A1246" s="185" t="s">
        <v>1058</v>
      </c>
      <c r="B1246" s="143">
        <v>0</v>
      </c>
      <c r="C1246" s="143">
        <v>0</v>
      </c>
      <c r="D1246" s="85">
        <f t="shared" si="220"/>
        <v>0</v>
      </c>
      <c r="F1246" s="114" t="str">
        <f t="shared" si="228"/>
        <v>否</v>
      </c>
    </row>
    <row r="1247" ht="14.25" hidden="1" customHeight="1" spans="1:6">
      <c r="A1247" s="185" t="s">
        <v>1059</v>
      </c>
      <c r="B1247" s="143">
        <v>0</v>
      </c>
      <c r="C1247" s="143">
        <v>0</v>
      </c>
      <c r="D1247" s="85">
        <f t="shared" si="220"/>
        <v>0</v>
      </c>
      <c r="F1247" s="114" t="str">
        <f t="shared" si="228"/>
        <v>否</v>
      </c>
    </row>
    <row r="1248" ht="17.85" customHeight="1" spans="1:6">
      <c r="A1248" s="185" t="s">
        <v>1060</v>
      </c>
      <c r="B1248" s="143">
        <v>55</v>
      </c>
      <c r="C1248" s="143">
        <v>38</v>
      </c>
      <c r="D1248" s="252">
        <f t="shared" ref="D1248:D1252" si="229">IF(B1248&lt;&gt;0,C1248/B1248,"")</f>
        <v>0.690909090909091</v>
      </c>
      <c r="F1248" s="114" t="str">
        <f t="shared" si="228"/>
        <v>是</v>
      </c>
    </row>
    <row r="1249" s="182" customFormat="1" ht="17.85" customHeight="1" spans="1:6">
      <c r="A1249" s="185" t="s">
        <v>1061</v>
      </c>
      <c r="B1249" s="143">
        <v>820</v>
      </c>
      <c r="C1249" s="143">
        <v>1920</v>
      </c>
      <c r="D1249" s="252">
        <f t="shared" si="229"/>
        <v>2.34146341463415</v>
      </c>
      <c r="F1249" s="114" t="str">
        <f t="shared" si="228"/>
        <v>是</v>
      </c>
    </row>
    <row r="1250" ht="17.85" customHeight="1" spans="1:7">
      <c r="A1250" s="184" t="s">
        <v>46</v>
      </c>
      <c r="B1250" s="145">
        <f>B1251+B1260+B1264</f>
        <v>167514</v>
      </c>
      <c r="C1250" s="145">
        <f>C1251+C1260+C1264</f>
        <v>165306</v>
      </c>
      <c r="D1250" s="251">
        <f t="shared" si="229"/>
        <v>0.986819012142269</v>
      </c>
      <c r="F1250" s="114" t="str">
        <f t="shared" si="228"/>
        <v>是</v>
      </c>
      <c r="G1250" s="178">
        <v>1</v>
      </c>
    </row>
    <row r="1251" ht="17.85" customHeight="1" spans="1:6">
      <c r="A1251" s="185" t="s">
        <v>1062</v>
      </c>
      <c r="B1251" s="143">
        <f>SUM(B1252:B1259)</f>
        <v>131661</v>
      </c>
      <c r="C1251" s="143">
        <f>SUM(C1252:C1259)</f>
        <v>121319</v>
      </c>
      <c r="D1251" s="252">
        <f t="shared" si="229"/>
        <v>0.921449783914751</v>
      </c>
      <c r="F1251" s="114" t="str">
        <f t="shared" si="228"/>
        <v>是</v>
      </c>
    </row>
    <row r="1252" ht="17.85" customHeight="1" spans="1:6">
      <c r="A1252" s="185" t="s">
        <v>1063</v>
      </c>
      <c r="B1252" s="143">
        <v>7013</v>
      </c>
      <c r="C1252" s="143">
        <v>1019</v>
      </c>
      <c r="D1252" s="252">
        <f t="shared" si="229"/>
        <v>0.145301582774847</v>
      </c>
      <c r="F1252" s="114" t="str">
        <f t="shared" si="228"/>
        <v>是</v>
      </c>
    </row>
    <row r="1253" ht="14.25" hidden="1" customHeight="1" spans="1:6">
      <c r="A1253" s="185" t="s">
        <v>1064</v>
      </c>
      <c r="B1253" s="143">
        <v>0</v>
      </c>
      <c r="C1253" s="143">
        <v>0</v>
      </c>
      <c r="D1253" s="85">
        <f t="shared" ref="D1253:D1321" si="230">IF(B1253&lt;&gt;0,C1253/B1253,0)</f>
        <v>0</v>
      </c>
      <c r="F1253" s="114" t="str">
        <f t="shared" si="228"/>
        <v>否</v>
      </c>
    </row>
    <row r="1254" ht="17.85" customHeight="1" spans="1:6">
      <c r="A1254" s="185" t="s">
        <v>1065</v>
      </c>
      <c r="B1254" s="143">
        <v>38791</v>
      </c>
      <c r="C1254" s="143">
        <v>12152</v>
      </c>
      <c r="D1254" s="252">
        <f>IF(B1254&lt;&gt;0,C1254/B1254,"")</f>
        <v>0.313268541672037</v>
      </c>
      <c r="F1254" s="114" t="str">
        <f t="shared" si="228"/>
        <v>是</v>
      </c>
    </row>
    <row r="1255" ht="14.25" hidden="1" customHeight="1" spans="1:6">
      <c r="A1255" s="185" t="s">
        <v>1066</v>
      </c>
      <c r="B1255" s="143">
        <v>0</v>
      </c>
      <c r="C1255" s="143">
        <v>0</v>
      </c>
      <c r="D1255" s="85">
        <f t="shared" si="230"/>
        <v>0</v>
      </c>
      <c r="F1255" s="114" t="str">
        <f t="shared" si="228"/>
        <v>否</v>
      </c>
    </row>
    <row r="1256" ht="17.85" customHeight="1" spans="1:6">
      <c r="A1256" s="185" t="s">
        <v>1067</v>
      </c>
      <c r="B1256" s="143">
        <v>50087</v>
      </c>
      <c r="C1256" s="143">
        <v>57643</v>
      </c>
      <c r="D1256" s="252">
        <f t="shared" ref="D1256:D1261" si="231">IF(B1256&lt;&gt;0,C1256/B1256,"")</f>
        <v>1.15085750793619</v>
      </c>
      <c r="F1256" s="114" t="str">
        <f t="shared" si="228"/>
        <v>是</v>
      </c>
    </row>
    <row r="1257" ht="17.85" customHeight="1" spans="1:6">
      <c r="A1257" s="185" t="s">
        <v>1068</v>
      </c>
      <c r="B1257" s="143">
        <v>531</v>
      </c>
      <c r="C1257" s="143">
        <v>16252</v>
      </c>
      <c r="D1257" s="252">
        <f t="shared" si="231"/>
        <v>30.6064030131827</v>
      </c>
      <c r="F1257" s="114" t="str">
        <f t="shared" si="228"/>
        <v>是</v>
      </c>
    </row>
    <row r="1258" ht="17.85" customHeight="1" spans="1:6">
      <c r="A1258" s="185" t="s">
        <v>1069</v>
      </c>
      <c r="B1258" s="143">
        <v>6244</v>
      </c>
      <c r="C1258" s="143">
        <v>641</v>
      </c>
      <c r="D1258" s="252">
        <f t="shared" si="231"/>
        <v>0.102658552210122</v>
      </c>
      <c r="F1258" s="114" t="str">
        <f t="shared" si="228"/>
        <v>是</v>
      </c>
    </row>
    <row r="1259" ht="17.85" customHeight="1" spans="1:6">
      <c r="A1259" s="185" t="s">
        <v>1070</v>
      </c>
      <c r="B1259" s="143">
        <v>28995</v>
      </c>
      <c r="C1259" s="143">
        <v>33612</v>
      </c>
      <c r="D1259" s="252">
        <f t="shared" si="231"/>
        <v>1.15923435075013</v>
      </c>
      <c r="F1259" s="114" t="str">
        <f t="shared" si="228"/>
        <v>是</v>
      </c>
    </row>
    <row r="1260" ht="17.85" customHeight="1" spans="1:6">
      <c r="A1260" s="185" t="s">
        <v>1071</v>
      </c>
      <c r="B1260" s="143">
        <f>SUM(B1261:B1263)</f>
        <v>35244</v>
      </c>
      <c r="C1260" s="143">
        <f>SUM(C1261:C1263)</f>
        <v>43398</v>
      </c>
      <c r="D1260" s="252">
        <f t="shared" si="231"/>
        <v>1.23135852911134</v>
      </c>
      <c r="F1260" s="114" t="str">
        <f t="shared" si="228"/>
        <v>是</v>
      </c>
    </row>
    <row r="1261" ht="17.85" customHeight="1" spans="1:6">
      <c r="A1261" s="185" t="s">
        <v>1072</v>
      </c>
      <c r="B1261" s="143">
        <v>34727</v>
      </c>
      <c r="C1261" s="143">
        <v>43389</v>
      </c>
      <c r="D1261" s="252">
        <f t="shared" si="231"/>
        <v>1.24943127825611</v>
      </c>
      <c r="F1261" s="114" t="str">
        <f t="shared" si="228"/>
        <v>是</v>
      </c>
    </row>
    <row r="1262" ht="14.25" hidden="1" customHeight="1" spans="1:6">
      <c r="A1262" s="185" t="s">
        <v>1073</v>
      </c>
      <c r="B1262" s="143">
        <v>0</v>
      </c>
      <c r="C1262" s="143">
        <v>0</v>
      </c>
      <c r="D1262" s="85">
        <f t="shared" si="230"/>
        <v>0</v>
      </c>
      <c r="F1262" s="114" t="str">
        <f t="shared" si="228"/>
        <v>否</v>
      </c>
    </row>
    <row r="1263" ht="17.85" customHeight="1" spans="1:6">
      <c r="A1263" s="185" t="s">
        <v>1074</v>
      </c>
      <c r="B1263" s="143">
        <v>517</v>
      </c>
      <c r="C1263" s="143">
        <v>9</v>
      </c>
      <c r="D1263" s="252">
        <f t="shared" ref="D1263:D1264" si="232">IF(B1263&lt;&gt;0,C1263/B1263,"")</f>
        <v>0.0174081237911025</v>
      </c>
      <c r="F1263" s="114" t="str">
        <f t="shared" si="228"/>
        <v>是</v>
      </c>
    </row>
    <row r="1264" ht="17.85" customHeight="1" spans="1:6">
      <c r="A1264" s="185" t="s">
        <v>1075</v>
      </c>
      <c r="B1264" s="143">
        <f>SUM(B1266:B1267)</f>
        <v>609</v>
      </c>
      <c r="C1264" s="143">
        <f>SUM(C1266:C1267)</f>
        <v>589</v>
      </c>
      <c r="D1264" s="252">
        <f t="shared" si="232"/>
        <v>0.967159277504105</v>
      </c>
      <c r="F1264" s="114" t="str">
        <f t="shared" si="228"/>
        <v>是</v>
      </c>
    </row>
    <row r="1265" ht="14.25" hidden="1" customHeight="1" spans="1:6">
      <c r="A1265" s="185" t="s">
        <v>1076</v>
      </c>
      <c r="B1265" s="143">
        <v>0</v>
      </c>
      <c r="C1265" s="143">
        <v>0</v>
      </c>
      <c r="D1265" s="85">
        <f t="shared" si="230"/>
        <v>0</v>
      </c>
      <c r="F1265" s="114" t="str">
        <f t="shared" si="228"/>
        <v>否</v>
      </c>
    </row>
    <row r="1266" ht="17.85" customHeight="1" spans="1:6">
      <c r="A1266" s="185" t="s">
        <v>1077</v>
      </c>
      <c r="B1266" s="143">
        <v>608</v>
      </c>
      <c r="C1266" s="143">
        <v>589</v>
      </c>
      <c r="D1266" s="252">
        <f t="shared" ref="D1266:D1271" si="233">IF(B1266&lt;&gt;0,C1266/B1266,"")</f>
        <v>0.96875</v>
      </c>
      <c r="F1266" s="114" t="str">
        <f t="shared" si="228"/>
        <v>是</v>
      </c>
    </row>
    <row r="1267" s="182" customFormat="1" ht="17.85" customHeight="1" spans="1:6">
      <c r="A1267" s="185" t="s">
        <v>1078</v>
      </c>
      <c r="B1267" s="143">
        <v>1</v>
      </c>
      <c r="C1267" s="143">
        <v>0</v>
      </c>
      <c r="D1267" s="252">
        <f t="shared" si="233"/>
        <v>0</v>
      </c>
      <c r="F1267" s="114" t="str">
        <f t="shared" si="228"/>
        <v>是</v>
      </c>
    </row>
    <row r="1268" ht="17.85" customHeight="1" spans="1:7">
      <c r="A1268" s="184" t="s">
        <v>47</v>
      </c>
      <c r="B1268" s="145">
        <f>B1269+B1284+B1304+B1310</f>
        <v>4814</v>
      </c>
      <c r="C1268" s="145">
        <f>C1269+C1284+C1304+C1310</f>
        <v>2927</v>
      </c>
      <c r="D1268" s="251">
        <f t="shared" si="233"/>
        <v>0.608018280016618</v>
      </c>
      <c r="F1268" s="114" t="str">
        <f t="shared" si="228"/>
        <v>是</v>
      </c>
      <c r="G1268" s="178">
        <v>1</v>
      </c>
    </row>
    <row r="1269" ht="17.85" customHeight="1" spans="1:6">
      <c r="A1269" s="185" t="s">
        <v>1079</v>
      </c>
      <c r="B1269" s="143">
        <f>SUM(B1270:B1283)</f>
        <v>1553</v>
      </c>
      <c r="C1269" s="143">
        <f>SUM(C1270:C1283)</f>
        <v>2102</v>
      </c>
      <c r="D1269" s="252">
        <f t="shared" si="233"/>
        <v>1.35350933676755</v>
      </c>
      <c r="F1269" s="114" t="str">
        <f t="shared" si="228"/>
        <v>是</v>
      </c>
    </row>
    <row r="1270" ht="17.85" customHeight="1" spans="1:6">
      <c r="A1270" s="185" t="s">
        <v>724</v>
      </c>
      <c r="B1270" s="143">
        <v>445</v>
      </c>
      <c r="C1270" s="143">
        <v>74</v>
      </c>
      <c r="D1270" s="252">
        <f t="shared" si="233"/>
        <v>0.166292134831461</v>
      </c>
      <c r="F1270" s="114" t="str">
        <f t="shared" si="228"/>
        <v>是</v>
      </c>
    </row>
    <row r="1271" ht="17.85" customHeight="1" spans="1:6">
      <c r="A1271" s="185" t="s">
        <v>725</v>
      </c>
      <c r="B1271" s="143">
        <v>124</v>
      </c>
      <c r="C1271" s="143">
        <v>0</v>
      </c>
      <c r="D1271" s="252">
        <f t="shared" si="233"/>
        <v>0</v>
      </c>
      <c r="F1271" s="114" t="str">
        <f t="shared" si="228"/>
        <v>是</v>
      </c>
    </row>
    <row r="1272" ht="14.25" hidden="1" customHeight="1" spans="1:6">
      <c r="A1272" s="185" t="s">
        <v>726</v>
      </c>
      <c r="B1272" s="143">
        <v>0</v>
      </c>
      <c r="C1272" s="143">
        <v>0</v>
      </c>
      <c r="D1272" s="85">
        <f t="shared" si="230"/>
        <v>0</v>
      </c>
      <c r="F1272" s="114" t="str">
        <f t="shared" ref="F1272:F1280" si="234">IF((B1272+C1272+G1272)&lt;&gt;0,"是","否")</f>
        <v>否</v>
      </c>
    </row>
    <row r="1273" ht="14.25" hidden="1" customHeight="1" spans="1:6">
      <c r="A1273" s="185" t="s">
        <v>1080</v>
      </c>
      <c r="B1273" s="143">
        <v>0</v>
      </c>
      <c r="C1273" s="143">
        <v>0</v>
      </c>
      <c r="D1273" s="85">
        <f t="shared" si="230"/>
        <v>0</v>
      </c>
      <c r="F1273" s="114" t="str">
        <f t="shared" si="234"/>
        <v>否</v>
      </c>
    </row>
    <row r="1274" ht="17.85" customHeight="1" spans="1:6">
      <c r="A1274" s="185" t="s">
        <v>1081</v>
      </c>
      <c r="B1274" s="143">
        <v>20</v>
      </c>
      <c r="C1274" s="143">
        <v>5</v>
      </c>
      <c r="D1274" s="252">
        <f t="shared" ref="D1274:D1275" si="235">IF(B1274&lt;&gt;0,C1274/B1274,"")</f>
        <v>0.25</v>
      </c>
      <c r="F1274" s="114" t="str">
        <f t="shared" si="234"/>
        <v>是</v>
      </c>
    </row>
    <row r="1275" ht="17.85" customHeight="1" spans="1:6">
      <c r="A1275" s="185" t="s">
        <v>1082</v>
      </c>
      <c r="B1275" s="143">
        <v>10</v>
      </c>
      <c r="C1275" s="143">
        <v>22</v>
      </c>
      <c r="D1275" s="252">
        <f t="shared" si="235"/>
        <v>2.2</v>
      </c>
      <c r="F1275" s="114" t="str">
        <f t="shared" si="234"/>
        <v>是</v>
      </c>
    </row>
    <row r="1276" ht="14.25" hidden="1" customHeight="1" spans="1:6">
      <c r="A1276" s="185" t="s">
        <v>1083</v>
      </c>
      <c r="B1276" s="143">
        <v>0</v>
      </c>
      <c r="C1276" s="143">
        <v>0</v>
      </c>
      <c r="D1276" s="85">
        <f t="shared" si="230"/>
        <v>0</v>
      </c>
      <c r="F1276" s="114" t="str">
        <f t="shared" si="234"/>
        <v>否</v>
      </c>
    </row>
    <row r="1277" ht="14.25" hidden="1" customHeight="1" spans="1:6">
      <c r="A1277" s="185" t="s">
        <v>1084</v>
      </c>
      <c r="B1277" s="143">
        <v>0</v>
      </c>
      <c r="C1277" s="143">
        <v>0</v>
      </c>
      <c r="D1277" s="85">
        <f t="shared" si="230"/>
        <v>0</v>
      </c>
      <c r="F1277" s="114" t="str">
        <f t="shared" si="234"/>
        <v>否</v>
      </c>
    </row>
    <row r="1278" ht="14.25" hidden="1" customHeight="1" spans="1:6">
      <c r="A1278" s="185" t="s">
        <v>1085</v>
      </c>
      <c r="B1278" s="143">
        <v>0</v>
      </c>
      <c r="C1278" s="143">
        <v>0</v>
      </c>
      <c r="D1278" s="85">
        <f t="shared" si="230"/>
        <v>0</v>
      </c>
      <c r="F1278" s="114" t="str">
        <f t="shared" si="234"/>
        <v>否</v>
      </c>
    </row>
    <row r="1279" ht="14.25" hidden="1" customHeight="1" spans="1:6">
      <c r="A1279" s="185" t="s">
        <v>1086</v>
      </c>
      <c r="B1279" s="143">
        <v>0</v>
      </c>
      <c r="C1279" s="143">
        <v>0</v>
      </c>
      <c r="D1279" s="85">
        <f t="shared" si="230"/>
        <v>0</v>
      </c>
      <c r="F1279" s="114" t="str">
        <f t="shared" si="234"/>
        <v>否</v>
      </c>
    </row>
    <row r="1280" ht="17.85" customHeight="1" spans="1:6">
      <c r="A1280" s="185" t="s">
        <v>1087</v>
      </c>
      <c r="B1280" s="143">
        <v>674</v>
      </c>
      <c r="C1280" s="143">
        <v>1867</v>
      </c>
      <c r="D1280" s="252">
        <f>IF(B1280&lt;&gt;0,C1280/B1280,"")</f>
        <v>2.7700296735905</v>
      </c>
      <c r="F1280" s="114" t="str">
        <f t="shared" si="234"/>
        <v>是</v>
      </c>
    </row>
    <row r="1281" ht="14.25" hidden="1" customHeight="1" spans="1:6">
      <c r="A1281" s="185" t="s">
        <v>1088</v>
      </c>
      <c r="B1281" s="143">
        <v>0</v>
      </c>
      <c r="C1281" s="143">
        <v>0</v>
      </c>
      <c r="D1281" s="85">
        <f t="shared" si="230"/>
        <v>0</v>
      </c>
      <c r="F1281" s="114" t="str">
        <f t="shared" ref="F1281:F1286" si="236">IF((B1281+C1281+G1281)&lt;&gt;0,"是","否")</f>
        <v>否</v>
      </c>
    </row>
    <row r="1282" ht="14.25" hidden="1" customHeight="1" spans="1:6">
      <c r="A1282" s="185" t="s">
        <v>743</v>
      </c>
      <c r="B1282" s="143">
        <v>0</v>
      </c>
      <c r="C1282" s="143">
        <v>0</v>
      </c>
      <c r="D1282" s="85">
        <f t="shared" si="230"/>
        <v>0</v>
      </c>
      <c r="F1282" s="114" t="str">
        <f t="shared" si="236"/>
        <v>否</v>
      </c>
    </row>
    <row r="1283" ht="17.85" customHeight="1" spans="1:6">
      <c r="A1283" s="185" t="s">
        <v>1089</v>
      </c>
      <c r="B1283" s="143">
        <v>280</v>
      </c>
      <c r="C1283" s="143">
        <v>134</v>
      </c>
      <c r="D1283" s="252">
        <f t="shared" ref="D1283:D1286" si="237">IF(B1283&lt;&gt;0,C1283/B1283,"")</f>
        <v>0.478571428571429</v>
      </c>
      <c r="F1283" s="114" t="str">
        <f t="shared" si="236"/>
        <v>是</v>
      </c>
    </row>
    <row r="1284" ht="17.85" customHeight="1" spans="1:6">
      <c r="A1284" s="185" t="s">
        <v>1090</v>
      </c>
      <c r="B1284" s="143">
        <f>SUM(B1285:B1294)</f>
        <v>374</v>
      </c>
      <c r="C1284" s="143">
        <f>SUM(C1285:C1294)</f>
        <v>325</v>
      </c>
      <c r="D1284" s="252">
        <f t="shared" si="237"/>
        <v>0.868983957219251</v>
      </c>
      <c r="F1284" s="114" t="str">
        <f t="shared" si="236"/>
        <v>是</v>
      </c>
    </row>
    <row r="1285" ht="17.85" customHeight="1" spans="1:6">
      <c r="A1285" s="185" t="s">
        <v>724</v>
      </c>
      <c r="B1285" s="143">
        <v>132</v>
      </c>
      <c r="C1285" s="143">
        <v>25</v>
      </c>
      <c r="D1285" s="252">
        <f t="shared" si="237"/>
        <v>0.189393939393939</v>
      </c>
      <c r="F1285" s="114" t="str">
        <f t="shared" si="236"/>
        <v>是</v>
      </c>
    </row>
    <row r="1286" ht="17.85" customHeight="1" spans="1:6">
      <c r="A1286" s="185" t="s">
        <v>725</v>
      </c>
      <c r="B1286" s="143">
        <v>200</v>
      </c>
      <c r="C1286" s="143">
        <v>100</v>
      </c>
      <c r="D1286" s="252">
        <f t="shared" si="237"/>
        <v>0.5</v>
      </c>
      <c r="F1286" s="114" t="str">
        <f t="shared" si="236"/>
        <v>是</v>
      </c>
    </row>
    <row r="1287" ht="14.25" hidden="1" customHeight="1" spans="1:6">
      <c r="A1287" s="185" t="s">
        <v>726</v>
      </c>
      <c r="B1287" s="143">
        <v>0</v>
      </c>
      <c r="C1287" s="143">
        <v>0</v>
      </c>
      <c r="D1287" s="85">
        <f t="shared" si="230"/>
        <v>0</v>
      </c>
      <c r="F1287" s="114" t="str">
        <f t="shared" ref="F1287:F1313" si="238">IF((B1287+C1287+G1287)&lt;&gt;0,"是","否")</f>
        <v>否</v>
      </c>
    </row>
    <row r="1288" ht="14.25" hidden="1" customHeight="1" spans="1:6">
      <c r="A1288" s="185" t="s">
        <v>1091</v>
      </c>
      <c r="B1288" s="143">
        <v>0</v>
      </c>
      <c r="C1288" s="143">
        <v>0</v>
      </c>
      <c r="D1288" s="85">
        <f t="shared" si="230"/>
        <v>0</v>
      </c>
      <c r="F1288" s="114" t="str">
        <f t="shared" si="238"/>
        <v>否</v>
      </c>
    </row>
    <row r="1289" ht="14.25" hidden="1" customHeight="1" spans="1:6">
      <c r="A1289" s="185" t="s">
        <v>1092</v>
      </c>
      <c r="B1289" s="143">
        <v>0</v>
      </c>
      <c r="C1289" s="143">
        <v>0</v>
      </c>
      <c r="D1289" s="85">
        <f t="shared" si="230"/>
        <v>0</v>
      </c>
      <c r="F1289" s="114" t="str">
        <f t="shared" si="238"/>
        <v>否</v>
      </c>
    </row>
    <row r="1290" ht="14.25" hidden="1" customHeight="1" spans="1:6">
      <c r="A1290" s="185" t="s">
        <v>1093</v>
      </c>
      <c r="B1290" s="143">
        <v>0</v>
      </c>
      <c r="C1290" s="143">
        <v>0</v>
      </c>
      <c r="D1290" s="85">
        <f t="shared" si="230"/>
        <v>0</v>
      </c>
      <c r="F1290" s="114" t="str">
        <f t="shared" si="238"/>
        <v>否</v>
      </c>
    </row>
    <row r="1291" ht="14.25" hidden="1" customHeight="1" spans="1:6">
      <c r="A1291" s="185" t="s">
        <v>1094</v>
      </c>
      <c r="B1291" s="143">
        <v>0</v>
      </c>
      <c r="C1291" s="143">
        <v>0</v>
      </c>
      <c r="D1291" s="85">
        <f t="shared" si="230"/>
        <v>0</v>
      </c>
      <c r="F1291" s="114" t="str">
        <f t="shared" si="238"/>
        <v>否</v>
      </c>
    </row>
    <row r="1292" ht="14.25" hidden="1" customHeight="1" spans="1:6">
      <c r="A1292" s="185" t="s">
        <v>1095</v>
      </c>
      <c r="B1292" s="143">
        <v>0</v>
      </c>
      <c r="C1292" s="143">
        <v>0</v>
      </c>
      <c r="D1292" s="85">
        <f t="shared" si="230"/>
        <v>0</v>
      </c>
      <c r="F1292" s="114" t="str">
        <f t="shared" si="238"/>
        <v>否</v>
      </c>
    </row>
    <row r="1293" ht="14.25" hidden="1" customHeight="1" spans="1:6">
      <c r="A1293" s="185" t="s">
        <v>1096</v>
      </c>
      <c r="B1293" s="143">
        <v>0</v>
      </c>
      <c r="C1293" s="143">
        <v>0</v>
      </c>
      <c r="D1293" s="85">
        <f t="shared" si="230"/>
        <v>0</v>
      </c>
      <c r="F1293" s="114" t="str">
        <f t="shared" si="238"/>
        <v>否</v>
      </c>
    </row>
    <row r="1294" ht="17.85" customHeight="1" spans="1:6">
      <c r="A1294" s="185" t="s">
        <v>1097</v>
      </c>
      <c r="B1294" s="143">
        <v>42</v>
      </c>
      <c r="C1294" s="143">
        <v>200</v>
      </c>
      <c r="D1294" s="252">
        <f>IF(B1294&lt;&gt;0,C1294/B1294,"")</f>
        <v>4.76190476190476</v>
      </c>
      <c r="F1294" s="114" t="str">
        <f t="shared" si="238"/>
        <v>是</v>
      </c>
    </row>
    <row r="1295" ht="14.25" hidden="1" customHeight="1" spans="1:6">
      <c r="A1295" s="185" t="s">
        <v>1098</v>
      </c>
      <c r="B1295" s="143">
        <v>0</v>
      </c>
      <c r="C1295" s="143">
        <v>0</v>
      </c>
      <c r="D1295" s="85">
        <f t="shared" si="230"/>
        <v>0</v>
      </c>
      <c r="F1295" s="114" t="str">
        <f t="shared" si="238"/>
        <v>否</v>
      </c>
    </row>
    <row r="1296" ht="14.25" hidden="1" customHeight="1" spans="1:6">
      <c r="A1296" s="185" t="s">
        <v>743</v>
      </c>
      <c r="B1296" s="143">
        <v>0</v>
      </c>
      <c r="C1296" s="143">
        <v>0</v>
      </c>
      <c r="D1296" s="85">
        <f t="shared" si="230"/>
        <v>0</v>
      </c>
      <c r="F1296" s="114" t="str">
        <f t="shared" si="238"/>
        <v>否</v>
      </c>
    </row>
    <row r="1297" ht="14.25" hidden="1" customHeight="1" spans="1:6">
      <c r="A1297" s="185" t="s">
        <v>1099</v>
      </c>
      <c r="B1297" s="143">
        <v>0</v>
      </c>
      <c r="C1297" s="143">
        <v>0</v>
      </c>
      <c r="D1297" s="85">
        <f t="shared" si="230"/>
        <v>0</v>
      </c>
      <c r="F1297" s="114" t="str">
        <f t="shared" si="238"/>
        <v>否</v>
      </c>
    </row>
    <row r="1298" ht="14.25" hidden="1" customHeight="1" spans="1:6">
      <c r="A1298" s="185" t="s">
        <v>1100</v>
      </c>
      <c r="B1298" s="143"/>
      <c r="C1298" s="143"/>
      <c r="D1298" s="85">
        <f t="shared" si="230"/>
        <v>0</v>
      </c>
      <c r="F1298" s="114" t="str">
        <f t="shared" si="238"/>
        <v>否</v>
      </c>
    </row>
    <row r="1299" ht="14.25" hidden="1" customHeight="1" spans="1:6">
      <c r="A1299" s="185" t="s">
        <v>1101</v>
      </c>
      <c r="B1299" s="143"/>
      <c r="C1299" s="143"/>
      <c r="D1299" s="85">
        <f t="shared" si="230"/>
        <v>0</v>
      </c>
      <c r="F1299" s="114" t="str">
        <f t="shared" si="238"/>
        <v>否</v>
      </c>
    </row>
    <row r="1300" ht="14.25" hidden="1" customHeight="1" spans="1:6">
      <c r="A1300" s="185" t="s">
        <v>1102</v>
      </c>
      <c r="B1300" s="143"/>
      <c r="C1300" s="143"/>
      <c r="D1300" s="85">
        <f t="shared" si="230"/>
        <v>0</v>
      </c>
      <c r="F1300" s="114" t="str">
        <f t="shared" si="238"/>
        <v>否</v>
      </c>
    </row>
    <row r="1301" ht="14.25" hidden="1" customHeight="1" spans="1:6">
      <c r="A1301" s="185" t="s">
        <v>1103</v>
      </c>
      <c r="B1301" s="143"/>
      <c r="C1301" s="143"/>
      <c r="D1301" s="85">
        <f t="shared" si="230"/>
        <v>0</v>
      </c>
      <c r="F1301" s="114" t="str">
        <f t="shared" si="238"/>
        <v>否</v>
      </c>
    </row>
    <row r="1302" ht="14.25" hidden="1" customHeight="1" spans="1:6">
      <c r="A1302" s="185" t="s">
        <v>1104</v>
      </c>
      <c r="B1302" s="143"/>
      <c r="C1302" s="143"/>
      <c r="D1302" s="85">
        <f t="shared" si="230"/>
        <v>0</v>
      </c>
      <c r="F1302" s="114" t="str">
        <f t="shared" si="238"/>
        <v>否</v>
      </c>
    </row>
    <row r="1303" ht="14.25" hidden="1" customHeight="1" spans="1:6">
      <c r="A1303" s="185" t="s">
        <v>1105</v>
      </c>
      <c r="B1303" s="143"/>
      <c r="C1303" s="143"/>
      <c r="D1303" s="85">
        <f t="shared" si="230"/>
        <v>0</v>
      </c>
      <c r="F1303" s="114" t="str">
        <f t="shared" si="238"/>
        <v>否</v>
      </c>
    </row>
    <row r="1304" ht="17.85" customHeight="1" spans="1:6">
      <c r="A1304" s="185" t="s">
        <v>1106</v>
      </c>
      <c r="B1304" s="143">
        <f>SUM(B1306:B1309)</f>
        <v>143</v>
      </c>
      <c r="C1304" s="143">
        <f>SUM(C1306:C1309)</f>
        <v>500</v>
      </c>
      <c r="D1304" s="252">
        <f>IF(B1304&lt;&gt;0,C1304/B1304,"")</f>
        <v>3.4965034965035</v>
      </c>
      <c r="F1304" s="114" t="str">
        <f t="shared" si="238"/>
        <v>是</v>
      </c>
    </row>
    <row r="1305" ht="14.25" hidden="1" customHeight="1" spans="1:6">
      <c r="A1305" s="185" t="s">
        <v>1107</v>
      </c>
      <c r="B1305" s="143">
        <v>0</v>
      </c>
      <c r="C1305" s="143">
        <v>0</v>
      </c>
      <c r="D1305" s="85">
        <f t="shared" si="230"/>
        <v>0</v>
      </c>
      <c r="F1305" s="114" t="str">
        <f t="shared" si="238"/>
        <v>否</v>
      </c>
    </row>
    <row r="1306" ht="17.85" customHeight="1" spans="1:6">
      <c r="A1306" s="185" t="s">
        <v>1108</v>
      </c>
      <c r="B1306" s="143">
        <v>70</v>
      </c>
      <c r="C1306" s="143">
        <v>0</v>
      </c>
      <c r="D1306" s="252">
        <f t="shared" ref="D1306:D1307" si="239">IF(B1306&lt;&gt;0,C1306/B1306,"")</f>
        <v>0</v>
      </c>
      <c r="F1306" s="114" t="str">
        <f t="shared" si="238"/>
        <v>是</v>
      </c>
    </row>
    <row r="1307" ht="17.85" customHeight="1" spans="1:6">
      <c r="A1307" s="185" t="s">
        <v>1109</v>
      </c>
      <c r="B1307" s="143">
        <v>73</v>
      </c>
      <c r="C1307" s="143">
        <v>500</v>
      </c>
      <c r="D1307" s="252">
        <f t="shared" si="239"/>
        <v>6.84931506849315</v>
      </c>
      <c r="F1307" s="114" t="str">
        <f t="shared" si="238"/>
        <v>是</v>
      </c>
    </row>
    <row r="1308" ht="14.25" hidden="1" customHeight="1" spans="1:6">
      <c r="A1308" s="185" t="s">
        <v>1110</v>
      </c>
      <c r="B1308" s="143">
        <v>0</v>
      </c>
      <c r="C1308" s="143">
        <v>0</v>
      </c>
      <c r="D1308" s="85">
        <f t="shared" si="230"/>
        <v>0</v>
      </c>
      <c r="F1308" s="114" t="str">
        <f t="shared" si="238"/>
        <v>否</v>
      </c>
    </row>
    <row r="1309" ht="17.1" hidden="1" customHeight="1" spans="1:6">
      <c r="A1309" s="185" t="s">
        <v>1111</v>
      </c>
      <c r="B1309" s="143"/>
      <c r="C1309" s="143">
        <v>0</v>
      </c>
      <c r="D1309" s="85"/>
      <c r="F1309" s="114" t="str">
        <f t="shared" si="238"/>
        <v>否</v>
      </c>
    </row>
    <row r="1310" ht="17.85" customHeight="1" spans="1:6">
      <c r="A1310" s="185" t="s">
        <v>1112</v>
      </c>
      <c r="B1310" s="143">
        <f>B1312</f>
        <v>2744</v>
      </c>
      <c r="C1310" s="143">
        <f>C1312</f>
        <v>0</v>
      </c>
      <c r="D1310" s="252">
        <f>IF(B1310&lt;&gt;0,C1310/B1310,"")</f>
        <v>0</v>
      </c>
      <c r="F1310" s="114" t="str">
        <f t="shared" si="238"/>
        <v>是</v>
      </c>
    </row>
    <row r="1311" ht="14.25" hidden="1" customHeight="1" spans="1:6">
      <c r="A1311" s="185" t="s">
        <v>1113</v>
      </c>
      <c r="B1311" s="143">
        <v>0</v>
      </c>
      <c r="C1311" s="143">
        <v>0</v>
      </c>
      <c r="D1311" s="85">
        <f t="shared" si="230"/>
        <v>0</v>
      </c>
      <c r="F1311" s="114" t="str">
        <f t="shared" si="238"/>
        <v>否</v>
      </c>
    </row>
    <row r="1312" ht="17.85" customHeight="1" spans="1:6">
      <c r="A1312" s="185" t="s">
        <v>1114</v>
      </c>
      <c r="B1312" s="143">
        <v>2744</v>
      </c>
      <c r="C1312" s="143"/>
      <c r="D1312" s="252">
        <f>IF(B1312&lt;&gt;0,C1312/B1312,"")</f>
        <v>0</v>
      </c>
      <c r="F1312" s="114" t="str">
        <f t="shared" si="238"/>
        <v>是</v>
      </c>
    </row>
    <row r="1313" ht="14.25" hidden="1" customHeight="1" spans="1:6">
      <c r="A1313" s="185" t="s">
        <v>1115</v>
      </c>
      <c r="B1313" s="143"/>
      <c r="C1313" s="143"/>
      <c r="D1313" s="85">
        <f t="shared" si="230"/>
        <v>0</v>
      </c>
      <c r="F1313" s="114" t="str">
        <f t="shared" si="238"/>
        <v>否</v>
      </c>
    </row>
    <row r="1314" ht="14.25" hidden="1" customHeight="1" spans="1:6">
      <c r="A1314" s="185" t="s">
        <v>1116</v>
      </c>
      <c r="B1314" s="143"/>
      <c r="C1314" s="143"/>
      <c r="D1314" s="85">
        <f t="shared" si="230"/>
        <v>0</v>
      </c>
      <c r="F1314" s="114" t="str">
        <f t="shared" ref="F1314:F1328" si="240">IF((B1314+C1314+G1314)&lt;&gt;0,"是","否")</f>
        <v>否</v>
      </c>
    </row>
    <row r="1315" ht="14.25" hidden="1" customHeight="1" spans="1:6">
      <c r="A1315" s="185" t="s">
        <v>1117</v>
      </c>
      <c r="B1315" s="143"/>
      <c r="C1315" s="143"/>
      <c r="D1315" s="85">
        <f t="shared" si="230"/>
        <v>0</v>
      </c>
      <c r="F1315" s="114" t="str">
        <f t="shared" si="240"/>
        <v>否</v>
      </c>
    </row>
    <row r="1316" ht="14.25" hidden="1" customHeight="1" spans="1:6">
      <c r="A1316" s="185" t="s">
        <v>1118</v>
      </c>
      <c r="B1316" s="143"/>
      <c r="C1316" s="143"/>
      <c r="D1316" s="85">
        <f t="shared" si="230"/>
        <v>0</v>
      </c>
      <c r="F1316" s="114" t="str">
        <f t="shared" si="240"/>
        <v>否</v>
      </c>
    </row>
    <row r="1317" ht="14.25" hidden="1" customHeight="1" spans="1:6">
      <c r="A1317" s="185" t="s">
        <v>1119</v>
      </c>
      <c r="B1317" s="143"/>
      <c r="C1317" s="143"/>
      <c r="D1317" s="85">
        <f t="shared" si="230"/>
        <v>0</v>
      </c>
      <c r="F1317" s="114" t="str">
        <f t="shared" si="240"/>
        <v>否</v>
      </c>
    </row>
    <row r="1318" ht="14.25" hidden="1" customHeight="1" spans="1:6">
      <c r="A1318" s="185" t="s">
        <v>1120</v>
      </c>
      <c r="B1318" s="143"/>
      <c r="C1318" s="143"/>
      <c r="D1318" s="85">
        <f t="shared" si="230"/>
        <v>0</v>
      </c>
      <c r="F1318" s="114" t="str">
        <f t="shared" si="240"/>
        <v>否</v>
      </c>
    </row>
    <row r="1319" ht="14.25" hidden="1" customHeight="1" spans="1:6">
      <c r="A1319" s="185" t="s">
        <v>1121</v>
      </c>
      <c r="B1319" s="143"/>
      <c r="C1319" s="143"/>
      <c r="D1319" s="85">
        <f t="shared" si="230"/>
        <v>0</v>
      </c>
      <c r="F1319" s="114" t="str">
        <f t="shared" si="240"/>
        <v>否</v>
      </c>
    </row>
    <row r="1320" ht="14.25" hidden="1" customHeight="1" spans="1:6">
      <c r="A1320" s="185" t="s">
        <v>1122</v>
      </c>
      <c r="B1320" s="143"/>
      <c r="C1320" s="143"/>
      <c r="D1320" s="85">
        <f t="shared" si="230"/>
        <v>0</v>
      </c>
      <c r="F1320" s="114" t="str">
        <f t="shared" si="240"/>
        <v>否</v>
      </c>
    </row>
    <row r="1321" s="182" customFormat="1" ht="14.25" hidden="1" customHeight="1" spans="1:6">
      <c r="A1321" s="185" t="s">
        <v>1123</v>
      </c>
      <c r="B1321" s="143"/>
      <c r="C1321" s="143"/>
      <c r="D1321" s="85">
        <f t="shared" si="230"/>
        <v>0</v>
      </c>
      <c r="F1321" s="114" t="str">
        <f t="shared" si="240"/>
        <v>否</v>
      </c>
    </row>
    <row r="1322" s="182" customFormat="1" ht="17.85" customHeight="1" spans="1:7">
      <c r="A1322" s="184" t="s">
        <v>48</v>
      </c>
      <c r="B1322" s="145">
        <v>0</v>
      </c>
      <c r="C1322" s="145"/>
      <c r="D1322" s="251" t="str">
        <f t="shared" ref="D1322:D1323" si="241">IF(B1322&lt;&gt;0,C1322/B1322,"")</f>
        <v/>
      </c>
      <c r="F1322" s="114" t="str">
        <f t="shared" si="240"/>
        <v>是</v>
      </c>
      <c r="G1322" s="182">
        <v>1</v>
      </c>
    </row>
    <row r="1323" ht="17.85" customHeight="1" spans="1:7">
      <c r="A1323" s="184" t="s">
        <v>49</v>
      </c>
      <c r="B1323" s="145">
        <f>B1325</f>
        <v>8231</v>
      </c>
      <c r="C1323" s="145">
        <f>C1325</f>
        <v>8541</v>
      </c>
      <c r="D1323" s="251">
        <f t="shared" si="241"/>
        <v>1.03766249544405</v>
      </c>
      <c r="F1323" s="114" t="str">
        <f t="shared" si="240"/>
        <v>是</v>
      </c>
      <c r="G1323" s="182">
        <v>1</v>
      </c>
    </row>
    <row r="1324" ht="17.25" hidden="1" customHeight="1" spans="1:7">
      <c r="A1324" s="185" t="s">
        <v>1124</v>
      </c>
      <c r="B1324" s="143"/>
      <c r="C1324" s="143"/>
      <c r="D1324" s="85">
        <f>IF(B1324&lt;&gt;0,C1324/B1324,0)</f>
        <v>0</v>
      </c>
      <c r="F1324" s="114" t="str">
        <f t="shared" si="240"/>
        <v>否</v>
      </c>
      <c r="G1324" s="182"/>
    </row>
    <row r="1325" ht="17.85" customHeight="1" spans="1:7">
      <c r="A1325" s="185" t="s">
        <v>1125</v>
      </c>
      <c r="B1325" s="143">
        <v>8231</v>
      </c>
      <c r="C1325" s="143">
        <v>8541</v>
      </c>
      <c r="D1325" s="252">
        <f t="shared" ref="D1325:D1328" si="242">IF(B1325&lt;&gt;0,C1325/B1325,"")</f>
        <v>1.03766249544405</v>
      </c>
      <c r="F1325" s="114" t="str">
        <f t="shared" si="240"/>
        <v>是</v>
      </c>
      <c r="G1325" s="182"/>
    </row>
    <row r="1326" s="182" customFormat="1" ht="17.85" customHeight="1" spans="1:7">
      <c r="A1326" s="184" t="s">
        <v>50</v>
      </c>
      <c r="B1326" s="145">
        <f>B1327</f>
        <v>9088</v>
      </c>
      <c r="C1326" s="145">
        <f>C1327</f>
        <v>19226</v>
      </c>
      <c r="D1326" s="251">
        <f t="shared" si="242"/>
        <v>2.11553697183099</v>
      </c>
      <c r="F1326" s="112" t="str">
        <f t="shared" si="240"/>
        <v>是</v>
      </c>
      <c r="G1326" s="182">
        <v>1</v>
      </c>
    </row>
    <row r="1327" ht="17.85" customHeight="1" spans="1:7">
      <c r="A1327" s="185" t="s">
        <v>1126</v>
      </c>
      <c r="B1327" s="143">
        <f>B1328+B1331</f>
        <v>9088</v>
      </c>
      <c r="C1327" s="143">
        <f>C1328+C1331</f>
        <v>19226</v>
      </c>
      <c r="D1327" s="252">
        <f t="shared" si="242"/>
        <v>2.11553697183099</v>
      </c>
      <c r="F1327" s="114" t="str">
        <f t="shared" si="240"/>
        <v>是</v>
      </c>
      <c r="G1327" s="182"/>
    </row>
    <row r="1328" ht="17.85" customHeight="1" spans="1:7">
      <c r="A1328" s="185" t="s">
        <v>1127</v>
      </c>
      <c r="B1328" s="143">
        <v>8319</v>
      </c>
      <c r="C1328" s="143">
        <v>19226</v>
      </c>
      <c r="D1328" s="252">
        <f t="shared" si="242"/>
        <v>2.31109508354369</v>
      </c>
      <c r="F1328" s="114" t="str">
        <f t="shared" si="240"/>
        <v>是</v>
      </c>
      <c r="G1328" s="182"/>
    </row>
    <row r="1329" ht="14.25" hidden="1" customHeight="1" spans="1:7">
      <c r="A1329" s="185" t="s">
        <v>1128</v>
      </c>
      <c r="B1329" s="143"/>
      <c r="C1329" s="143"/>
      <c r="D1329" s="85">
        <f t="shared" ref="D1329:D1334" si="243">IF(B1329&lt;&gt;0,C1329/B1329,0)</f>
        <v>0</v>
      </c>
      <c r="F1329" s="114" t="str">
        <f t="shared" ref="F1329:F1335" si="244">IF((B1329+C1329+G1329)&lt;&gt;0,"是","否")</f>
        <v>否</v>
      </c>
      <c r="G1329" s="182"/>
    </row>
    <row r="1330" ht="14.25" hidden="1" customHeight="1" spans="1:7">
      <c r="A1330" s="185" t="s">
        <v>1129</v>
      </c>
      <c r="B1330" s="143"/>
      <c r="C1330" s="143"/>
      <c r="D1330" s="85">
        <f t="shared" si="243"/>
        <v>0</v>
      </c>
      <c r="F1330" s="114" t="str">
        <f t="shared" si="244"/>
        <v>否</v>
      </c>
      <c r="G1330" s="182"/>
    </row>
    <row r="1331" ht="17.85" customHeight="1" spans="1:7">
      <c r="A1331" s="185" t="s">
        <v>1130</v>
      </c>
      <c r="B1331" s="143">
        <v>769</v>
      </c>
      <c r="C1331" s="143"/>
      <c r="D1331" s="252">
        <f t="shared" ref="D1331:D1332" si="245">IF(B1331&lt;&gt;0,C1331/B1331,"")</f>
        <v>0</v>
      </c>
      <c r="F1331" s="114" t="str">
        <f t="shared" si="244"/>
        <v>是</v>
      </c>
      <c r="G1331" s="182"/>
    </row>
    <row r="1332" s="182" customFormat="1" ht="17.85" customHeight="1" spans="1:7">
      <c r="A1332" s="184" t="s">
        <v>51</v>
      </c>
      <c r="B1332" s="145">
        <f>B1335+B1334+B1333</f>
        <v>395</v>
      </c>
      <c r="C1332" s="145">
        <f>C1335+C1334+C1333</f>
        <v>282</v>
      </c>
      <c r="D1332" s="251">
        <f t="shared" si="245"/>
        <v>0.713924050632911</v>
      </c>
      <c r="F1332" s="112" t="str">
        <f t="shared" si="244"/>
        <v>是</v>
      </c>
      <c r="G1332" s="182">
        <v>1</v>
      </c>
    </row>
    <row r="1333" ht="14.25" hidden="1" customHeight="1" spans="1:7">
      <c r="A1333" s="185" t="s">
        <v>1131</v>
      </c>
      <c r="B1333" s="143"/>
      <c r="C1333" s="143"/>
      <c r="D1333" s="85">
        <f t="shared" si="243"/>
        <v>0</v>
      </c>
      <c r="F1333" s="114" t="str">
        <f t="shared" si="244"/>
        <v>否</v>
      </c>
      <c r="G1333" s="182"/>
    </row>
    <row r="1334" ht="14.25" hidden="1" customHeight="1" spans="1:7">
      <c r="A1334" s="185" t="s">
        <v>1132</v>
      </c>
      <c r="B1334" s="143"/>
      <c r="C1334" s="143"/>
      <c r="D1334" s="85">
        <f t="shared" si="243"/>
        <v>0</v>
      </c>
      <c r="F1334" s="114" t="str">
        <f t="shared" si="244"/>
        <v>否</v>
      </c>
      <c r="G1334" s="182"/>
    </row>
    <row r="1335" ht="17.85" customHeight="1" spans="1:7">
      <c r="A1335" s="185" t="s">
        <v>1133</v>
      </c>
      <c r="B1335" s="143">
        <v>395</v>
      </c>
      <c r="C1335" s="143">
        <v>282</v>
      </c>
      <c r="D1335" s="252">
        <f>IF(B1335&lt;&gt;0,C1335/B1335,"")</f>
        <v>0.713924050632911</v>
      </c>
      <c r="F1335" s="114" t="str">
        <f t="shared" si="244"/>
        <v>是</v>
      </c>
      <c r="G1335" s="182"/>
    </row>
    <row r="1336" ht="14.25" hidden="1" customHeight="1" spans="1:6">
      <c r="A1336" s="185"/>
      <c r="B1336" s="143">
        <v>0</v>
      </c>
      <c r="C1336" s="143">
        <v>0</v>
      </c>
      <c r="D1336" s="85">
        <f>IF(B1336&lt;&gt;0,C1336/B1336,0)</f>
        <v>0</v>
      </c>
      <c r="F1336" s="114" t="str">
        <f t="shared" ref="F1336:F1353" si="246">IF((B1336+C1336+G1336)&lt;&gt;0,"是","否")</f>
        <v>否</v>
      </c>
    </row>
    <row r="1337" s="182" customFormat="1" ht="14.25" hidden="1" customHeight="1" spans="1:6">
      <c r="A1337" s="185"/>
      <c r="B1337" s="143">
        <v>0</v>
      </c>
      <c r="C1337" s="143">
        <v>0</v>
      </c>
      <c r="D1337" s="85">
        <f>IF(B1337&lt;&gt;0,C1337/B1337,0)</f>
        <v>0</v>
      </c>
      <c r="F1337" s="114" t="str">
        <f t="shared" si="246"/>
        <v>否</v>
      </c>
    </row>
    <row r="1338" s="182" customFormat="1" ht="17.85" customHeight="1" spans="1:7">
      <c r="A1338" s="186" t="s">
        <v>53</v>
      </c>
      <c r="B1338" s="145">
        <f>B5+B258+B261+B274+B384+B438+B492+B541+B662+B744+B823+B843+B979+B1050+B1126+B1153+B1169+B1250+B1268+B1323+B1322+B1326+B1332</f>
        <v>2133903</v>
      </c>
      <c r="C1338" s="145">
        <f>C5+C258+C261+C274+C384+C438+C492+C541+C662+C744+C823+C843+C979+C1050+C1126+C1153+C1169+C1250+C1268+C1323+C1322+C1326+C1332</f>
        <v>2429495</v>
      </c>
      <c r="D1338" s="251">
        <f t="shared" ref="D1338:D1353" si="247">C1338/B1338</f>
        <v>1.13852176036118</v>
      </c>
      <c r="F1338" s="114" t="str">
        <f t="shared" si="246"/>
        <v>是</v>
      </c>
      <c r="G1338" s="182">
        <v>1</v>
      </c>
    </row>
    <row r="1339" ht="17.85" customHeight="1" spans="1:7">
      <c r="A1339" s="184" t="s">
        <v>55</v>
      </c>
      <c r="B1339" s="145">
        <f>B1340+B1341+B1346+B1347</f>
        <v>306783</v>
      </c>
      <c r="C1339" s="145">
        <f>C1340+C1341+C1346+C1347</f>
        <v>221911</v>
      </c>
      <c r="D1339" s="251">
        <f t="shared" si="247"/>
        <v>0.723348425434265</v>
      </c>
      <c r="F1339" s="114" t="str">
        <f t="shared" si="246"/>
        <v>是</v>
      </c>
      <c r="G1339" s="178">
        <v>1</v>
      </c>
    </row>
    <row r="1340" ht="17.85" customHeight="1" spans="1:7">
      <c r="A1340" s="185" t="s">
        <v>57</v>
      </c>
      <c r="B1340" s="143">
        <v>9783</v>
      </c>
      <c r="C1340" s="143">
        <v>37911</v>
      </c>
      <c r="D1340" s="251">
        <f t="shared" si="247"/>
        <v>3.87519165900031</v>
      </c>
      <c r="F1340" s="114" t="str">
        <f t="shared" si="246"/>
        <v>是</v>
      </c>
      <c r="G1340" s="178">
        <v>1</v>
      </c>
    </row>
    <row r="1341" ht="17.85" customHeight="1" spans="1:7">
      <c r="A1341" s="185" t="s">
        <v>59</v>
      </c>
      <c r="B1341" s="143"/>
      <c r="C1341" s="143"/>
      <c r="D1341" s="251"/>
      <c r="F1341" s="114" t="str">
        <f t="shared" si="246"/>
        <v>是</v>
      </c>
      <c r="G1341" s="178">
        <v>1</v>
      </c>
    </row>
    <row r="1342" ht="17.85" customHeight="1" spans="1:7">
      <c r="A1342" s="185" t="s">
        <v>61</v>
      </c>
      <c r="B1342" s="143"/>
      <c r="C1342" s="143"/>
      <c r="D1342" s="251"/>
      <c r="F1342" s="114" t="str">
        <f t="shared" si="246"/>
        <v>是</v>
      </c>
      <c r="G1342" s="178">
        <v>1</v>
      </c>
    </row>
    <row r="1343" ht="17.85" customHeight="1" spans="1:7">
      <c r="A1343" s="185" t="s">
        <v>63</v>
      </c>
      <c r="B1343" s="143"/>
      <c r="C1343" s="143"/>
      <c r="D1343" s="251"/>
      <c r="F1343" s="114" t="str">
        <f t="shared" si="246"/>
        <v>是</v>
      </c>
      <c r="G1343" s="178">
        <v>1</v>
      </c>
    </row>
    <row r="1344" ht="17.85" customHeight="1" spans="1:7">
      <c r="A1344" s="185" t="s">
        <v>65</v>
      </c>
      <c r="B1344" s="143"/>
      <c r="C1344" s="143"/>
      <c r="D1344" s="251"/>
      <c r="F1344" s="114" t="str">
        <f t="shared" si="246"/>
        <v>是</v>
      </c>
      <c r="G1344" s="178">
        <v>1</v>
      </c>
    </row>
    <row r="1345" s="182" customFormat="1" ht="17.85" customHeight="1" spans="1:7">
      <c r="A1345" s="185" t="s">
        <v>66</v>
      </c>
      <c r="B1345" s="143"/>
      <c r="C1345" s="143"/>
      <c r="D1345" s="251"/>
      <c r="F1345" s="114" t="str">
        <f t="shared" si="246"/>
        <v>是</v>
      </c>
      <c r="G1345" s="182">
        <v>1</v>
      </c>
    </row>
    <row r="1346" ht="17.85" customHeight="1" spans="1:7">
      <c r="A1346" s="185" t="s">
        <v>1134</v>
      </c>
      <c r="B1346" s="143">
        <v>297000</v>
      </c>
      <c r="C1346" s="143">
        <v>184000</v>
      </c>
      <c r="D1346" s="251">
        <f t="shared" si="247"/>
        <v>0.619528619528619</v>
      </c>
      <c r="F1346" s="114" t="str">
        <f t="shared" si="246"/>
        <v>是</v>
      </c>
      <c r="G1346" s="178">
        <v>1</v>
      </c>
    </row>
    <row r="1347" s="182" customFormat="1" ht="17.85" customHeight="1" spans="1:7">
      <c r="A1347" s="185" t="s">
        <v>68</v>
      </c>
      <c r="B1347" s="143"/>
      <c r="C1347" s="143"/>
      <c r="D1347" s="251"/>
      <c r="F1347" s="114" t="str">
        <f t="shared" si="246"/>
        <v>是</v>
      </c>
      <c r="G1347" s="182">
        <v>1</v>
      </c>
    </row>
    <row r="1348" s="182" customFormat="1" ht="17.85" customHeight="1" spans="1:7">
      <c r="A1348" s="184" t="s">
        <v>70</v>
      </c>
      <c r="B1348" s="145">
        <v>0</v>
      </c>
      <c r="C1348" s="145"/>
      <c r="D1348" s="251"/>
      <c r="F1348" s="114" t="str">
        <f t="shared" si="246"/>
        <v>是</v>
      </c>
      <c r="G1348" s="182">
        <v>1</v>
      </c>
    </row>
    <row r="1349" s="182" customFormat="1" ht="17.85" customHeight="1" spans="1:7">
      <c r="A1349" s="184" t="s">
        <v>72</v>
      </c>
      <c r="B1349" s="145">
        <v>16028</v>
      </c>
      <c r="C1349" s="145">
        <v>18901</v>
      </c>
      <c r="D1349" s="251">
        <f t="shared" si="247"/>
        <v>1.17924881457449</v>
      </c>
      <c r="F1349" s="114" t="str">
        <f t="shared" si="246"/>
        <v>是</v>
      </c>
      <c r="G1349" s="182">
        <v>1</v>
      </c>
    </row>
    <row r="1350" s="182" customFormat="1" ht="17.85" customHeight="1" spans="1:7">
      <c r="A1350" s="184" t="s">
        <v>74</v>
      </c>
      <c r="B1350" s="145">
        <v>0</v>
      </c>
      <c r="C1350" s="145"/>
      <c r="D1350" s="251"/>
      <c r="F1350" s="114" t="str">
        <f t="shared" si="246"/>
        <v>是</v>
      </c>
      <c r="G1350" s="182">
        <v>1</v>
      </c>
    </row>
    <row r="1351" s="182" customFormat="1" ht="17.85" customHeight="1" spans="1:7">
      <c r="A1351" s="184" t="s">
        <v>76</v>
      </c>
      <c r="B1351" s="145">
        <v>0</v>
      </c>
      <c r="C1351" s="145"/>
      <c r="D1351" s="251"/>
      <c r="F1351" s="114" t="str">
        <f t="shared" si="246"/>
        <v>是</v>
      </c>
      <c r="G1351" s="182">
        <v>1</v>
      </c>
    </row>
    <row r="1352" s="182" customFormat="1" ht="17.85" customHeight="1" spans="1:7">
      <c r="A1352" s="184" t="s">
        <v>77</v>
      </c>
      <c r="B1352" s="145">
        <v>5237</v>
      </c>
      <c r="C1352" s="145">
        <v>13258</v>
      </c>
      <c r="D1352" s="251">
        <f t="shared" si="247"/>
        <v>2.53160206224938</v>
      </c>
      <c r="F1352" s="114" t="str">
        <f t="shared" si="246"/>
        <v>是</v>
      </c>
      <c r="G1352" s="182">
        <v>1</v>
      </c>
    </row>
    <row r="1353" s="182" customFormat="1" ht="17.85" customHeight="1" spans="1:7">
      <c r="A1353" s="186" t="s">
        <v>79</v>
      </c>
      <c r="B1353" s="145">
        <f>B1338+B1339+B1348+B1349+B1350+B1351+B1352</f>
        <v>2461951</v>
      </c>
      <c r="C1353" s="145">
        <f>C1338+C1339+C1348+C1349+C1350+C1351+C1352</f>
        <v>2683565</v>
      </c>
      <c r="D1353" s="251">
        <f t="shared" si="247"/>
        <v>1.09001560144779</v>
      </c>
      <c r="F1353" s="114" t="str">
        <f t="shared" si="246"/>
        <v>是</v>
      </c>
      <c r="G1353" s="182">
        <v>1</v>
      </c>
    </row>
  </sheetData>
  <autoFilter ref="A4:G1353">
    <filterColumn colId="5">
      <customFilters>
        <customFilter operator="equal" val="是"/>
      </customFilters>
    </filterColumn>
  </autoFilter>
  <mergeCells count="4">
    <mergeCell ref="A1:D1"/>
    <mergeCell ref="C3:D3"/>
    <mergeCell ref="A3:A4"/>
    <mergeCell ref="B3:B4"/>
  </mergeCells>
  <dataValidations count="1">
    <dataValidation type="custom" allowBlank="1" showInputMessage="1" showErrorMessage="1" errorTitle="提示" error="对不起，此处只能输入数字。" sqref="B5:C1337 B1339:C1353">
      <formula1>OR(B5="",ISNUMBER(B5))</formula1>
    </dataValidation>
  </dataValidations>
  <printOptions horizontalCentered="1"/>
  <pageMargins left="0.588888888888889" right="0.588888888888889" top="0.788888888888889" bottom="0.588888888888889" header="0.588888888888889" footer="0.388888888888889"/>
  <pageSetup paperSize="9" scale="99" fitToHeight="0" orientation="portrait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  <pageSetUpPr fitToPage="1"/>
  </sheetPr>
  <dimension ref="A1:K44"/>
  <sheetViews>
    <sheetView showZeros="0" workbookViewId="0">
      <pane ySplit="4" topLeftCell="A26" activePane="bottomLeft" state="frozen"/>
      <selection/>
      <selection pane="bottomLeft" activeCell="F38" sqref="F38"/>
    </sheetView>
  </sheetViews>
  <sheetFormatPr defaultColWidth="9" defaultRowHeight="15.6"/>
  <cols>
    <col min="1" max="1" width="34.125" style="178" customWidth="1"/>
    <col min="2" max="3" width="12.625" style="178" customWidth="1"/>
    <col min="4" max="4" width="10.625" style="228" customWidth="1"/>
    <col min="5" max="5" width="33" style="178" customWidth="1"/>
    <col min="6" max="7" width="12.625" style="178" customWidth="1"/>
    <col min="8" max="8" width="10.375" style="178" customWidth="1"/>
    <col min="9" max="9" width="9.375" style="178" customWidth="1"/>
    <col min="10" max="16384" width="9" style="178"/>
  </cols>
  <sheetData>
    <row r="1" ht="42" customHeight="1" spans="1:8">
      <c r="A1" s="229" t="s">
        <v>1135</v>
      </c>
      <c r="B1" s="229"/>
      <c r="C1" s="229"/>
      <c r="D1" s="229"/>
      <c r="E1" s="229"/>
      <c r="F1" s="229"/>
      <c r="G1" s="229"/>
      <c r="H1" s="229"/>
    </row>
    <row r="2" ht="18.75" customHeight="1" spans="1:8">
      <c r="A2" s="230" t="s">
        <v>1136</v>
      </c>
      <c r="B2" s="230"/>
      <c r="C2" s="230"/>
      <c r="G2" s="233" t="s">
        <v>1137</v>
      </c>
      <c r="H2" s="233"/>
    </row>
    <row r="3" s="226" customFormat="1" ht="21.95" customHeight="1" spans="1:8">
      <c r="A3" s="234" t="s">
        <v>21</v>
      </c>
      <c r="B3" s="243" t="s">
        <v>22</v>
      </c>
      <c r="C3" s="235" t="s">
        <v>23</v>
      </c>
      <c r="D3" s="235"/>
      <c r="E3" s="234" t="s">
        <v>21</v>
      </c>
      <c r="F3" s="243" t="s">
        <v>22</v>
      </c>
      <c r="G3" s="235" t="s">
        <v>23</v>
      </c>
      <c r="H3" s="235"/>
    </row>
    <row r="4" s="226" customFormat="1" ht="24.95" customHeight="1" spans="1:8">
      <c r="A4" s="234"/>
      <c r="B4" s="244"/>
      <c r="C4" s="235" t="s">
        <v>24</v>
      </c>
      <c r="D4" s="236" t="s">
        <v>25</v>
      </c>
      <c r="E4" s="234"/>
      <c r="F4" s="244"/>
      <c r="G4" s="235" t="s">
        <v>24</v>
      </c>
      <c r="H4" s="236" t="s">
        <v>82</v>
      </c>
    </row>
    <row r="5" s="114" customFormat="1" ht="24.95" customHeight="1" spans="1:8">
      <c r="A5" s="158" t="s">
        <v>26</v>
      </c>
      <c r="B5" s="145">
        <v>31905</v>
      </c>
      <c r="C5" s="145">
        <v>36824</v>
      </c>
      <c r="D5" s="83">
        <f>C5/B5</f>
        <v>1.15417646136969</v>
      </c>
      <c r="E5" s="169" t="s">
        <v>27</v>
      </c>
      <c r="F5" s="170">
        <v>39304</v>
      </c>
      <c r="G5" s="170">
        <f>3136+1148+62113</f>
        <v>66397</v>
      </c>
      <c r="H5" s="83">
        <f>G5/F5</f>
        <v>1.68931915326684</v>
      </c>
    </row>
    <row r="6" s="114" customFormat="1" ht="24.95" customHeight="1" spans="1:8">
      <c r="A6" s="156" t="s">
        <v>28</v>
      </c>
      <c r="B6" s="192">
        <v>38303</v>
      </c>
      <c r="C6" s="192">
        <v>40794</v>
      </c>
      <c r="D6" s="83">
        <f>C6/B6</f>
        <v>1.06503407043835</v>
      </c>
      <c r="E6" s="169" t="s">
        <v>29</v>
      </c>
      <c r="F6" s="149">
        <v>0</v>
      </c>
      <c r="G6" s="149"/>
      <c r="H6" s="83"/>
    </row>
    <row r="7" ht="24.95" customHeight="1" spans="1:8">
      <c r="A7" s="245"/>
      <c r="B7" s="245"/>
      <c r="C7" s="245"/>
      <c r="D7" s="245"/>
      <c r="E7" s="169" t="s">
        <v>30</v>
      </c>
      <c r="F7" s="149">
        <v>2327</v>
      </c>
      <c r="G7" s="149">
        <v>1260</v>
      </c>
      <c r="H7" s="83">
        <f t="shared" ref="H7:H44" si="0">G7/F7</f>
        <v>0.541469703480877</v>
      </c>
    </row>
    <row r="8" ht="24.95" customHeight="1" spans="1:8">
      <c r="A8" s="245"/>
      <c r="B8" s="245"/>
      <c r="C8" s="245"/>
      <c r="D8" s="245"/>
      <c r="E8" s="169" t="s">
        <v>31</v>
      </c>
      <c r="F8" s="149">
        <v>43053</v>
      </c>
      <c r="G8" s="149">
        <f>35+105+22252</f>
        <v>22392</v>
      </c>
      <c r="H8" s="83">
        <f t="shared" si="0"/>
        <v>0.520103128701833</v>
      </c>
    </row>
    <row r="9" ht="24.95" customHeight="1" spans="1:8">
      <c r="A9" s="245"/>
      <c r="B9" s="245"/>
      <c r="C9" s="245"/>
      <c r="D9" s="245"/>
      <c r="E9" s="169" t="s">
        <v>32</v>
      </c>
      <c r="F9" s="149">
        <v>32219</v>
      </c>
      <c r="G9" s="149">
        <v>33898</v>
      </c>
      <c r="H9" s="83">
        <f t="shared" si="0"/>
        <v>1.0521121077625</v>
      </c>
    </row>
    <row r="10" ht="24.95" customHeight="1" spans="1:8">
      <c r="A10" s="245"/>
      <c r="B10" s="245"/>
      <c r="C10" s="245"/>
      <c r="D10" s="245"/>
      <c r="E10" s="169" t="s">
        <v>33</v>
      </c>
      <c r="F10" s="149">
        <v>1985</v>
      </c>
      <c r="G10" s="149">
        <f>340+2238</f>
        <v>2578</v>
      </c>
      <c r="H10" s="83">
        <f t="shared" si="0"/>
        <v>1.29874055415617</v>
      </c>
    </row>
    <row r="11" ht="24.95" customHeight="1" spans="1:8">
      <c r="A11" s="245"/>
      <c r="B11" s="245"/>
      <c r="C11" s="245"/>
      <c r="D11" s="245"/>
      <c r="E11" s="169" t="s">
        <v>34</v>
      </c>
      <c r="F11" s="149">
        <v>8725</v>
      </c>
      <c r="G11" s="149">
        <v>11259</v>
      </c>
      <c r="H11" s="83">
        <f t="shared" si="0"/>
        <v>1.29042979942693</v>
      </c>
    </row>
    <row r="12" ht="24.95" customHeight="1" spans="1:8">
      <c r="A12" s="245"/>
      <c r="B12" s="245"/>
      <c r="C12" s="245"/>
      <c r="D12" s="245"/>
      <c r="E12" s="169" t="s">
        <v>35</v>
      </c>
      <c r="F12" s="149">
        <v>9551</v>
      </c>
      <c r="G12" s="149">
        <f>93+62+21853</f>
        <v>22008</v>
      </c>
      <c r="H12" s="83">
        <f t="shared" si="0"/>
        <v>2.30426133389174</v>
      </c>
    </row>
    <row r="13" ht="24.95" customHeight="1" spans="1:8">
      <c r="A13" s="245"/>
      <c r="B13" s="245"/>
      <c r="C13" s="245"/>
      <c r="D13" s="245"/>
      <c r="E13" s="169" t="s">
        <v>36</v>
      </c>
      <c r="F13" s="149">
        <v>21784</v>
      </c>
      <c r="G13" s="149">
        <f>50+24+118552</f>
        <v>118626</v>
      </c>
      <c r="H13" s="83">
        <f t="shared" si="0"/>
        <v>5.44555637164892</v>
      </c>
    </row>
    <row r="14" ht="24.95" customHeight="1" spans="1:8">
      <c r="A14" s="245"/>
      <c r="B14" s="245"/>
      <c r="C14" s="245"/>
      <c r="D14" s="245"/>
      <c r="E14" s="169" t="s">
        <v>37</v>
      </c>
      <c r="F14" s="149">
        <v>1739</v>
      </c>
      <c r="G14" s="149">
        <v>2126</v>
      </c>
      <c r="H14" s="83">
        <f t="shared" si="0"/>
        <v>1.2225416906268</v>
      </c>
    </row>
    <row r="15" s="182" customFormat="1" ht="24.95" customHeight="1" spans="1:8">
      <c r="A15" s="246"/>
      <c r="B15" s="246"/>
      <c r="C15" s="246"/>
      <c r="D15" s="246"/>
      <c r="E15" s="169" t="s">
        <v>38</v>
      </c>
      <c r="F15" s="149">
        <v>13387</v>
      </c>
      <c r="G15" s="149">
        <f>2284+12711+91963</f>
        <v>106958</v>
      </c>
      <c r="H15" s="83">
        <f t="shared" si="0"/>
        <v>7.98969149174572</v>
      </c>
    </row>
    <row r="16" s="182" customFormat="1" ht="24.95" customHeight="1" spans="1:8">
      <c r="A16" s="246"/>
      <c r="B16" s="246"/>
      <c r="C16" s="246"/>
      <c r="D16" s="246"/>
      <c r="E16" s="169" t="s">
        <v>39</v>
      </c>
      <c r="F16" s="149">
        <v>12520</v>
      </c>
      <c r="G16" s="149">
        <v>14849</v>
      </c>
      <c r="H16" s="83">
        <f t="shared" si="0"/>
        <v>1.18602236421725</v>
      </c>
    </row>
    <row r="17" s="182" customFormat="1" ht="24.95" customHeight="1" spans="1:8">
      <c r="A17" s="246"/>
      <c r="B17" s="246"/>
      <c r="C17" s="246"/>
      <c r="D17" s="246"/>
      <c r="E17" s="169" t="s">
        <v>40</v>
      </c>
      <c r="F17" s="149">
        <v>30351</v>
      </c>
      <c r="G17" s="149">
        <f>5977+300+3909</f>
        <v>10186</v>
      </c>
      <c r="H17" s="83">
        <f t="shared" si="0"/>
        <v>0.335606734539224</v>
      </c>
    </row>
    <row r="18" ht="24.95" customHeight="1" spans="1:8">
      <c r="A18" s="245"/>
      <c r="B18" s="245"/>
      <c r="C18" s="245"/>
      <c r="D18" s="245"/>
      <c r="E18" s="169" t="s">
        <v>41</v>
      </c>
      <c r="F18" s="149">
        <v>3926</v>
      </c>
      <c r="G18" s="149">
        <f>1600+2652+1990</f>
        <v>6242</v>
      </c>
      <c r="H18" s="83">
        <f t="shared" si="0"/>
        <v>1.58991339786042</v>
      </c>
    </row>
    <row r="19" ht="24.95" customHeight="1" spans="1:8">
      <c r="A19" s="245"/>
      <c r="B19" s="245"/>
      <c r="C19" s="245"/>
      <c r="D19" s="245"/>
      <c r="E19" s="169" t="s">
        <v>42</v>
      </c>
      <c r="F19" s="149">
        <v>2180</v>
      </c>
      <c r="G19" s="149">
        <f>20+411+1487</f>
        <v>1918</v>
      </c>
      <c r="H19" s="83">
        <f t="shared" si="0"/>
        <v>0.879816513761468</v>
      </c>
    </row>
    <row r="20" ht="24.95" customHeight="1" spans="1:8">
      <c r="A20" s="245"/>
      <c r="B20" s="245"/>
      <c r="C20" s="245"/>
      <c r="D20" s="245"/>
      <c r="E20" s="169" t="s">
        <v>43</v>
      </c>
      <c r="F20" s="149">
        <v>157</v>
      </c>
      <c r="G20" s="149">
        <v>119</v>
      </c>
      <c r="H20" s="83">
        <f t="shared" si="0"/>
        <v>0.75796178343949</v>
      </c>
    </row>
    <row r="21" ht="24.95" customHeight="1" spans="1:8">
      <c r="A21" s="245"/>
      <c r="B21" s="245"/>
      <c r="C21" s="245"/>
      <c r="D21" s="245"/>
      <c r="E21" s="169" t="s">
        <v>44</v>
      </c>
      <c r="F21" s="149">
        <v>0</v>
      </c>
      <c r="G21" s="149"/>
      <c r="H21" s="83"/>
    </row>
    <row r="22" ht="24.95" customHeight="1" spans="1:8">
      <c r="A22" s="245"/>
      <c r="B22" s="245"/>
      <c r="C22" s="245"/>
      <c r="D22" s="247"/>
      <c r="E22" s="169" t="s">
        <v>45</v>
      </c>
      <c r="F22" s="149">
        <v>2101</v>
      </c>
      <c r="G22" s="149">
        <v>3302</v>
      </c>
      <c r="H22" s="83">
        <f t="shared" si="0"/>
        <v>1.57163255592575</v>
      </c>
    </row>
    <row r="23" ht="24.95" customHeight="1" spans="1:8">
      <c r="A23" s="245"/>
      <c r="B23" s="245"/>
      <c r="C23" s="245"/>
      <c r="D23" s="247"/>
      <c r="E23" s="169" t="s">
        <v>46</v>
      </c>
      <c r="F23" s="149">
        <v>5864</v>
      </c>
      <c r="G23" s="149">
        <f>49+87+7626</f>
        <v>7762</v>
      </c>
      <c r="H23" s="83">
        <f t="shared" si="0"/>
        <v>1.32366984993179</v>
      </c>
    </row>
    <row r="24" s="228" customFormat="1" ht="24.95" customHeight="1" spans="1:11">
      <c r="A24" s="245"/>
      <c r="B24" s="245"/>
      <c r="C24" s="245"/>
      <c r="D24" s="247"/>
      <c r="E24" s="169" t="s">
        <v>47</v>
      </c>
      <c r="F24" s="149">
        <v>1975</v>
      </c>
      <c r="G24" s="149">
        <v>1617</v>
      </c>
      <c r="H24" s="83">
        <f t="shared" si="0"/>
        <v>0.81873417721519</v>
      </c>
      <c r="I24" s="178"/>
      <c r="J24" s="178"/>
      <c r="K24" s="178"/>
    </row>
    <row r="25" ht="24.95" customHeight="1" spans="1:8">
      <c r="A25" s="245"/>
      <c r="B25" s="245"/>
      <c r="C25" s="245"/>
      <c r="D25" s="247"/>
      <c r="E25" s="169" t="s">
        <v>48</v>
      </c>
      <c r="F25" s="149"/>
      <c r="G25" s="149"/>
      <c r="H25" s="83"/>
    </row>
    <row r="26" ht="24.95" customHeight="1" spans="1:8">
      <c r="A26" s="245"/>
      <c r="B26" s="245"/>
      <c r="C26" s="245"/>
      <c r="D26" s="247"/>
      <c r="E26" s="169" t="s">
        <v>49</v>
      </c>
      <c r="F26" s="149">
        <v>336</v>
      </c>
      <c r="G26" s="149">
        <f>511+125</f>
        <v>636</v>
      </c>
      <c r="H26" s="83">
        <f t="shared" si="0"/>
        <v>1.89285714285714</v>
      </c>
    </row>
    <row r="27" ht="24.95" customHeight="1" spans="1:8">
      <c r="A27" s="245"/>
      <c r="B27" s="245"/>
      <c r="C27" s="245"/>
      <c r="D27" s="247"/>
      <c r="E27" s="184" t="s">
        <v>50</v>
      </c>
      <c r="F27" s="149">
        <v>1503</v>
      </c>
      <c r="G27" s="149">
        <v>3282</v>
      </c>
      <c r="H27" s="83">
        <f t="shared" si="0"/>
        <v>2.18363273453094</v>
      </c>
    </row>
    <row r="28" ht="24.95" customHeight="1" spans="1:8">
      <c r="A28" s="245"/>
      <c r="B28" s="245"/>
      <c r="C28" s="245"/>
      <c r="D28" s="247"/>
      <c r="E28" s="184" t="s">
        <v>51</v>
      </c>
      <c r="F28" s="149">
        <v>62</v>
      </c>
      <c r="G28" s="149">
        <v>100</v>
      </c>
      <c r="H28" s="83">
        <f t="shared" si="0"/>
        <v>1.61290322580645</v>
      </c>
    </row>
    <row r="29" ht="24.95" customHeight="1" spans="1:8">
      <c r="A29" s="157" t="s">
        <v>52</v>
      </c>
      <c r="B29" s="145">
        <v>70208</v>
      </c>
      <c r="C29" s="145">
        <v>77618</v>
      </c>
      <c r="D29" s="83">
        <f t="shared" ref="D29:D36" si="1">C29/B29</f>
        <v>1.1055435278031</v>
      </c>
      <c r="E29" s="186" t="s">
        <v>53</v>
      </c>
      <c r="F29" s="149">
        <v>235049</v>
      </c>
      <c r="G29" s="149">
        <f>SUM(G5:G28)</f>
        <v>437515</v>
      </c>
      <c r="H29" s="83">
        <f t="shared" si="0"/>
        <v>1.8613778403652</v>
      </c>
    </row>
    <row r="30" ht="24.95" customHeight="1" spans="1:8">
      <c r="A30" s="158" t="s">
        <v>54</v>
      </c>
      <c r="B30" s="145">
        <f>SUM(B31:B36)</f>
        <v>2042075</v>
      </c>
      <c r="C30" s="145">
        <f>SUM(C31:C36)</f>
        <v>2157979</v>
      </c>
      <c r="D30" s="83">
        <f t="shared" si="1"/>
        <v>1.05675795453154</v>
      </c>
      <c r="E30" s="184" t="s">
        <v>55</v>
      </c>
      <c r="F30" s="149">
        <f>SUM(F31,F32,F38)</f>
        <v>1903326</v>
      </c>
      <c r="G30" s="149">
        <f>SUM(G31,G32,G38)</f>
        <v>1840753</v>
      </c>
      <c r="H30" s="83">
        <f t="shared" si="0"/>
        <v>0.9671243917227</v>
      </c>
    </row>
    <row r="31" ht="24.95" customHeight="1" spans="1:8">
      <c r="A31" s="159" t="s">
        <v>56</v>
      </c>
      <c r="B31" s="194">
        <v>28888</v>
      </c>
      <c r="C31" s="194">
        <v>30182</v>
      </c>
      <c r="D31" s="85">
        <f t="shared" si="1"/>
        <v>1.04479368595957</v>
      </c>
      <c r="E31" s="185" t="s">
        <v>57</v>
      </c>
      <c r="F31" s="151">
        <v>10155</v>
      </c>
      <c r="G31" s="151">
        <v>37911</v>
      </c>
      <c r="H31" s="83">
        <f t="shared" si="0"/>
        <v>3.73323485967504</v>
      </c>
    </row>
    <row r="32" ht="24.95" customHeight="1" spans="1:8">
      <c r="A32" s="159" t="s">
        <v>58</v>
      </c>
      <c r="B32" s="194">
        <v>949317</v>
      </c>
      <c r="C32" s="194">
        <v>881916</v>
      </c>
      <c r="D32" s="85">
        <f t="shared" si="1"/>
        <v>0.929000534068177</v>
      </c>
      <c r="E32" s="185" t="s">
        <v>59</v>
      </c>
      <c r="F32" s="151">
        <f>SUM(F33:F37)</f>
        <v>1857171</v>
      </c>
      <c r="G32" s="151">
        <f>SUM(G33:G37)</f>
        <v>1767652</v>
      </c>
      <c r="H32" s="83">
        <f t="shared" si="0"/>
        <v>0.951798191981245</v>
      </c>
    </row>
    <row r="33" ht="24.95" customHeight="1" spans="1:8">
      <c r="A33" s="159" t="s">
        <v>60</v>
      </c>
      <c r="B33" s="194">
        <v>633870</v>
      </c>
      <c r="C33" s="194">
        <v>906881</v>
      </c>
      <c r="D33" s="85">
        <f t="shared" si="1"/>
        <v>1.43070503415527</v>
      </c>
      <c r="E33" s="185" t="s">
        <v>61</v>
      </c>
      <c r="F33" s="151">
        <v>23874</v>
      </c>
      <c r="G33" s="151">
        <v>24079</v>
      </c>
      <c r="H33" s="83">
        <f t="shared" si="0"/>
        <v>1.00858674708888</v>
      </c>
    </row>
    <row r="34" ht="24.95" customHeight="1" spans="1:8">
      <c r="A34" s="159" t="s">
        <v>110</v>
      </c>
      <c r="B34" s="194"/>
      <c r="C34" s="194"/>
      <c r="D34" s="85"/>
      <c r="E34" s="185" t="s">
        <v>63</v>
      </c>
      <c r="F34" s="151">
        <v>861481</v>
      </c>
      <c r="G34" s="151">
        <v>723330</v>
      </c>
      <c r="H34" s="83">
        <f t="shared" si="0"/>
        <v>0.83963546497253</v>
      </c>
    </row>
    <row r="35" ht="24.95" customHeight="1" spans="1:8">
      <c r="A35" s="159" t="s">
        <v>62</v>
      </c>
      <c r="B35" s="194">
        <v>133000</v>
      </c>
      <c r="C35" s="194">
        <v>155000</v>
      </c>
      <c r="D35" s="85">
        <f t="shared" si="1"/>
        <v>1.16541353383459</v>
      </c>
      <c r="E35" s="185" t="s">
        <v>65</v>
      </c>
      <c r="F35" s="151">
        <v>608416</v>
      </c>
      <c r="G35" s="151">
        <v>791943</v>
      </c>
      <c r="H35" s="83">
        <f t="shared" si="0"/>
        <v>1.30164722821228</v>
      </c>
    </row>
    <row r="36" ht="24.95" customHeight="1" spans="1:8">
      <c r="A36" s="159" t="s">
        <v>64</v>
      </c>
      <c r="B36" s="194">
        <v>297000</v>
      </c>
      <c r="C36" s="194">
        <v>184000</v>
      </c>
      <c r="D36" s="85">
        <f t="shared" si="1"/>
        <v>0.619528619528619</v>
      </c>
      <c r="E36" s="185" t="s">
        <v>1138</v>
      </c>
      <c r="F36" s="151">
        <v>102400</v>
      </c>
      <c r="G36" s="151">
        <v>79490</v>
      </c>
      <c r="H36" s="83">
        <f t="shared" si="0"/>
        <v>0.77626953125</v>
      </c>
    </row>
    <row r="37" ht="24.95" customHeight="1" spans="1:8">
      <c r="A37" s="245"/>
      <c r="B37" s="245"/>
      <c r="C37" s="245"/>
      <c r="D37" s="247"/>
      <c r="E37" s="185" t="s">
        <v>1139</v>
      </c>
      <c r="F37" s="151">
        <v>261000</v>
      </c>
      <c r="G37" s="151">
        <v>148810</v>
      </c>
      <c r="H37" s="83">
        <f t="shared" si="0"/>
        <v>0.570153256704981</v>
      </c>
    </row>
    <row r="38" ht="24.95" customHeight="1" spans="1:8">
      <c r="A38" s="245"/>
      <c r="B38" s="245"/>
      <c r="C38" s="245"/>
      <c r="D38" s="247"/>
      <c r="E38" s="185" t="s">
        <v>67</v>
      </c>
      <c r="F38" s="151">
        <v>36000</v>
      </c>
      <c r="G38" s="151">
        <v>35190</v>
      </c>
      <c r="H38" s="83">
        <f t="shared" si="0"/>
        <v>0.9775</v>
      </c>
    </row>
    <row r="39" ht="24.95" customHeight="1" spans="1:8">
      <c r="A39" s="158" t="s">
        <v>69</v>
      </c>
      <c r="B39" s="145">
        <v>18767</v>
      </c>
      <c r="C39" s="145">
        <v>40599</v>
      </c>
      <c r="D39" s="83">
        <f t="shared" ref="D39:D42" si="2">C39/B39</f>
        <v>2.16331859114403</v>
      </c>
      <c r="E39" s="184" t="s">
        <v>70</v>
      </c>
      <c r="F39" s="149"/>
      <c r="G39" s="149"/>
      <c r="H39" s="83"/>
    </row>
    <row r="40" ht="24.95" customHeight="1" spans="1:8">
      <c r="A40" s="195" t="s">
        <v>71</v>
      </c>
      <c r="B40" s="145">
        <v>1113</v>
      </c>
      <c r="C40" s="145">
        <v>1226</v>
      </c>
      <c r="D40" s="83">
        <f t="shared" si="2"/>
        <v>1.1015274034142</v>
      </c>
      <c r="E40" s="184" t="s">
        <v>72</v>
      </c>
      <c r="F40" s="149">
        <v>1226</v>
      </c>
      <c r="G40" s="149">
        <v>342</v>
      </c>
      <c r="H40" s="83">
        <f t="shared" si="0"/>
        <v>0.278955954323002</v>
      </c>
    </row>
    <row r="41" ht="24.95" customHeight="1" spans="1:8">
      <c r="A41" s="195" t="s">
        <v>73</v>
      </c>
      <c r="B41" s="145">
        <v>8611</v>
      </c>
      <c r="C41" s="145">
        <v>7655</v>
      </c>
      <c r="D41" s="83">
        <f t="shared" si="2"/>
        <v>0.888979212635002</v>
      </c>
      <c r="E41" s="184" t="s">
        <v>74</v>
      </c>
      <c r="F41" s="149"/>
      <c r="G41" s="149"/>
      <c r="H41" s="83"/>
    </row>
    <row r="42" ht="24.95" customHeight="1" spans="1:8">
      <c r="A42" s="203" t="s">
        <v>1140</v>
      </c>
      <c r="B42" s="194">
        <v>4761</v>
      </c>
      <c r="C42" s="194">
        <v>1173</v>
      </c>
      <c r="D42" s="85">
        <f t="shared" si="2"/>
        <v>0.246376811594203</v>
      </c>
      <c r="E42" s="184" t="s">
        <v>76</v>
      </c>
      <c r="F42" s="149"/>
      <c r="G42" s="149"/>
      <c r="H42" s="83"/>
    </row>
    <row r="43" ht="24.95" customHeight="1" spans="1:8">
      <c r="A43" s="245"/>
      <c r="B43" s="245"/>
      <c r="C43" s="245"/>
      <c r="D43" s="245"/>
      <c r="E43" s="184" t="s">
        <v>77</v>
      </c>
      <c r="F43" s="149">
        <v>1173</v>
      </c>
      <c r="G43" s="149">
        <v>6467</v>
      </c>
      <c r="H43" s="83">
        <f t="shared" si="0"/>
        <v>5.51321398124467</v>
      </c>
    </row>
    <row r="44" ht="24.95" customHeight="1" spans="1:8">
      <c r="A44" s="157" t="s">
        <v>78</v>
      </c>
      <c r="B44" s="145">
        <f>B29+B30+B39+B40+B41</f>
        <v>2140774</v>
      </c>
      <c r="C44" s="145">
        <f>C29+C30+C39+C40+C41</f>
        <v>2285077</v>
      </c>
      <c r="D44" s="83">
        <f t="shared" ref="D44" si="3">C44/B44</f>
        <v>1.06740692852211</v>
      </c>
      <c r="E44" s="186" t="s">
        <v>79</v>
      </c>
      <c r="F44" s="145">
        <f>F43+F42+F41+F40+F39+F30+F29</f>
        <v>2140774</v>
      </c>
      <c r="G44" s="145">
        <f>G43+G42+G41+G40+G39+G30+G29</f>
        <v>2285077</v>
      </c>
      <c r="H44" s="83">
        <f t="shared" si="0"/>
        <v>1.06740692852211</v>
      </c>
    </row>
  </sheetData>
  <autoFilter ref="A4:F44"/>
  <mergeCells count="8">
    <mergeCell ref="A1:H1"/>
    <mergeCell ref="G2:H2"/>
    <mergeCell ref="C3:D3"/>
    <mergeCell ref="G3:H3"/>
    <mergeCell ref="A3:A4"/>
    <mergeCell ref="B3:B4"/>
    <mergeCell ref="E3:E4"/>
    <mergeCell ref="F3:F4"/>
  </mergeCells>
  <conditionalFormatting sqref="D6">
    <cfRule type="cellIs" dxfId="16" priority="2" stopIfTrue="1" operator="lessThan">
      <formula>0</formula>
    </cfRule>
  </conditionalFormatting>
  <conditionalFormatting sqref="E38">
    <cfRule type="expression" dxfId="17" priority="1" stopIfTrue="1">
      <formula>"len($A:$A)=3"</formula>
    </cfRule>
  </conditionalFormatting>
  <conditionalFormatting sqref="E37 A30:A36 A39:A42 A5:A6">
    <cfRule type="expression" dxfId="18" priority="8" stopIfTrue="1">
      <formula>"len($A:$A)=3"</formula>
    </cfRule>
  </conditionalFormatting>
  <conditionalFormatting sqref="D44 D29:D36 D39:D42 D5 H44 H16:H42 H5:H12 H14">
    <cfRule type="cellIs" dxfId="19" priority="9" stopIfTrue="1" operator="lessThan">
      <formula>0</formula>
    </cfRule>
  </conditionalFormatting>
  <conditionalFormatting sqref="H44 H16:H42 H5:H12 H14">
    <cfRule type="cellIs" dxfId="20" priority="4" stopIfTrue="1" operator="lessThan">
      <formula>0</formula>
    </cfRule>
    <cfRule type="cellIs" dxfId="21" priority="5" stopIfTrue="1" operator="lessThan">
      <formula>0</formula>
    </cfRule>
    <cfRule type="cellIs" dxfId="22" priority="6" stopIfTrue="1" operator="greaterThan">
      <formula>5</formula>
    </cfRule>
  </conditionalFormatting>
  <printOptions horizontalCentered="1"/>
  <pageMargins left="0.588888888888889" right="0.588888888888889" top="0.788888888888889" bottom="0.588888888888889" header="0.588888888888889" footer="0.388888888888889"/>
  <pageSetup paperSize="9" scale="61" fitToHeight="0" orientation="portrait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1">
    <pageSetUpPr fitToPage="1"/>
  </sheetPr>
  <dimension ref="A1:O49"/>
  <sheetViews>
    <sheetView showZeros="0" workbookViewId="0">
      <pane ySplit="4" topLeftCell="A5" activePane="bottomLeft" state="frozen"/>
      <selection/>
      <selection pane="bottomLeft" activeCell="E13" sqref="E13"/>
    </sheetView>
  </sheetViews>
  <sheetFormatPr defaultColWidth="9" defaultRowHeight="15.6"/>
  <cols>
    <col min="1" max="1" width="36.625" style="178" customWidth="1"/>
    <col min="2" max="2" width="12.375" style="178" customWidth="1"/>
    <col min="3" max="4" width="9.625" style="178" customWidth="1"/>
    <col min="5" max="5" width="12.625" style="178" customWidth="1"/>
    <col min="6" max="6" width="10.625" style="178" customWidth="1"/>
    <col min="7" max="7" width="9.625" style="178" customWidth="1"/>
    <col min="8" max="8" width="10.625" style="228" customWidth="1"/>
    <col min="9" max="16384" width="9" style="178"/>
  </cols>
  <sheetData>
    <row r="1" ht="42" customHeight="1" spans="1:8">
      <c r="A1" s="229" t="s">
        <v>1141</v>
      </c>
      <c r="B1" s="229"/>
      <c r="C1" s="229"/>
      <c r="D1" s="229"/>
      <c r="E1" s="229"/>
      <c r="F1" s="229"/>
      <c r="G1" s="229"/>
      <c r="H1" s="229"/>
    </row>
    <row r="2" ht="18.75" customHeight="1" spans="1:8">
      <c r="A2" s="230" t="s">
        <v>1142</v>
      </c>
      <c r="B2" s="230"/>
      <c r="C2" s="230"/>
      <c r="D2" s="230"/>
      <c r="E2" s="230"/>
      <c r="F2" s="230"/>
      <c r="G2" s="230"/>
      <c r="H2" s="233" t="s">
        <v>1137</v>
      </c>
    </row>
    <row r="3" s="226" customFormat="1" ht="21.95" customHeight="1" spans="1:8">
      <c r="A3" s="234" t="s">
        <v>21</v>
      </c>
      <c r="B3" s="238" t="s">
        <v>1143</v>
      </c>
      <c r="C3" s="239"/>
      <c r="D3" s="240"/>
      <c r="E3" s="235" t="s">
        <v>23</v>
      </c>
      <c r="F3" s="235"/>
      <c r="G3" s="235"/>
      <c r="H3" s="235"/>
    </row>
    <row r="4" s="226" customFormat="1" ht="24.95" customHeight="1" spans="1:10">
      <c r="A4" s="234"/>
      <c r="B4" s="235" t="s">
        <v>1144</v>
      </c>
      <c r="C4" s="236" t="s">
        <v>1145</v>
      </c>
      <c r="D4" s="236" t="s">
        <v>1146</v>
      </c>
      <c r="E4" s="235" t="s">
        <v>24</v>
      </c>
      <c r="F4" s="236" t="s">
        <v>1145</v>
      </c>
      <c r="G4" s="236" t="s">
        <v>1146</v>
      </c>
      <c r="H4" s="236" t="s">
        <v>82</v>
      </c>
      <c r="J4" s="140" t="s">
        <v>83</v>
      </c>
    </row>
    <row r="5" s="114" customFormat="1" ht="24" customHeight="1" spans="1:10">
      <c r="A5" s="158" t="s">
        <v>26</v>
      </c>
      <c r="B5" s="145">
        <v>31905</v>
      </c>
      <c r="C5" s="145">
        <v>5688</v>
      </c>
      <c r="D5" s="145">
        <v>606</v>
      </c>
      <c r="E5" s="145">
        <f t="shared" ref="E5:G5" si="0">SUM(E6:E22)</f>
        <v>36824</v>
      </c>
      <c r="F5" s="145">
        <f t="shared" si="0"/>
        <v>7355</v>
      </c>
      <c r="G5" s="145">
        <f t="shared" si="0"/>
        <v>1290</v>
      </c>
      <c r="H5" s="83">
        <f>IF(B5&lt;&gt;0,E5/B5,"")</f>
        <v>1.15417646136969</v>
      </c>
      <c r="J5" s="114" t="str">
        <f>IF((E5+F5)&lt;&gt;0,"是","否")</f>
        <v>是</v>
      </c>
    </row>
    <row r="6" s="114" customFormat="1" ht="24" customHeight="1" spans="1:10">
      <c r="A6" s="159" t="s">
        <v>84</v>
      </c>
      <c r="B6" s="190">
        <v>8998</v>
      </c>
      <c r="C6" s="176">
        <v>1704</v>
      </c>
      <c r="D6" s="176">
        <v>187</v>
      </c>
      <c r="E6" s="190">
        <f>6716+F6+G6</f>
        <v>11926</v>
      </c>
      <c r="F6" s="176">
        <v>4344</v>
      </c>
      <c r="G6" s="176">
        <v>866</v>
      </c>
      <c r="H6" s="85">
        <f t="shared" ref="H6:H46" si="1">IF(B6&lt;&gt;0,E6/B6,"")</f>
        <v>1.32540564569904</v>
      </c>
      <c r="J6" s="114" t="str">
        <f t="shared" ref="J6:J46" si="2">IF((E6+F6)&lt;&gt;0,"是","否")</f>
        <v>是</v>
      </c>
    </row>
    <row r="7" s="114" customFormat="1" ht="24" customHeight="1" spans="1:10">
      <c r="A7" s="159" t="s">
        <v>85</v>
      </c>
      <c r="B7" s="190">
        <v>3175</v>
      </c>
      <c r="C7" s="176">
        <v>1388</v>
      </c>
      <c r="D7" s="176">
        <v>77</v>
      </c>
      <c r="E7" s="190">
        <f>104+F7+G7</f>
        <v>200</v>
      </c>
      <c r="F7" s="176">
        <v>95</v>
      </c>
      <c r="G7" s="176">
        <v>1</v>
      </c>
      <c r="H7" s="85">
        <f t="shared" si="1"/>
        <v>0.062992125984252</v>
      </c>
      <c r="J7" s="114" t="str">
        <f t="shared" si="2"/>
        <v>是</v>
      </c>
    </row>
    <row r="8" s="114" customFormat="1" ht="24" customHeight="1" spans="1:10">
      <c r="A8" s="159" t="s">
        <v>86</v>
      </c>
      <c r="B8" s="190">
        <v>2432</v>
      </c>
      <c r="C8" s="176">
        <v>210</v>
      </c>
      <c r="D8" s="176">
        <v>51</v>
      </c>
      <c r="E8" s="190">
        <f>1250+F8+G8</f>
        <v>1566</v>
      </c>
      <c r="F8" s="176">
        <v>288</v>
      </c>
      <c r="G8" s="176">
        <v>28</v>
      </c>
      <c r="H8" s="85">
        <f t="shared" si="1"/>
        <v>0.643914473684211</v>
      </c>
      <c r="J8" s="114" t="str">
        <f t="shared" si="2"/>
        <v>是</v>
      </c>
    </row>
    <row r="9" s="114" customFormat="1" ht="18" hidden="1" customHeight="1" spans="1:10">
      <c r="A9" s="159" t="s">
        <v>87</v>
      </c>
      <c r="B9" s="190"/>
      <c r="C9" s="176"/>
      <c r="D9" s="176"/>
      <c r="E9" s="190"/>
      <c r="F9" s="176"/>
      <c r="G9" s="176"/>
      <c r="H9" s="85" t="str">
        <f t="shared" si="1"/>
        <v/>
      </c>
      <c r="J9" s="114" t="str">
        <f t="shared" si="2"/>
        <v>否</v>
      </c>
    </row>
    <row r="10" s="114" customFormat="1" ht="24" customHeight="1" spans="1:10">
      <c r="A10" s="159" t="s">
        <v>1147</v>
      </c>
      <c r="B10" s="190">
        <v>1151</v>
      </c>
      <c r="C10" s="176">
        <v>213</v>
      </c>
      <c r="D10" s="176">
        <v>2</v>
      </c>
      <c r="E10" s="190">
        <f>1291+F10+G10</f>
        <v>1690</v>
      </c>
      <c r="F10" s="176">
        <v>388</v>
      </c>
      <c r="G10" s="176">
        <v>11</v>
      </c>
      <c r="H10" s="85">
        <f t="shared" si="1"/>
        <v>1.46828844483058</v>
      </c>
      <c r="J10" s="114" t="str">
        <f t="shared" si="2"/>
        <v>是</v>
      </c>
    </row>
    <row r="11" s="114" customFormat="1" ht="24" customHeight="1" spans="1:10">
      <c r="A11" s="159" t="s">
        <v>89</v>
      </c>
      <c r="B11" s="190">
        <v>51</v>
      </c>
      <c r="C11" s="176">
        <v>30</v>
      </c>
      <c r="D11" s="176">
        <v>3</v>
      </c>
      <c r="E11" s="190">
        <f>7+F11+G11</f>
        <v>109</v>
      </c>
      <c r="F11" s="176">
        <v>82</v>
      </c>
      <c r="G11" s="176">
        <v>20</v>
      </c>
      <c r="H11" s="85">
        <f t="shared" si="1"/>
        <v>2.13725490196078</v>
      </c>
      <c r="J11" s="114" t="str">
        <f t="shared" si="2"/>
        <v>是</v>
      </c>
    </row>
    <row r="12" s="114" customFormat="1" ht="18" hidden="1" customHeight="1" spans="1:10">
      <c r="A12" s="159" t="s">
        <v>1148</v>
      </c>
      <c r="B12" s="190"/>
      <c r="C12" s="176"/>
      <c r="D12" s="176"/>
      <c r="E12" s="190"/>
      <c r="F12" s="176"/>
      <c r="G12" s="176"/>
      <c r="H12" s="85" t="str">
        <f t="shared" si="1"/>
        <v/>
      </c>
      <c r="J12" s="114" t="str">
        <f t="shared" si="2"/>
        <v>否</v>
      </c>
    </row>
    <row r="13" s="114" customFormat="1" ht="24" customHeight="1" spans="1:10">
      <c r="A13" s="159" t="s">
        <v>91</v>
      </c>
      <c r="B13" s="190">
        <v>3188</v>
      </c>
      <c r="C13" s="176">
        <v>595</v>
      </c>
      <c r="D13" s="176">
        <v>21</v>
      </c>
      <c r="E13" s="190">
        <f>3107+F13+G13</f>
        <v>4050</v>
      </c>
      <c r="F13" s="176">
        <v>866</v>
      </c>
      <c r="G13" s="176">
        <v>77</v>
      </c>
      <c r="H13" s="85">
        <f t="shared" si="1"/>
        <v>1.27038895859473</v>
      </c>
      <c r="J13" s="114" t="str">
        <f t="shared" si="2"/>
        <v>是</v>
      </c>
    </row>
    <row r="14" s="114" customFormat="1" ht="24" customHeight="1" spans="1:10">
      <c r="A14" s="159" t="s">
        <v>1149</v>
      </c>
      <c r="B14" s="190">
        <v>1687</v>
      </c>
      <c r="C14" s="176">
        <v>628</v>
      </c>
      <c r="D14" s="176">
        <v>57</v>
      </c>
      <c r="E14" s="190">
        <f>821+F14+G14</f>
        <v>1488</v>
      </c>
      <c r="F14" s="176">
        <v>480</v>
      </c>
      <c r="G14" s="176">
        <v>187</v>
      </c>
      <c r="H14" s="85">
        <f t="shared" si="1"/>
        <v>0.882039122703023</v>
      </c>
      <c r="J14" s="114" t="str">
        <f t="shared" si="2"/>
        <v>是</v>
      </c>
    </row>
    <row r="15" s="114" customFormat="1" ht="24" customHeight="1" spans="1:10">
      <c r="A15" s="159" t="s">
        <v>1150</v>
      </c>
      <c r="B15" s="190">
        <v>942</v>
      </c>
      <c r="C15" s="176">
        <v>166</v>
      </c>
      <c r="D15" s="176">
        <v>35</v>
      </c>
      <c r="E15" s="190">
        <f>538+F15+G15</f>
        <v>793</v>
      </c>
      <c r="F15" s="176">
        <v>222</v>
      </c>
      <c r="G15" s="176">
        <v>33</v>
      </c>
      <c r="H15" s="85">
        <f t="shared" si="1"/>
        <v>0.841825902335457</v>
      </c>
      <c r="J15" s="114" t="str">
        <f t="shared" si="2"/>
        <v>是</v>
      </c>
    </row>
    <row r="16" s="114" customFormat="1" ht="24" customHeight="1" spans="1:10">
      <c r="A16" s="159" t="s">
        <v>1151</v>
      </c>
      <c r="B16" s="190">
        <v>695</v>
      </c>
      <c r="C16" s="176">
        <v>285</v>
      </c>
      <c r="D16" s="176">
        <v>126</v>
      </c>
      <c r="E16" s="190">
        <f>172+F16+G16</f>
        <v>530</v>
      </c>
      <c r="F16" s="176">
        <v>291</v>
      </c>
      <c r="G16" s="176">
        <v>67</v>
      </c>
      <c r="H16" s="85">
        <f t="shared" si="1"/>
        <v>0.762589928057554</v>
      </c>
      <c r="J16" s="114" t="str">
        <f t="shared" si="2"/>
        <v>是</v>
      </c>
    </row>
    <row r="17" s="114" customFormat="1" ht="24" customHeight="1" spans="1:10">
      <c r="A17" s="159" t="s">
        <v>1152</v>
      </c>
      <c r="B17" s="190">
        <v>162</v>
      </c>
      <c r="C17" s="176">
        <v>121</v>
      </c>
      <c r="D17" s="176">
        <v>5</v>
      </c>
      <c r="E17" s="190">
        <f>20+F17+G17</f>
        <v>117</v>
      </c>
      <c r="F17" s="176">
        <v>97</v>
      </c>
      <c r="G17" s="176"/>
      <c r="H17" s="85">
        <f t="shared" si="1"/>
        <v>0.722222222222222</v>
      </c>
      <c r="J17" s="114" t="str">
        <f t="shared" si="2"/>
        <v>是</v>
      </c>
    </row>
    <row r="18" s="114" customFormat="1" ht="24" customHeight="1" spans="1:10">
      <c r="A18" s="159" t="s">
        <v>1153</v>
      </c>
      <c r="B18" s="190">
        <v>2080</v>
      </c>
      <c r="C18" s="176">
        <v>16</v>
      </c>
      <c r="D18" s="176"/>
      <c r="E18" s="190">
        <f>2685+F18+G18</f>
        <v>2703</v>
      </c>
      <c r="F18" s="176">
        <v>18</v>
      </c>
      <c r="G18" s="176"/>
      <c r="H18" s="85">
        <f t="shared" si="1"/>
        <v>1.29951923076923</v>
      </c>
      <c r="J18" s="114" t="str">
        <f t="shared" si="2"/>
        <v>是</v>
      </c>
    </row>
    <row r="19" s="114" customFormat="1" ht="24" customHeight="1" spans="1:10">
      <c r="A19" s="159" t="s">
        <v>1154</v>
      </c>
      <c r="B19" s="190">
        <v>7034</v>
      </c>
      <c r="C19" s="176">
        <v>102</v>
      </c>
      <c r="D19" s="176"/>
      <c r="E19" s="190">
        <f>11080+F19+G19</f>
        <v>11085</v>
      </c>
      <c r="F19" s="176">
        <v>5</v>
      </c>
      <c r="G19" s="176"/>
      <c r="H19" s="85">
        <f t="shared" si="1"/>
        <v>1.57591697469434</v>
      </c>
      <c r="J19" s="114" t="str">
        <f t="shared" si="2"/>
        <v>是</v>
      </c>
    </row>
    <row r="20" s="114" customFormat="1" ht="24" customHeight="1" spans="1:10">
      <c r="A20" s="159" t="s">
        <v>1155</v>
      </c>
      <c r="B20" s="190">
        <v>320</v>
      </c>
      <c r="C20" s="176">
        <v>230</v>
      </c>
      <c r="D20" s="176">
        <v>42</v>
      </c>
      <c r="E20" s="190">
        <f>388+F20+G20</f>
        <v>567</v>
      </c>
      <c r="F20" s="176">
        <v>179</v>
      </c>
      <c r="G20" s="176"/>
      <c r="H20" s="85">
        <f t="shared" si="1"/>
        <v>1.771875</v>
      </c>
      <c r="J20" s="114" t="str">
        <f t="shared" si="2"/>
        <v>是</v>
      </c>
    </row>
    <row r="21" s="114" customFormat="1" ht="24" customHeight="1" spans="1:11">
      <c r="A21" s="159" t="s">
        <v>1156</v>
      </c>
      <c r="B21" s="190"/>
      <c r="C21" s="176"/>
      <c r="D21" s="176"/>
      <c r="E21" s="190"/>
      <c r="F21" s="176"/>
      <c r="G21" s="176"/>
      <c r="H21" s="85" t="str">
        <f t="shared" si="1"/>
        <v/>
      </c>
      <c r="J21" s="114" t="str">
        <f>IF((E21+F21+K21)&lt;&gt;0,"是","否")</f>
        <v>是</v>
      </c>
      <c r="K21" s="114">
        <v>1</v>
      </c>
    </row>
    <row r="22" s="114" customFormat="1" ht="24" customHeight="1" spans="1:11">
      <c r="A22" s="191" t="s">
        <v>1157</v>
      </c>
      <c r="B22" s="190"/>
      <c r="C22" s="176"/>
      <c r="D22" s="176"/>
      <c r="E22" s="190"/>
      <c r="F22" s="176"/>
      <c r="G22" s="176"/>
      <c r="H22" s="85" t="str">
        <f t="shared" si="1"/>
        <v/>
      </c>
      <c r="J22" s="114" t="str">
        <f>IF((E22+F22+K22)&lt;&gt;0,"是","否")</f>
        <v>是</v>
      </c>
      <c r="K22" s="114">
        <v>1</v>
      </c>
    </row>
    <row r="23" s="114" customFormat="1" ht="24" customHeight="1" spans="1:10">
      <c r="A23" s="156" t="s">
        <v>28</v>
      </c>
      <c r="B23" s="180">
        <v>38303</v>
      </c>
      <c r="C23" s="180">
        <v>9582</v>
      </c>
      <c r="D23" s="180">
        <v>780</v>
      </c>
      <c r="E23" s="180">
        <f t="shared" ref="E23:G23" si="3">SUM(E24:E31)</f>
        <v>40794</v>
      </c>
      <c r="F23" s="180">
        <f t="shared" si="3"/>
        <v>8547</v>
      </c>
      <c r="G23" s="180">
        <f t="shared" si="3"/>
        <v>701</v>
      </c>
      <c r="H23" s="83">
        <f t="shared" si="1"/>
        <v>1.06503407043835</v>
      </c>
      <c r="J23" s="114" t="str">
        <f t="shared" si="2"/>
        <v>是</v>
      </c>
    </row>
    <row r="24" s="114" customFormat="1" ht="24" customHeight="1" spans="1:10">
      <c r="A24" s="159" t="s">
        <v>101</v>
      </c>
      <c r="B24" s="190">
        <v>8814</v>
      </c>
      <c r="C24" s="176">
        <v>1783</v>
      </c>
      <c r="D24" s="176">
        <v>13</v>
      </c>
      <c r="E24" s="190">
        <f>4590+F24+G24</f>
        <v>5208</v>
      </c>
      <c r="F24" s="176">
        <v>572</v>
      </c>
      <c r="G24" s="176">
        <v>46</v>
      </c>
      <c r="H24" s="85">
        <f t="shared" si="1"/>
        <v>0.590878148400272</v>
      </c>
      <c r="J24" s="114" t="str">
        <f t="shared" si="2"/>
        <v>是</v>
      </c>
    </row>
    <row r="25" s="114" customFormat="1" ht="24" customHeight="1" spans="1:10">
      <c r="A25" s="159" t="s">
        <v>102</v>
      </c>
      <c r="B25" s="190">
        <v>11935</v>
      </c>
      <c r="C25" s="176">
        <v>7431</v>
      </c>
      <c r="D25" s="176"/>
      <c r="E25" s="190">
        <f>5338+F25+G25</f>
        <v>10110</v>
      </c>
      <c r="F25" s="176">
        <v>4772</v>
      </c>
      <c r="G25" s="176"/>
      <c r="H25" s="85">
        <f t="shared" si="1"/>
        <v>0.847088395475492</v>
      </c>
      <c r="J25" s="114" t="str">
        <f t="shared" si="2"/>
        <v>是</v>
      </c>
    </row>
    <row r="26" s="114" customFormat="1" ht="24" customHeight="1" spans="1:10">
      <c r="A26" s="159" t="s">
        <v>1158</v>
      </c>
      <c r="B26" s="190">
        <v>7491</v>
      </c>
      <c r="C26" s="176"/>
      <c r="D26" s="176">
        <v>4</v>
      </c>
      <c r="E26" s="190">
        <f>2426+F26+G26</f>
        <v>2576</v>
      </c>
      <c r="F26" s="176"/>
      <c r="G26" s="176">
        <v>150</v>
      </c>
      <c r="H26" s="85">
        <f t="shared" si="1"/>
        <v>0.34387932185289</v>
      </c>
      <c r="J26" s="114" t="str">
        <f t="shared" si="2"/>
        <v>是</v>
      </c>
    </row>
    <row r="27" s="114" customFormat="1" ht="18" hidden="1" customHeight="1" spans="1:10">
      <c r="A27" s="159" t="s">
        <v>104</v>
      </c>
      <c r="B27" s="143"/>
      <c r="C27" s="176"/>
      <c r="D27" s="176"/>
      <c r="E27" s="143"/>
      <c r="F27" s="176"/>
      <c r="G27" s="176"/>
      <c r="H27" s="85" t="str">
        <f t="shared" si="1"/>
        <v/>
      </c>
      <c r="J27" s="114" t="str">
        <f t="shared" si="2"/>
        <v>否</v>
      </c>
    </row>
    <row r="28" s="114" customFormat="1" ht="24" customHeight="1" spans="1:10">
      <c r="A28" s="159" t="s">
        <v>1159</v>
      </c>
      <c r="B28" s="190">
        <v>2320</v>
      </c>
      <c r="C28" s="176">
        <v>149</v>
      </c>
      <c r="D28" s="176">
        <v>563</v>
      </c>
      <c r="E28" s="190">
        <f>9296+F28+G28</f>
        <v>9992</v>
      </c>
      <c r="F28" s="176">
        <v>491</v>
      </c>
      <c r="G28" s="176">
        <v>205</v>
      </c>
      <c r="H28" s="85">
        <f t="shared" si="1"/>
        <v>4.30689655172414</v>
      </c>
      <c r="J28" s="114" t="str">
        <f t="shared" si="2"/>
        <v>是</v>
      </c>
    </row>
    <row r="29" s="114" customFormat="1" ht="18" hidden="1" customHeight="1" spans="1:10">
      <c r="A29" s="159" t="s">
        <v>106</v>
      </c>
      <c r="B29" s="190"/>
      <c r="C29" s="176"/>
      <c r="D29" s="176"/>
      <c r="E29" s="190"/>
      <c r="F29" s="176"/>
      <c r="G29" s="176"/>
      <c r="H29" s="85" t="str">
        <f t="shared" si="1"/>
        <v/>
      </c>
      <c r="J29" s="114" t="str">
        <f t="shared" si="2"/>
        <v>否</v>
      </c>
    </row>
    <row r="30" s="114" customFormat="1" ht="24" customHeight="1" spans="1:10">
      <c r="A30" s="159" t="s">
        <v>107</v>
      </c>
      <c r="B30" s="190">
        <v>7158</v>
      </c>
      <c r="C30" s="176">
        <v>219</v>
      </c>
      <c r="D30" s="176"/>
      <c r="E30" s="190">
        <f>8755+F30+G30</f>
        <v>11467</v>
      </c>
      <c r="F30" s="176">
        <v>2712</v>
      </c>
      <c r="G30" s="176"/>
      <c r="H30" s="85">
        <f t="shared" si="1"/>
        <v>1.60198379435597</v>
      </c>
      <c r="J30" s="114" t="str">
        <f t="shared" si="2"/>
        <v>是</v>
      </c>
    </row>
    <row r="31" s="114" customFormat="1" ht="24" customHeight="1" spans="1:10">
      <c r="A31" s="159" t="s">
        <v>108</v>
      </c>
      <c r="B31" s="190">
        <v>585</v>
      </c>
      <c r="C31" s="176"/>
      <c r="D31" s="176">
        <v>200</v>
      </c>
      <c r="E31" s="190">
        <f>1141+F31+G31</f>
        <v>1441</v>
      </c>
      <c r="F31" s="176"/>
      <c r="G31" s="176">
        <v>300</v>
      </c>
      <c r="H31" s="85">
        <f t="shared" si="1"/>
        <v>2.46324786324786</v>
      </c>
      <c r="J31" s="114" t="str">
        <f t="shared" si="2"/>
        <v>是</v>
      </c>
    </row>
    <row r="32" ht="24" customHeight="1" spans="1:10">
      <c r="A32" s="157" t="s">
        <v>52</v>
      </c>
      <c r="B32" s="145">
        <v>70208</v>
      </c>
      <c r="C32" s="145">
        <v>15270</v>
      </c>
      <c r="D32" s="145">
        <v>1386</v>
      </c>
      <c r="E32" s="145">
        <f t="shared" ref="E32:G32" si="4">E23+E5</f>
        <v>77618</v>
      </c>
      <c r="F32" s="145">
        <f t="shared" si="4"/>
        <v>15902</v>
      </c>
      <c r="G32" s="145">
        <f t="shared" si="4"/>
        <v>1991</v>
      </c>
      <c r="H32" s="83">
        <f t="shared" si="1"/>
        <v>1.1055435278031</v>
      </c>
      <c r="J32" s="114" t="str">
        <f t="shared" si="2"/>
        <v>是</v>
      </c>
    </row>
    <row r="33" ht="24" customHeight="1" spans="1:13">
      <c r="A33" s="158" t="s">
        <v>54</v>
      </c>
      <c r="B33" s="145">
        <f>SUM(B34:B39)</f>
        <v>2042075</v>
      </c>
      <c r="C33" s="145">
        <v>2124</v>
      </c>
      <c r="D33" s="145">
        <v>6775</v>
      </c>
      <c r="E33" s="145">
        <f t="shared" ref="E33:G33" si="5">SUM(E34:E39)</f>
        <v>2157979</v>
      </c>
      <c r="F33" s="145">
        <f t="shared" si="5"/>
        <v>3104</v>
      </c>
      <c r="G33" s="145">
        <f t="shared" si="5"/>
        <v>12703</v>
      </c>
      <c r="H33" s="83">
        <f t="shared" si="1"/>
        <v>1.05675795453154</v>
      </c>
      <c r="J33" s="114" t="str">
        <f t="shared" si="2"/>
        <v>是</v>
      </c>
      <c r="M33" s="241"/>
    </row>
    <row r="34" ht="24" customHeight="1" spans="1:15">
      <c r="A34" s="159" t="s">
        <v>109</v>
      </c>
      <c r="B34" s="194">
        <v>28888</v>
      </c>
      <c r="C34" s="194">
        <v>639</v>
      </c>
      <c r="D34" s="194">
        <v>10</v>
      </c>
      <c r="E34" s="194">
        <v>30182</v>
      </c>
      <c r="F34" s="194">
        <v>1738</v>
      </c>
      <c r="G34" s="194"/>
      <c r="H34" s="85">
        <f t="shared" si="1"/>
        <v>1.04479368595957</v>
      </c>
      <c r="J34" s="114" t="str">
        <f t="shared" si="2"/>
        <v>是</v>
      </c>
      <c r="O34" s="241"/>
    </row>
    <row r="35" ht="24" customHeight="1" spans="1:10">
      <c r="A35" s="159" t="s">
        <v>58</v>
      </c>
      <c r="B35" s="194">
        <v>949317</v>
      </c>
      <c r="C35" s="194">
        <v>0</v>
      </c>
      <c r="D35" s="176">
        <v>5000</v>
      </c>
      <c r="E35" s="194">
        <v>881916</v>
      </c>
      <c r="F35" s="194"/>
      <c r="G35" s="176">
        <v>5635</v>
      </c>
      <c r="H35" s="85">
        <f t="shared" si="1"/>
        <v>0.929000534068177</v>
      </c>
      <c r="J35" s="114" t="str">
        <f t="shared" si="2"/>
        <v>是</v>
      </c>
    </row>
    <row r="36" ht="24" customHeight="1" spans="1:10">
      <c r="A36" s="159" t="s">
        <v>60</v>
      </c>
      <c r="B36" s="194">
        <v>633870</v>
      </c>
      <c r="C36" s="194">
        <v>1485</v>
      </c>
      <c r="D36" s="176">
        <v>1765</v>
      </c>
      <c r="E36" s="194">
        <v>906881</v>
      </c>
      <c r="F36" s="194">
        <v>1366</v>
      </c>
      <c r="G36" s="176">
        <v>5068</v>
      </c>
      <c r="H36" s="85">
        <f t="shared" si="1"/>
        <v>1.43070503415527</v>
      </c>
      <c r="J36" s="114" t="str">
        <f t="shared" si="2"/>
        <v>是</v>
      </c>
    </row>
    <row r="37" ht="18" hidden="1" customHeight="1" spans="1:13">
      <c r="A37" s="159" t="s">
        <v>110</v>
      </c>
      <c r="B37" s="194"/>
      <c r="C37" s="194"/>
      <c r="D37" s="194"/>
      <c r="E37" s="194"/>
      <c r="F37" s="194"/>
      <c r="G37" s="194"/>
      <c r="H37" s="85" t="str">
        <f t="shared" si="1"/>
        <v/>
      </c>
      <c r="J37" s="114" t="str">
        <f t="shared" si="2"/>
        <v>否</v>
      </c>
      <c r="M37" s="241"/>
    </row>
    <row r="38" ht="24" customHeight="1" spans="1:10">
      <c r="A38" s="159" t="s">
        <v>62</v>
      </c>
      <c r="B38" s="194">
        <v>133000</v>
      </c>
      <c r="C38" s="194"/>
      <c r="D38" s="194"/>
      <c r="E38" s="194">
        <v>155000</v>
      </c>
      <c r="F38" s="194"/>
      <c r="G38" s="194">
        <v>2000</v>
      </c>
      <c r="H38" s="85">
        <f t="shared" si="1"/>
        <v>1.16541353383459</v>
      </c>
      <c r="J38" s="114" t="str">
        <f t="shared" si="2"/>
        <v>是</v>
      </c>
    </row>
    <row r="39" ht="24" customHeight="1" spans="1:10">
      <c r="A39" s="159" t="s">
        <v>64</v>
      </c>
      <c r="B39" s="194">
        <v>297000</v>
      </c>
      <c r="C39" s="194"/>
      <c r="D39" s="194"/>
      <c r="E39" s="194">
        <v>184000</v>
      </c>
      <c r="F39" s="194"/>
      <c r="G39" s="194"/>
      <c r="H39" s="85">
        <f t="shared" si="1"/>
        <v>0.619528619528619</v>
      </c>
      <c r="J39" s="114" t="str">
        <f t="shared" si="2"/>
        <v>是</v>
      </c>
    </row>
    <row r="40" s="182" customFormat="1" ht="24" customHeight="1" spans="1:10">
      <c r="A40" s="158" t="s">
        <v>69</v>
      </c>
      <c r="B40" s="145">
        <v>18767</v>
      </c>
      <c r="C40" s="145">
        <v>0</v>
      </c>
      <c r="D40" s="145">
        <v>0</v>
      </c>
      <c r="E40" s="145">
        <v>40599</v>
      </c>
      <c r="F40" s="145"/>
      <c r="G40" s="145"/>
      <c r="H40" s="83">
        <f t="shared" si="1"/>
        <v>2.16331859114403</v>
      </c>
      <c r="J40" s="114" t="str">
        <f t="shared" si="2"/>
        <v>是</v>
      </c>
    </row>
    <row r="41" s="182" customFormat="1" ht="24" customHeight="1" spans="1:10">
      <c r="A41" s="195" t="s">
        <v>71</v>
      </c>
      <c r="B41" s="145">
        <v>1113</v>
      </c>
      <c r="C41" s="145"/>
      <c r="D41" s="145"/>
      <c r="E41" s="145">
        <v>1226</v>
      </c>
      <c r="F41" s="145">
        <v>91</v>
      </c>
      <c r="G41" s="145"/>
      <c r="H41" s="83">
        <f t="shared" si="1"/>
        <v>1.1015274034142</v>
      </c>
      <c r="J41" s="114" t="str">
        <f t="shared" si="2"/>
        <v>是</v>
      </c>
    </row>
    <row r="42" s="182" customFormat="1" ht="24" customHeight="1" spans="1:10">
      <c r="A42" s="195" t="s">
        <v>73</v>
      </c>
      <c r="B42" s="145">
        <v>8611</v>
      </c>
      <c r="C42" s="145">
        <v>282</v>
      </c>
      <c r="D42" s="145">
        <v>2355</v>
      </c>
      <c r="E42" s="145">
        <v>7655</v>
      </c>
      <c r="F42" s="145">
        <v>213</v>
      </c>
      <c r="G42" s="145">
        <f t="shared" ref="G42" si="6">SUM(G43:G45)</f>
        <v>0</v>
      </c>
      <c r="H42" s="83">
        <f t="shared" si="1"/>
        <v>0.888979212635002</v>
      </c>
      <c r="J42" s="114" t="str">
        <f t="shared" si="2"/>
        <v>是</v>
      </c>
    </row>
    <row r="43" ht="18" hidden="1" customHeight="1" spans="1:11">
      <c r="A43" s="159" t="s">
        <v>111</v>
      </c>
      <c r="B43" s="194"/>
      <c r="C43" s="180"/>
      <c r="D43" s="180"/>
      <c r="E43" s="194"/>
      <c r="F43" s="180"/>
      <c r="G43" s="180"/>
      <c r="H43" s="83" t="str">
        <f t="shared" si="1"/>
        <v/>
      </c>
      <c r="J43" s="114" t="str">
        <f t="shared" si="2"/>
        <v>否</v>
      </c>
      <c r="K43" s="242"/>
    </row>
    <row r="44" ht="18" hidden="1" customHeight="1" spans="1:11">
      <c r="A44" s="203" t="s">
        <v>112</v>
      </c>
      <c r="B44" s="194"/>
      <c r="C44" s="180"/>
      <c r="D44" s="180"/>
      <c r="E44" s="194"/>
      <c r="F44" s="180"/>
      <c r="G44" s="180"/>
      <c r="H44" s="83" t="str">
        <f t="shared" si="1"/>
        <v/>
      </c>
      <c r="J44" s="114" t="str">
        <f t="shared" si="2"/>
        <v>否</v>
      </c>
      <c r="K44" s="242"/>
    </row>
    <row r="45" ht="18" hidden="1" customHeight="1" spans="1:10">
      <c r="A45" s="203" t="s">
        <v>1160</v>
      </c>
      <c r="B45" s="194"/>
      <c r="C45" s="194"/>
      <c r="D45" s="194"/>
      <c r="E45" s="194"/>
      <c r="F45" s="194"/>
      <c r="G45" s="194"/>
      <c r="H45" s="83" t="str">
        <f t="shared" si="1"/>
        <v/>
      </c>
      <c r="J45" s="114" t="str">
        <f t="shared" si="2"/>
        <v>否</v>
      </c>
    </row>
    <row r="46" ht="24" customHeight="1" spans="1:10">
      <c r="A46" s="157" t="s">
        <v>78</v>
      </c>
      <c r="B46" s="145">
        <f t="shared" ref="B46:G46" si="7">B32+B33+B40+B41+B42</f>
        <v>2140774</v>
      </c>
      <c r="C46" s="145">
        <f t="shared" si="7"/>
        <v>17676</v>
      </c>
      <c r="D46" s="145">
        <f t="shared" si="7"/>
        <v>10516</v>
      </c>
      <c r="E46" s="145">
        <f t="shared" si="7"/>
        <v>2285077</v>
      </c>
      <c r="F46" s="145">
        <f t="shared" si="7"/>
        <v>19310</v>
      </c>
      <c r="G46" s="145">
        <f t="shared" si="7"/>
        <v>14694</v>
      </c>
      <c r="H46" s="83">
        <f t="shared" si="1"/>
        <v>1.06740692852211</v>
      </c>
      <c r="J46" s="114" t="str">
        <f t="shared" si="2"/>
        <v>是</v>
      </c>
    </row>
    <row r="49" spans="2:7">
      <c r="B49" s="178">
        <f>B46-'06'!B1357</f>
        <v>0</v>
      </c>
      <c r="C49" s="178">
        <f>C46-'06'!C1357</f>
        <v>0</v>
      </c>
      <c r="D49" s="178">
        <f>D46-'06'!D1357</f>
        <v>0</v>
      </c>
      <c r="E49" s="178">
        <f>E46-'06'!E1357</f>
        <v>0</v>
      </c>
      <c r="F49" s="178">
        <f>F46-'06'!F1357</f>
        <v>115</v>
      </c>
      <c r="G49" s="178">
        <f>G46-'06'!G1357</f>
        <v>2</v>
      </c>
    </row>
  </sheetData>
  <autoFilter ref="A4:K46">
    <filterColumn colId="9">
      <customFilters>
        <customFilter operator="equal" val="是"/>
      </customFilters>
    </filterColumn>
  </autoFilter>
  <mergeCells count="4">
    <mergeCell ref="A1:H1"/>
    <mergeCell ref="B3:D3"/>
    <mergeCell ref="E3:H3"/>
    <mergeCell ref="A3:A4"/>
  </mergeCells>
  <conditionalFormatting sqref="H5:H46">
    <cfRule type="cellIs" dxfId="23" priority="17" stopIfTrue="1" operator="lessThan">
      <formula>0</formula>
    </cfRule>
  </conditionalFormatting>
  <conditionalFormatting sqref="A33:A45 A5:A31">
    <cfRule type="expression" dxfId="24" priority="16" stopIfTrue="1">
      <formula>"len($A:$A)=3"</formula>
    </cfRule>
  </conditionalFormatting>
  <printOptions horizontalCentered="1"/>
  <pageMargins left="0.588888888888889" right="0.588888888888889" top="0.788888888888889" bottom="0.588888888888889" header="0.588888888888889" footer="0.388888888888889"/>
  <pageSetup paperSize="9" scale="75" fitToHeight="0" orientation="portrait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1">
    <pageSetUpPr fitToPage="1"/>
  </sheetPr>
  <dimension ref="A1:N1357"/>
  <sheetViews>
    <sheetView showZeros="0" workbookViewId="0">
      <pane ySplit="4" topLeftCell="A5" activePane="bottomLeft" state="frozen"/>
      <selection/>
      <selection pane="bottomLeft" activeCell="A2" sqref="A2"/>
    </sheetView>
  </sheetViews>
  <sheetFormatPr defaultColWidth="9" defaultRowHeight="15.6"/>
  <cols>
    <col min="1" max="1" width="39.625" style="178" customWidth="1"/>
    <col min="2" max="2" width="12.5" style="227" customWidth="1"/>
    <col min="3" max="3" width="8.875" style="227" customWidth="1"/>
    <col min="4" max="4" width="9.375" style="227" customWidth="1"/>
    <col min="5" max="5" width="12.625" style="227" customWidth="1"/>
    <col min="6" max="6" width="10.625" style="227" customWidth="1"/>
    <col min="7" max="7" width="9.625" style="227" customWidth="1"/>
    <col min="8" max="8" width="10.625" style="228" customWidth="1"/>
    <col min="9" max="12" width="9" style="178"/>
    <col min="13" max="13" width="10.75" style="178" customWidth="1"/>
    <col min="14" max="16384" width="9" style="178"/>
  </cols>
  <sheetData>
    <row r="1" ht="42" customHeight="1" spans="1:8">
      <c r="A1" s="229" t="s">
        <v>1161</v>
      </c>
      <c r="B1" s="229"/>
      <c r="C1" s="229"/>
      <c r="D1" s="229"/>
      <c r="E1" s="229"/>
      <c r="F1" s="229"/>
      <c r="G1" s="229"/>
      <c r="H1" s="229"/>
    </row>
    <row r="2" ht="18.75" customHeight="1" spans="1:8">
      <c r="A2" s="230" t="s">
        <v>1162</v>
      </c>
      <c r="B2" s="231"/>
      <c r="C2" s="231"/>
      <c r="D2" s="231"/>
      <c r="E2" s="232"/>
      <c r="F2" s="232"/>
      <c r="G2" s="232"/>
      <c r="H2" s="233" t="s">
        <v>1137</v>
      </c>
    </row>
    <row r="3" s="226" customFormat="1" ht="21.95" customHeight="1" spans="1:8">
      <c r="A3" s="234" t="s">
        <v>21</v>
      </c>
      <c r="B3" s="235" t="s">
        <v>1143</v>
      </c>
      <c r="C3" s="235"/>
      <c r="D3" s="235"/>
      <c r="E3" s="235" t="s">
        <v>23</v>
      </c>
      <c r="F3" s="235"/>
      <c r="G3" s="235"/>
      <c r="H3" s="235"/>
    </row>
    <row r="4" s="226" customFormat="1" ht="24.95" customHeight="1" spans="1:10">
      <c r="A4" s="234"/>
      <c r="B4" s="235" t="s">
        <v>1144</v>
      </c>
      <c r="C4" s="236" t="s">
        <v>1145</v>
      </c>
      <c r="D4" s="236" t="s">
        <v>1146</v>
      </c>
      <c r="E4" s="235" t="s">
        <v>24</v>
      </c>
      <c r="F4" s="236" t="s">
        <v>1145</v>
      </c>
      <c r="G4" s="236" t="s">
        <v>1146</v>
      </c>
      <c r="H4" s="236" t="s">
        <v>82</v>
      </c>
      <c r="J4" s="140" t="s">
        <v>83</v>
      </c>
    </row>
    <row r="5" s="112" customFormat="1" ht="17.85" customHeight="1" spans="1:11">
      <c r="A5" s="169" t="s">
        <v>27</v>
      </c>
      <c r="B5" s="170">
        <v>39304</v>
      </c>
      <c r="C5" s="171">
        <v>1052</v>
      </c>
      <c r="D5" s="171">
        <v>4203</v>
      </c>
      <c r="E5" s="170">
        <v>66397</v>
      </c>
      <c r="F5" s="171">
        <v>1148</v>
      </c>
      <c r="G5" s="171">
        <v>3136</v>
      </c>
      <c r="H5" s="83">
        <f>IF(B5&lt;&gt;0,E5/B5,"")</f>
        <v>1.68931915326684</v>
      </c>
      <c r="J5" s="114" t="str">
        <f t="shared" ref="J5:J68" si="0">IF((E5+F5+K5)&lt;&gt;0,"是","否")</f>
        <v>是</v>
      </c>
      <c r="K5" s="112">
        <v>1</v>
      </c>
    </row>
    <row r="6" s="114" customFormat="1" ht="17.85" customHeight="1" spans="1:10">
      <c r="A6" s="172" t="s">
        <v>116</v>
      </c>
      <c r="B6" s="173">
        <v>1744</v>
      </c>
      <c r="C6" s="174">
        <v>0</v>
      </c>
      <c r="D6" s="174">
        <v>0</v>
      </c>
      <c r="E6" s="173">
        <v>1905</v>
      </c>
      <c r="F6" s="174"/>
      <c r="G6" s="174"/>
      <c r="H6" s="85">
        <f t="shared" ref="H6:H69" si="1">IF(B6&lt;&gt;0,E6/B6,"")</f>
        <v>1.09231651376147</v>
      </c>
      <c r="J6" s="114" t="str">
        <f t="shared" si="0"/>
        <v>是</v>
      </c>
    </row>
    <row r="7" s="114" customFormat="1" ht="17.85" customHeight="1" spans="1:10">
      <c r="A7" s="172" t="s">
        <v>117</v>
      </c>
      <c r="B7" s="173">
        <v>881</v>
      </c>
      <c r="C7" s="174">
        <v>0</v>
      </c>
      <c r="D7" s="174">
        <v>0</v>
      </c>
      <c r="E7" s="173">
        <v>1108</v>
      </c>
      <c r="F7" s="174"/>
      <c r="G7" s="174"/>
      <c r="H7" s="85">
        <f t="shared" si="1"/>
        <v>1.25766174801362</v>
      </c>
      <c r="J7" s="114" t="str">
        <f t="shared" si="0"/>
        <v>是</v>
      </c>
    </row>
    <row r="8" s="114" customFormat="1" ht="17.85" customHeight="1" spans="1:10">
      <c r="A8" s="172" t="s">
        <v>118</v>
      </c>
      <c r="B8" s="173">
        <v>353</v>
      </c>
      <c r="C8" s="174">
        <v>0</v>
      </c>
      <c r="D8" s="174">
        <v>0</v>
      </c>
      <c r="E8" s="173">
        <v>320</v>
      </c>
      <c r="F8" s="174"/>
      <c r="G8" s="174"/>
      <c r="H8" s="85">
        <f t="shared" si="1"/>
        <v>0.906515580736544</v>
      </c>
      <c r="J8" s="114" t="str">
        <f t="shared" si="0"/>
        <v>是</v>
      </c>
    </row>
    <row r="9" s="114" customFormat="1" ht="20.1" hidden="1" customHeight="1" spans="1:10">
      <c r="A9" s="172" t="s">
        <v>119</v>
      </c>
      <c r="B9" s="173">
        <v>0</v>
      </c>
      <c r="C9" s="174">
        <v>0</v>
      </c>
      <c r="D9" s="174">
        <v>0</v>
      </c>
      <c r="E9" s="173">
        <v>0</v>
      </c>
      <c r="F9" s="174"/>
      <c r="G9" s="174"/>
      <c r="H9" s="83" t="str">
        <f t="shared" si="1"/>
        <v/>
      </c>
      <c r="J9" s="114" t="str">
        <f t="shared" si="0"/>
        <v>否</v>
      </c>
    </row>
    <row r="10" s="114" customFormat="1" ht="17.85" customHeight="1" spans="1:10">
      <c r="A10" s="172" t="s">
        <v>120</v>
      </c>
      <c r="B10" s="173">
        <v>201</v>
      </c>
      <c r="C10" s="174">
        <v>0</v>
      </c>
      <c r="D10" s="174">
        <v>0</v>
      </c>
      <c r="E10" s="173">
        <v>345</v>
      </c>
      <c r="F10" s="174"/>
      <c r="G10" s="174"/>
      <c r="H10" s="85">
        <f t="shared" si="1"/>
        <v>1.71641791044776</v>
      </c>
      <c r="J10" s="114" t="str">
        <f t="shared" si="0"/>
        <v>是</v>
      </c>
    </row>
    <row r="11" s="114" customFormat="1" ht="17.85" customHeight="1" spans="1:10">
      <c r="A11" s="172" t="s">
        <v>121</v>
      </c>
      <c r="B11" s="173">
        <v>95</v>
      </c>
      <c r="C11" s="174">
        <v>0</v>
      </c>
      <c r="D11" s="174">
        <v>0</v>
      </c>
      <c r="E11" s="173">
        <v>42</v>
      </c>
      <c r="F11" s="174"/>
      <c r="G11" s="174"/>
      <c r="H11" s="85">
        <f t="shared" si="1"/>
        <v>0.442105263157895</v>
      </c>
      <c r="J11" s="114" t="str">
        <f t="shared" si="0"/>
        <v>是</v>
      </c>
    </row>
    <row r="12" s="114" customFormat="1" ht="17.85" customHeight="1" spans="1:10">
      <c r="A12" s="172" t="s">
        <v>122</v>
      </c>
      <c r="B12" s="173">
        <v>10</v>
      </c>
      <c r="C12" s="174">
        <v>0</v>
      </c>
      <c r="D12" s="174">
        <v>0</v>
      </c>
      <c r="E12" s="173">
        <v>10</v>
      </c>
      <c r="F12" s="174"/>
      <c r="G12" s="174"/>
      <c r="H12" s="85">
        <f t="shared" si="1"/>
        <v>1</v>
      </c>
      <c r="J12" s="114" t="str">
        <f t="shared" si="0"/>
        <v>是</v>
      </c>
    </row>
    <row r="13" s="114" customFormat="1" ht="20.1" hidden="1" customHeight="1" spans="1:10">
      <c r="A13" s="175" t="s">
        <v>123</v>
      </c>
      <c r="B13" s="173">
        <v>0</v>
      </c>
      <c r="C13" s="174">
        <v>0</v>
      </c>
      <c r="D13" s="174">
        <v>0</v>
      </c>
      <c r="E13" s="173">
        <v>0</v>
      </c>
      <c r="F13" s="174"/>
      <c r="G13" s="174"/>
      <c r="H13" s="83" t="str">
        <f t="shared" si="1"/>
        <v/>
      </c>
      <c r="J13" s="114" t="str">
        <f t="shared" si="0"/>
        <v>否</v>
      </c>
    </row>
    <row r="14" s="114" customFormat="1" ht="17.85" customHeight="1" spans="1:10">
      <c r="A14" s="172" t="s">
        <v>124</v>
      </c>
      <c r="B14" s="173">
        <v>60</v>
      </c>
      <c r="C14" s="174">
        <v>0</v>
      </c>
      <c r="D14" s="174">
        <v>0</v>
      </c>
      <c r="E14" s="173">
        <v>60</v>
      </c>
      <c r="F14" s="174"/>
      <c r="G14" s="174"/>
      <c r="H14" s="85">
        <f t="shared" si="1"/>
        <v>1</v>
      </c>
      <c r="J14" s="114" t="str">
        <f t="shared" si="0"/>
        <v>是</v>
      </c>
    </row>
    <row r="15" s="114" customFormat="1" ht="20.1" hidden="1" customHeight="1" spans="1:10">
      <c r="A15" s="172" t="s">
        <v>125</v>
      </c>
      <c r="B15" s="173">
        <v>0</v>
      </c>
      <c r="C15" s="174">
        <v>0</v>
      </c>
      <c r="D15" s="174">
        <v>0</v>
      </c>
      <c r="E15" s="173">
        <v>0</v>
      </c>
      <c r="F15" s="174"/>
      <c r="G15" s="174"/>
      <c r="H15" s="83" t="str">
        <f t="shared" si="1"/>
        <v/>
      </c>
      <c r="J15" s="114" t="str">
        <f t="shared" si="0"/>
        <v>否</v>
      </c>
    </row>
    <row r="16" s="114" customFormat="1" ht="20.1" hidden="1" customHeight="1" spans="1:10">
      <c r="A16" s="172" t="s">
        <v>126</v>
      </c>
      <c r="B16" s="173">
        <v>0</v>
      </c>
      <c r="C16" s="174">
        <v>0</v>
      </c>
      <c r="D16" s="174">
        <v>0</v>
      </c>
      <c r="E16" s="173">
        <v>0</v>
      </c>
      <c r="F16" s="174"/>
      <c r="G16" s="174"/>
      <c r="H16" s="83" t="str">
        <f t="shared" si="1"/>
        <v/>
      </c>
      <c r="J16" s="114" t="str">
        <f t="shared" si="0"/>
        <v>否</v>
      </c>
    </row>
    <row r="17" s="114" customFormat="1" ht="17.85" customHeight="1" spans="1:10">
      <c r="A17" s="172" t="s">
        <v>127</v>
      </c>
      <c r="B17" s="173">
        <v>144</v>
      </c>
      <c r="C17" s="174">
        <v>0</v>
      </c>
      <c r="D17" s="174">
        <v>0</v>
      </c>
      <c r="E17" s="173">
        <v>20</v>
      </c>
      <c r="F17" s="174"/>
      <c r="G17" s="174"/>
      <c r="H17" s="85">
        <f t="shared" si="1"/>
        <v>0.138888888888889</v>
      </c>
      <c r="J17" s="114" t="str">
        <f t="shared" si="0"/>
        <v>是</v>
      </c>
    </row>
    <row r="18" s="114" customFormat="1" ht="17.85" customHeight="1" spans="1:10">
      <c r="A18" s="172" t="s">
        <v>128</v>
      </c>
      <c r="B18" s="173">
        <v>1470</v>
      </c>
      <c r="C18" s="174">
        <v>0</v>
      </c>
      <c r="D18" s="174">
        <v>0</v>
      </c>
      <c r="E18" s="173">
        <v>1622</v>
      </c>
      <c r="F18" s="174"/>
      <c r="G18" s="174"/>
      <c r="H18" s="85">
        <f t="shared" si="1"/>
        <v>1.10340136054422</v>
      </c>
      <c r="J18" s="114" t="str">
        <f t="shared" si="0"/>
        <v>是</v>
      </c>
    </row>
    <row r="19" s="114" customFormat="1" ht="17.85" customHeight="1" spans="1:10">
      <c r="A19" s="172" t="s">
        <v>117</v>
      </c>
      <c r="B19" s="173">
        <v>784</v>
      </c>
      <c r="C19" s="174">
        <v>0</v>
      </c>
      <c r="D19" s="174">
        <v>0</v>
      </c>
      <c r="E19" s="173">
        <v>1025</v>
      </c>
      <c r="F19" s="174"/>
      <c r="G19" s="174"/>
      <c r="H19" s="85">
        <f t="shared" si="1"/>
        <v>1.30739795918367</v>
      </c>
      <c r="J19" s="114" t="str">
        <f t="shared" si="0"/>
        <v>是</v>
      </c>
    </row>
    <row r="20" s="114" customFormat="1" ht="17.85" customHeight="1" spans="1:10">
      <c r="A20" s="172" t="s">
        <v>118</v>
      </c>
      <c r="B20" s="173">
        <v>391</v>
      </c>
      <c r="C20" s="174">
        <v>0</v>
      </c>
      <c r="D20" s="174">
        <v>0</v>
      </c>
      <c r="E20" s="173">
        <v>295</v>
      </c>
      <c r="F20" s="174"/>
      <c r="G20" s="174"/>
      <c r="H20" s="85">
        <f t="shared" si="1"/>
        <v>0.754475703324808</v>
      </c>
      <c r="J20" s="114" t="str">
        <f t="shared" si="0"/>
        <v>是</v>
      </c>
    </row>
    <row r="21" s="114" customFormat="1" ht="20.1" hidden="1" customHeight="1" spans="1:10">
      <c r="A21" s="172" t="s">
        <v>119</v>
      </c>
      <c r="B21" s="173">
        <v>0</v>
      </c>
      <c r="C21" s="174">
        <v>0</v>
      </c>
      <c r="D21" s="174">
        <v>0</v>
      </c>
      <c r="E21" s="173">
        <v>0</v>
      </c>
      <c r="F21" s="174"/>
      <c r="G21" s="174"/>
      <c r="H21" s="83" t="str">
        <f t="shared" si="1"/>
        <v/>
      </c>
      <c r="J21" s="114" t="str">
        <f t="shared" si="0"/>
        <v>否</v>
      </c>
    </row>
    <row r="22" s="114" customFormat="1" ht="17.85" customHeight="1" spans="1:10">
      <c r="A22" s="172" t="s">
        <v>129</v>
      </c>
      <c r="B22" s="173">
        <v>172</v>
      </c>
      <c r="C22" s="174">
        <v>0</v>
      </c>
      <c r="D22" s="174">
        <v>0</v>
      </c>
      <c r="E22" s="173">
        <v>180</v>
      </c>
      <c r="F22" s="174"/>
      <c r="G22" s="174"/>
      <c r="H22" s="85">
        <f t="shared" si="1"/>
        <v>1.04651162790698</v>
      </c>
      <c r="J22" s="114" t="str">
        <f t="shared" si="0"/>
        <v>是</v>
      </c>
    </row>
    <row r="23" s="114" customFormat="1" ht="17.85" customHeight="1" spans="1:10">
      <c r="A23" s="172" t="s">
        <v>130</v>
      </c>
      <c r="B23" s="173">
        <v>62</v>
      </c>
      <c r="C23" s="174">
        <v>0</v>
      </c>
      <c r="D23" s="174">
        <v>0</v>
      </c>
      <c r="E23" s="173">
        <v>62</v>
      </c>
      <c r="F23" s="174"/>
      <c r="G23" s="174"/>
      <c r="H23" s="85">
        <f t="shared" si="1"/>
        <v>1</v>
      </c>
      <c r="J23" s="114" t="str">
        <f t="shared" si="0"/>
        <v>是</v>
      </c>
    </row>
    <row r="24" s="114" customFormat="1" ht="17.85" customHeight="1" spans="1:10">
      <c r="A24" s="172" t="s">
        <v>131</v>
      </c>
      <c r="B24" s="173">
        <v>30</v>
      </c>
      <c r="C24" s="174">
        <v>0</v>
      </c>
      <c r="D24" s="174">
        <v>0</v>
      </c>
      <c r="E24" s="173">
        <v>30</v>
      </c>
      <c r="F24" s="174"/>
      <c r="G24" s="174"/>
      <c r="H24" s="85">
        <f t="shared" si="1"/>
        <v>1</v>
      </c>
      <c r="J24" s="114" t="str">
        <f t="shared" si="0"/>
        <v>是</v>
      </c>
    </row>
    <row r="25" s="114" customFormat="1" ht="20.1" hidden="1" customHeight="1" spans="1:10">
      <c r="A25" s="172" t="s">
        <v>126</v>
      </c>
      <c r="B25" s="173">
        <v>0</v>
      </c>
      <c r="C25" s="174">
        <v>0</v>
      </c>
      <c r="D25" s="174">
        <v>0</v>
      </c>
      <c r="E25" s="173">
        <v>0</v>
      </c>
      <c r="F25" s="174"/>
      <c r="G25" s="174"/>
      <c r="H25" s="83" t="str">
        <f t="shared" si="1"/>
        <v/>
      </c>
      <c r="J25" s="114" t="str">
        <f t="shared" si="0"/>
        <v>否</v>
      </c>
    </row>
    <row r="26" s="114" customFormat="1" ht="17.85" customHeight="1" spans="1:10">
      <c r="A26" s="172" t="s">
        <v>132</v>
      </c>
      <c r="B26" s="173">
        <v>31</v>
      </c>
      <c r="C26" s="174">
        <v>0</v>
      </c>
      <c r="D26" s="174">
        <v>0</v>
      </c>
      <c r="E26" s="173">
        <v>30</v>
      </c>
      <c r="F26" s="174"/>
      <c r="G26" s="174"/>
      <c r="H26" s="85">
        <f t="shared" si="1"/>
        <v>0.967741935483871</v>
      </c>
      <c r="J26" s="114" t="str">
        <f t="shared" si="0"/>
        <v>是</v>
      </c>
    </row>
    <row r="27" s="114" customFormat="1" ht="17.85" customHeight="1" spans="1:10">
      <c r="A27" s="172" t="s">
        <v>133</v>
      </c>
      <c r="B27" s="173">
        <v>8774</v>
      </c>
      <c r="C27" s="174">
        <v>682</v>
      </c>
      <c r="D27" s="174">
        <v>2242</v>
      </c>
      <c r="E27" s="173">
        <v>9021</v>
      </c>
      <c r="F27" s="174">
        <v>713</v>
      </c>
      <c r="G27" s="174">
        <v>2658</v>
      </c>
      <c r="H27" s="85">
        <f t="shared" si="1"/>
        <v>1.02815135627992</v>
      </c>
      <c r="J27" s="114" t="str">
        <f t="shared" si="0"/>
        <v>是</v>
      </c>
    </row>
    <row r="28" s="114" customFormat="1" ht="17.85" customHeight="1" spans="1:10">
      <c r="A28" s="172" t="s">
        <v>117</v>
      </c>
      <c r="B28" s="173">
        <v>3096</v>
      </c>
      <c r="C28" s="176">
        <v>202</v>
      </c>
      <c r="D28" s="176">
        <v>431</v>
      </c>
      <c r="E28" s="173">
        <v>3818</v>
      </c>
      <c r="F28" s="174">
        <v>234</v>
      </c>
      <c r="G28" s="176">
        <v>387</v>
      </c>
      <c r="H28" s="85">
        <f t="shared" si="1"/>
        <v>1.23320413436693</v>
      </c>
      <c r="J28" s="114" t="str">
        <f t="shared" si="0"/>
        <v>是</v>
      </c>
    </row>
    <row r="29" s="114" customFormat="1" ht="17.85" customHeight="1" spans="1:10">
      <c r="A29" s="172" t="s">
        <v>118</v>
      </c>
      <c r="B29" s="173">
        <v>3308</v>
      </c>
      <c r="C29" s="176">
        <v>23</v>
      </c>
      <c r="D29" s="176">
        <v>471</v>
      </c>
      <c r="E29" s="173">
        <v>2353</v>
      </c>
      <c r="F29" s="174">
        <v>101</v>
      </c>
      <c r="G29" s="176">
        <v>224</v>
      </c>
      <c r="H29" s="85">
        <f t="shared" si="1"/>
        <v>0.71130592503023</v>
      </c>
      <c r="J29" s="114" t="str">
        <f t="shared" si="0"/>
        <v>是</v>
      </c>
    </row>
    <row r="30" s="114" customFormat="1" ht="17.85" customHeight="1" spans="1:10">
      <c r="A30" s="172" t="s">
        <v>119</v>
      </c>
      <c r="B30" s="173">
        <v>60</v>
      </c>
      <c r="C30" s="176">
        <v>0</v>
      </c>
      <c r="D30" s="176">
        <v>50</v>
      </c>
      <c r="E30" s="173">
        <v>10</v>
      </c>
      <c r="F30" s="174">
        <v>0</v>
      </c>
      <c r="G30" s="176">
        <v>0</v>
      </c>
      <c r="H30" s="85">
        <f t="shared" si="1"/>
        <v>0.166666666666667</v>
      </c>
      <c r="J30" s="114" t="str">
        <f t="shared" si="0"/>
        <v>是</v>
      </c>
    </row>
    <row r="31" s="114" customFormat="1" ht="17.85" customHeight="1" spans="1:10">
      <c r="A31" s="172" t="s">
        <v>134</v>
      </c>
      <c r="B31" s="173">
        <v>10</v>
      </c>
      <c r="C31" s="176">
        <v>0</v>
      </c>
      <c r="D31" s="176">
        <v>0</v>
      </c>
      <c r="E31" s="173">
        <v>115</v>
      </c>
      <c r="F31" s="174">
        <v>0</v>
      </c>
      <c r="G31" s="176">
        <v>100</v>
      </c>
      <c r="H31" s="85">
        <f t="shared" si="1"/>
        <v>11.5</v>
      </c>
      <c r="J31" s="114" t="str">
        <f t="shared" si="0"/>
        <v>是</v>
      </c>
    </row>
    <row r="32" s="114" customFormat="1" ht="17.85" customHeight="1" spans="1:10">
      <c r="A32" s="172" t="s">
        <v>135</v>
      </c>
      <c r="B32" s="173">
        <v>20</v>
      </c>
      <c r="C32" s="176">
        <v>0</v>
      </c>
      <c r="D32" s="176">
        <v>0</v>
      </c>
      <c r="E32" s="173">
        <v>50</v>
      </c>
      <c r="F32" s="174">
        <v>0</v>
      </c>
      <c r="G32" s="176">
        <v>0</v>
      </c>
      <c r="H32" s="85">
        <f t="shared" si="1"/>
        <v>2.5</v>
      </c>
      <c r="J32" s="114" t="str">
        <f t="shared" si="0"/>
        <v>是</v>
      </c>
    </row>
    <row r="33" s="114" customFormat="1" ht="20.1" hidden="1" customHeight="1" spans="1:10">
      <c r="A33" s="172" t="s">
        <v>136</v>
      </c>
      <c r="B33" s="173">
        <v>0</v>
      </c>
      <c r="C33" s="176">
        <v>0</v>
      </c>
      <c r="D33" s="176">
        <v>0</v>
      </c>
      <c r="E33" s="173">
        <v>0</v>
      </c>
      <c r="F33" s="174">
        <v>0</v>
      </c>
      <c r="G33" s="176">
        <v>0</v>
      </c>
      <c r="H33" s="83" t="str">
        <f t="shared" si="1"/>
        <v/>
      </c>
      <c r="J33" s="114" t="str">
        <f t="shared" si="0"/>
        <v>否</v>
      </c>
    </row>
    <row r="34" s="114" customFormat="1" ht="17.85" customHeight="1" spans="1:10">
      <c r="A34" s="172" t="s">
        <v>137</v>
      </c>
      <c r="B34" s="173">
        <v>10</v>
      </c>
      <c r="C34" s="176">
        <v>0</v>
      </c>
      <c r="D34" s="176">
        <v>0</v>
      </c>
      <c r="E34" s="173">
        <v>105</v>
      </c>
      <c r="F34" s="174">
        <v>0</v>
      </c>
      <c r="G34" s="176">
        <v>0</v>
      </c>
      <c r="H34" s="85">
        <f t="shared" si="1"/>
        <v>10.5</v>
      </c>
      <c r="J34" s="114" t="str">
        <f t="shared" si="0"/>
        <v>是</v>
      </c>
    </row>
    <row r="35" s="114" customFormat="1" ht="17.85" customHeight="1" spans="1:10">
      <c r="A35" s="172" t="s">
        <v>138</v>
      </c>
      <c r="B35" s="173">
        <v>93</v>
      </c>
      <c r="C35" s="174">
        <v>0</v>
      </c>
      <c r="D35" s="174">
        <v>0</v>
      </c>
      <c r="E35" s="173">
        <v>55</v>
      </c>
      <c r="F35" s="174">
        <v>0</v>
      </c>
      <c r="G35" s="174">
        <v>0</v>
      </c>
      <c r="H35" s="85">
        <f t="shared" si="1"/>
        <v>0.591397849462366</v>
      </c>
      <c r="J35" s="114" t="str">
        <f t="shared" si="0"/>
        <v>是</v>
      </c>
    </row>
    <row r="36" s="114" customFormat="1" ht="20.1" hidden="1" customHeight="1" spans="1:10">
      <c r="A36" s="175" t="s">
        <v>139</v>
      </c>
      <c r="B36" s="173">
        <v>0</v>
      </c>
      <c r="C36" s="176">
        <v>0</v>
      </c>
      <c r="D36" s="176">
        <v>0</v>
      </c>
      <c r="E36" s="173">
        <v>0</v>
      </c>
      <c r="F36" s="174">
        <v>0</v>
      </c>
      <c r="G36" s="176">
        <v>0</v>
      </c>
      <c r="H36" s="83" t="str">
        <f t="shared" si="1"/>
        <v/>
      </c>
      <c r="J36" s="114" t="str">
        <f t="shared" si="0"/>
        <v>否</v>
      </c>
    </row>
    <row r="37" s="114" customFormat="1" ht="17.85" customHeight="1" spans="1:10">
      <c r="A37" s="175" t="s">
        <v>126</v>
      </c>
      <c r="B37" s="173">
        <v>327</v>
      </c>
      <c r="C37" s="176">
        <v>0</v>
      </c>
      <c r="D37" s="176">
        <v>205</v>
      </c>
      <c r="E37" s="173">
        <v>478</v>
      </c>
      <c r="F37" s="174">
        <v>0</v>
      </c>
      <c r="G37" s="176">
        <v>310</v>
      </c>
      <c r="H37" s="85">
        <f t="shared" si="1"/>
        <v>1.46177370030581</v>
      </c>
      <c r="J37" s="114" t="str">
        <f t="shared" si="0"/>
        <v>是</v>
      </c>
    </row>
    <row r="38" s="114" customFormat="1" ht="17.85" customHeight="1" spans="1:10">
      <c r="A38" s="172" t="s">
        <v>140</v>
      </c>
      <c r="B38" s="173">
        <v>1850</v>
      </c>
      <c r="C38" s="174">
        <v>457</v>
      </c>
      <c r="D38" s="174">
        <v>1085</v>
      </c>
      <c r="E38" s="173">
        <v>2037</v>
      </c>
      <c r="F38" s="174">
        <v>378</v>
      </c>
      <c r="G38" s="174">
        <v>1637</v>
      </c>
      <c r="H38" s="85">
        <f t="shared" si="1"/>
        <v>1.10108108108108</v>
      </c>
      <c r="J38" s="114" t="str">
        <f t="shared" si="0"/>
        <v>是</v>
      </c>
    </row>
    <row r="39" s="114" customFormat="1" ht="17.85" customHeight="1" spans="1:10">
      <c r="A39" s="172" t="s">
        <v>141</v>
      </c>
      <c r="B39" s="173">
        <v>1285</v>
      </c>
      <c r="C39" s="176">
        <v>52</v>
      </c>
      <c r="D39" s="176">
        <v>0</v>
      </c>
      <c r="E39" s="173">
        <v>2162</v>
      </c>
      <c r="F39" s="176">
        <v>93</v>
      </c>
      <c r="G39" s="176"/>
      <c r="H39" s="85">
        <f t="shared" si="1"/>
        <v>1.68249027237354</v>
      </c>
      <c r="J39" s="114" t="str">
        <f t="shared" si="0"/>
        <v>是</v>
      </c>
    </row>
    <row r="40" s="114" customFormat="1" ht="17.85" customHeight="1" spans="1:10">
      <c r="A40" s="172" t="s">
        <v>117</v>
      </c>
      <c r="B40" s="173">
        <v>1277</v>
      </c>
      <c r="C40" s="176">
        <v>47</v>
      </c>
      <c r="D40" s="176">
        <v>0</v>
      </c>
      <c r="E40" s="173">
        <v>1518</v>
      </c>
      <c r="F40" s="176">
        <v>62</v>
      </c>
      <c r="G40" s="176"/>
      <c r="H40" s="85">
        <f t="shared" si="1"/>
        <v>1.18872357086922</v>
      </c>
      <c r="J40" s="114" t="str">
        <f t="shared" si="0"/>
        <v>是</v>
      </c>
    </row>
    <row r="41" s="114" customFormat="1" ht="17.85" customHeight="1" spans="1:10">
      <c r="A41" s="172" t="s">
        <v>118</v>
      </c>
      <c r="B41" s="173">
        <v>8</v>
      </c>
      <c r="C41" s="176">
        <v>5</v>
      </c>
      <c r="D41" s="176">
        <v>0</v>
      </c>
      <c r="E41" s="173">
        <v>594</v>
      </c>
      <c r="F41" s="176">
        <v>31</v>
      </c>
      <c r="G41" s="176"/>
      <c r="H41" s="85">
        <f t="shared" si="1"/>
        <v>74.25</v>
      </c>
      <c r="J41" s="114" t="str">
        <f t="shared" si="0"/>
        <v>是</v>
      </c>
    </row>
    <row r="42" s="114" customFormat="1" ht="20.1" hidden="1" customHeight="1" spans="1:10">
      <c r="A42" s="172" t="s">
        <v>119</v>
      </c>
      <c r="B42" s="173">
        <v>0</v>
      </c>
      <c r="C42" s="174">
        <v>0</v>
      </c>
      <c r="D42" s="174">
        <v>0</v>
      </c>
      <c r="E42" s="173">
        <v>0</v>
      </c>
      <c r="F42" s="174">
        <v>0</v>
      </c>
      <c r="G42" s="174"/>
      <c r="H42" s="83" t="str">
        <f t="shared" si="1"/>
        <v/>
      </c>
      <c r="J42" s="114" t="str">
        <f t="shared" si="0"/>
        <v>否</v>
      </c>
    </row>
    <row r="43" s="114" customFormat="1" ht="20.1" hidden="1" customHeight="1" spans="1:10">
      <c r="A43" s="172" t="s">
        <v>142</v>
      </c>
      <c r="B43" s="173">
        <v>0</v>
      </c>
      <c r="C43" s="174">
        <v>0</v>
      </c>
      <c r="D43" s="174">
        <v>0</v>
      </c>
      <c r="E43" s="173">
        <v>0</v>
      </c>
      <c r="F43" s="174">
        <v>0</v>
      </c>
      <c r="G43" s="174"/>
      <c r="H43" s="83" t="str">
        <f t="shared" si="1"/>
        <v/>
      </c>
      <c r="J43" s="114" t="str">
        <f t="shared" si="0"/>
        <v>否</v>
      </c>
    </row>
    <row r="44" ht="20.1" hidden="1" customHeight="1" spans="1:10">
      <c r="A44" s="172" t="s">
        <v>143</v>
      </c>
      <c r="B44" s="173">
        <v>0</v>
      </c>
      <c r="C44" s="174">
        <v>0</v>
      </c>
      <c r="D44" s="174">
        <v>0</v>
      </c>
      <c r="E44" s="173">
        <v>0</v>
      </c>
      <c r="F44" s="174">
        <v>0</v>
      </c>
      <c r="G44" s="174"/>
      <c r="H44" s="83" t="str">
        <f t="shared" si="1"/>
        <v/>
      </c>
      <c r="J44" s="114" t="str">
        <f t="shared" si="0"/>
        <v>否</v>
      </c>
    </row>
    <row r="45" ht="20.1" hidden="1" customHeight="1" spans="1:10">
      <c r="A45" s="172" t="s">
        <v>144</v>
      </c>
      <c r="B45" s="173">
        <v>0</v>
      </c>
      <c r="C45" s="174">
        <v>0</v>
      </c>
      <c r="D45" s="174">
        <v>0</v>
      </c>
      <c r="E45" s="173">
        <v>0</v>
      </c>
      <c r="F45" s="174">
        <v>0</v>
      </c>
      <c r="G45" s="174"/>
      <c r="H45" s="83" t="str">
        <f t="shared" si="1"/>
        <v/>
      </c>
      <c r="J45" s="114" t="str">
        <f t="shared" si="0"/>
        <v>否</v>
      </c>
    </row>
    <row r="46" ht="20.1" hidden="1" customHeight="1" spans="1:10">
      <c r="A46" s="172" t="s">
        <v>145</v>
      </c>
      <c r="B46" s="173">
        <v>0</v>
      </c>
      <c r="C46" s="174">
        <v>0</v>
      </c>
      <c r="D46" s="174">
        <v>0</v>
      </c>
      <c r="E46" s="173">
        <v>0</v>
      </c>
      <c r="F46" s="174">
        <v>0</v>
      </c>
      <c r="G46" s="174"/>
      <c r="H46" s="83" t="str">
        <f t="shared" si="1"/>
        <v/>
      </c>
      <c r="J46" s="114" t="str">
        <f t="shared" si="0"/>
        <v>否</v>
      </c>
    </row>
    <row r="47" ht="18.2" hidden="1" customHeight="1" spans="1:10">
      <c r="A47" s="172" t="s">
        <v>146</v>
      </c>
      <c r="B47" s="173">
        <v>0</v>
      </c>
      <c r="C47" s="174">
        <v>0</v>
      </c>
      <c r="D47" s="174">
        <v>0</v>
      </c>
      <c r="E47" s="173">
        <v>0</v>
      </c>
      <c r="F47" s="174">
        <v>0</v>
      </c>
      <c r="G47" s="174"/>
      <c r="H47" s="83" t="str">
        <f t="shared" si="1"/>
        <v/>
      </c>
      <c r="J47" s="114" t="str">
        <f t="shared" si="0"/>
        <v>否</v>
      </c>
    </row>
    <row r="48" ht="20.1" hidden="1" customHeight="1" spans="1:10">
      <c r="A48" s="172" t="s">
        <v>147</v>
      </c>
      <c r="B48" s="173">
        <v>0</v>
      </c>
      <c r="C48" s="174">
        <v>0</v>
      </c>
      <c r="D48" s="174">
        <v>0</v>
      </c>
      <c r="E48" s="173">
        <v>0</v>
      </c>
      <c r="F48" s="174">
        <v>0</v>
      </c>
      <c r="G48" s="174"/>
      <c r="H48" s="83" t="str">
        <f t="shared" si="1"/>
        <v/>
      </c>
      <c r="J48" s="114" t="str">
        <f t="shared" si="0"/>
        <v>否</v>
      </c>
    </row>
    <row r="49" ht="20.1" hidden="1" customHeight="1" spans="1:10">
      <c r="A49" s="172" t="s">
        <v>126</v>
      </c>
      <c r="B49" s="173">
        <v>0</v>
      </c>
      <c r="C49" s="174">
        <v>0</v>
      </c>
      <c r="D49" s="174">
        <v>0</v>
      </c>
      <c r="E49" s="173">
        <v>0</v>
      </c>
      <c r="F49" s="174">
        <v>0</v>
      </c>
      <c r="G49" s="174"/>
      <c r="H49" s="83" t="str">
        <f t="shared" si="1"/>
        <v/>
      </c>
      <c r="J49" s="114" t="str">
        <f t="shared" si="0"/>
        <v>否</v>
      </c>
    </row>
    <row r="50" ht="17.85" customHeight="1" spans="1:10">
      <c r="A50" s="172" t="s">
        <v>148</v>
      </c>
      <c r="B50" s="173">
        <v>0</v>
      </c>
      <c r="C50" s="174">
        <v>0</v>
      </c>
      <c r="D50" s="174">
        <v>0</v>
      </c>
      <c r="E50" s="173">
        <v>50</v>
      </c>
      <c r="F50" s="174">
        <v>0</v>
      </c>
      <c r="G50" s="174"/>
      <c r="H50" s="85" t="str">
        <f t="shared" si="1"/>
        <v/>
      </c>
      <c r="J50" s="114" t="str">
        <f t="shared" si="0"/>
        <v>是</v>
      </c>
    </row>
    <row r="51" ht="17.85" customHeight="1" spans="1:10">
      <c r="A51" s="172" t="s">
        <v>149</v>
      </c>
      <c r="B51" s="173">
        <v>733</v>
      </c>
      <c r="C51" s="174">
        <v>0</v>
      </c>
      <c r="D51" s="174">
        <v>0</v>
      </c>
      <c r="E51" s="173">
        <v>825</v>
      </c>
      <c r="F51" s="174"/>
      <c r="G51" s="174"/>
      <c r="H51" s="85">
        <f t="shared" si="1"/>
        <v>1.12551159618008</v>
      </c>
      <c r="J51" s="114" t="str">
        <f t="shared" si="0"/>
        <v>是</v>
      </c>
    </row>
    <row r="52" ht="17.85" customHeight="1" spans="1:10">
      <c r="A52" s="172" t="s">
        <v>117</v>
      </c>
      <c r="B52" s="173">
        <v>462</v>
      </c>
      <c r="C52" s="174">
        <v>0</v>
      </c>
      <c r="D52" s="174">
        <v>0</v>
      </c>
      <c r="E52" s="173">
        <v>545</v>
      </c>
      <c r="F52" s="174"/>
      <c r="G52" s="174"/>
      <c r="H52" s="85">
        <f t="shared" si="1"/>
        <v>1.17965367965368</v>
      </c>
      <c r="J52" s="114" t="str">
        <f t="shared" si="0"/>
        <v>是</v>
      </c>
    </row>
    <row r="53" ht="17.85" customHeight="1" spans="1:10">
      <c r="A53" s="172" t="s">
        <v>118</v>
      </c>
      <c r="B53" s="173">
        <v>119</v>
      </c>
      <c r="C53" s="174">
        <v>0</v>
      </c>
      <c r="D53" s="174">
        <v>0</v>
      </c>
      <c r="E53" s="173">
        <v>130</v>
      </c>
      <c r="F53" s="174"/>
      <c r="G53" s="174"/>
      <c r="H53" s="85">
        <f t="shared" si="1"/>
        <v>1.09243697478992</v>
      </c>
      <c r="J53" s="114" t="str">
        <f t="shared" si="0"/>
        <v>是</v>
      </c>
    </row>
    <row r="54" ht="20.1" hidden="1" customHeight="1" spans="1:10">
      <c r="A54" s="172" t="s">
        <v>119</v>
      </c>
      <c r="B54" s="173">
        <v>0</v>
      </c>
      <c r="C54" s="176">
        <v>0</v>
      </c>
      <c r="D54" s="176">
        <v>0</v>
      </c>
      <c r="E54" s="173">
        <v>0</v>
      </c>
      <c r="F54" s="176"/>
      <c r="G54" s="176"/>
      <c r="H54" s="83" t="str">
        <f t="shared" si="1"/>
        <v/>
      </c>
      <c r="J54" s="114" t="str">
        <f t="shared" si="0"/>
        <v>否</v>
      </c>
    </row>
    <row r="55" ht="20.1" hidden="1" customHeight="1" spans="1:10">
      <c r="A55" s="172" t="s">
        <v>150</v>
      </c>
      <c r="B55" s="173">
        <v>0</v>
      </c>
      <c r="C55" s="174">
        <v>0</v>
      </c>
      <c r="D55" s="174">
        <v>0</v>
      </c>
      <c r="E55" s="173">
        <v>0</v>
      </c>
      <c r="F55" s="174"/>
      <c r="G55" s="174"/>
      <c r="H55" s="83" t="str">
        <f t="shared" si="1"/>
        <v/>
      </c>
      <c r="J55" s="114" t="str">
        <f t="shared" si="0"/>
        <v>否</v>
      </c>
    </row>
    <row r="56" ht="20.1" hidden="1" customHeight="1" spans="1:10">
      <c r="A56" s="172" t="s">
        <v>151</v>
      </c>
      <c r="B56" s="173">
        <v>0</v>
      </c>
      <c r="C56" s="174">
        <v>0</v>
      </c>
      <c r="D56" s="174">
        <v>0</v>
      </c>
      <c r="E56" s="173">
        <v>0</v>
      </c>
      <c r="F56" s="174"/>
      <c r="G56" s="174"/>
      <c r="H56" s="83" t="str">
        <f t="shared" si="1"/>
        <v/>
      </c>
      <c r="J56" s="114" t="str">
        <f t="shared" si="0"/>
        <v>否</v>
      </c>
    </row>
    <row r="57" ht="20.1" hidden="1" customHeight="1" spans="1:10">
      <c r="A57" s="172" t="s">
        <v>152</v>
      </c>
      <c r="B57" s="173">
        <v>0</v>
      </c>
      <c r="C57" s="174">
        <v>0</v>
      </c>
      <c r="D57" s="174">
        <v>0</v>
      </c>
      <c r="E57" s="173">
        <v>0</v>
      </c>
      <c r="F57" s="174"/>
      <c r="G57" s="174"/>
      <c r="H57" s="83" t="str">
        <f t="shared" si="1"/>
        <v/>
      </c>
      <c r="J57" s="114" t="str">
        <f t="shared" si="0"/>
        <v>否</v>
      </c>
    </row>
    <row r="58" ht="17.85" customHeight="1" spans="1:10">
      <c r="A58" s="172" t="s">
        <v>153</v>
      </c>
      <c r="B58" s="173">
        <v>88</v>
      </c>
      <c r="C58" s="174">
        <v>0</v>
      </c>
      <c r="D58" s="174">
        <v>0</v>
      </c>
      <c r="E58" s="173">
        <v>60</v>
      </c>
      <c r="F58" s="174"/>
      <c r="G58" s="174"/>
      <c r="H58" s="85">
        <f t="shared" si="1"/>
        <v>0.681818181818182</v>
      </c>
      <c r="J58" s="114" t="str">
        <f t="shared" si="0"/>
        <v>是</v>
      </c>
    </row>
    <row r="59" ht="17.85" customHeight="1" spans="1:10">
      <c r="A59" s="172" t="s">
        <v>154</v>
      </c>
      <c r="B59" s="173">
        <v>64</v>
      </c>
      <c r="C59" s="174">
        <v>0</v>
      </c>
      <c r="D59" s="174">
        <v>0</v>
      </c>
      <c r="E59" s="173">
        <v>67</v>
      </c>
      <c r="F59" s="174"/>
      <c r="G59" s="174"/>
      <c r="H59" s="85">
        <f t="shared" si="1"/>
        <v>1.046875</v>
      </c>
      <c r="J59" s="114" t="str">
        <f t="shared" si="0"/>
        <v>是</v>
      </c>
    </row>
    <row r="60" ht="20.1" hidden="1" customHeight="1" spans="1:10">
      <c r="A60" s="172" t="s">
        <v>126</v>
      </c>
      <c r="B60" s="173">
        <v>0</v>
      </c>
      <c r="C60" s="174">
        <v>0</v>
      </c>
      <c r="D60" s="174">
        <v>0</v>
      </c>
      <c r="E60" s="173">
        <v>0</v>
      </c>
      <c r="F60" s="174"/>
      <c r="G60" s="174"/>
      <c r="H60" s="83" t="str">
        <f t="shared" si="1"/>
        <v/>
      </c>
      <c r="J60" s="114" t="str">
        <f t="shared" si="0"/>
        <v>否</v>
      </c>
    </row>
    <row r="61" ht="17.85" customHeight="1" spans="1:10">
      <c r="A61" s="172" t="s">
        <v>155</v>
      </c>
      <c r="B61" s="173">
        <v>0</v>
      </c>
      <c r="C61" s="174">
        <v>0</v>
      </c>
      <c r="D61" s="174">
        <v>0</v>
      </c>
      <c r="E61" s="173">
        <v>23</v>
      </c>
      <c r="F61" s="174"/>
      <c r="G61" s="174"/>
      <c r="H61" s="85" t="str">
        <f t="shared" si="1"/>
        <v/>
      </c>
      <c r="J61" s="114" t="str">
        <f t="shared" si="0"/>
        <v>是</v>
      </c>
    </row>
    <row r="62" ht="17.85" customHeight="1" spans="1:10">
      <c r="A62" s="172" t="s">
        <v>156</v>
      </c>
      <c r="B62" s="173">
        <v>2535</v>
      </c>
      <c r="C62" s="174">
        <v>66</v>
      </c>
      <c r="D62" s="174">
        <v>641</v>
      </c>
      <c r="E62" s="173">
        <v>1838</v>
      </c>
      <c r="F62" s="174">
        <v>100</v>
      </c>
      <c r="G62" s="174">
        <v>40</v>
      </c>
      <c r="H62" s="85">
        <f t="shared" si="1"/>
        <v>0.725049309664694</v>
      </c>
      <c r="J62" s="114" t="str">
        <f t="shared" si="0"/>
        <v>是</v>
      </c>
    </row>
    <row r="63" ht="17.85" customHeight="1" spans="1:10">
      <c r="A63" s="172" t="s">
        <v>117</v>
      </c>
      <c r="B63" s="173">
        <v>1193</v>
      </c>
      <c r="C63" s="176">
        <v>66</v>
      </c>
      <c r="D63" s="176">
        <v>0</v>
      </c>
      <c r="E63" s="173">
        <v>1414</v>
      </c>
      <c r="F63" s="176">
        <v>100</v>
      </c>
      <c r="G63" s="176"/>
      <c r="H63" s="85">
        <f t="shared" si="1"/>
        <v>1.18524727577536</v>
      </c>
      <c r="J63" s="114" t="str">
        <f t="shared" si="0"/>
        <v>是</v>
      </c>
    </row>
    <row r="64" ht="17.85" customHeight="1" spans="1:10">
      <c r="A64" s="172" t="s">
        <v>118</v>
      </c>
      <c r="B64" s="173">
        <v>520</v>
      </c>
      <c r="C64" s="174">
        <v>0</v>
      </c>
      <c r="D64" s="174">
        <v>0</v>
      </c>
      <c r="E64" s="173">
        <v>274</v>
      </c>
      <c r="F64" s="174">
        <v>0</v>
      </c>
      <c r="G64" s="174">
        <v>20</v>
      </c>
      <c r="H64" s="85">
        <f t="shared" si="1"/>
        <v>0.526923076923077</v>
      </c>
      <c r="J64" s="114" t="str">
        <f t="shared" si="0"/>
        <v>是</v>
      </c>
    </row>
    <row r="65" ht="20.1" hidden="1" customHeight="1" spans="1:10">
      <c r="A65" s="172" t="s">
        <v>119</v>
      </c>
      <c r="B65" s="173">
        <v>0</v>
      </c>
      <c r="C65" s="176">
        <v>0</v>
      </c>
      <c r="D65" s="176">
        <v>0</v>
      </c>
      <c r="E65" s="173">
        <v>0</v>
      </c>
      <c r="F65" s="176">
        <v>0</v>
      </c>
      <c r="G65" s="176"/>
      <c r="H65" s="83" t="str">
        <f t="shared" si="1"/>
        <v/>
      </c>
      <c r="J65" s="114" t="str">
        <f t="shared" si="0"/>
        <v>否</v>
      </c>
    </row>
    <row r="66" ht="18.2" hidden="1" customHeight="1" spans="1:10">
      <c r="A66" s="172" t="s">
        <v>157</v>
      </c>
      <c r="B66" s="173">
        <v>7</v>
      </c>
      <c r="C66" s="174">
        <v>0</v>
      </c>
      <c r="D66" s="174">
        <v>0</v>
      </c>
      <c r="E66" s="173">
        <v>0</v>
      </c>
      <c r="F66" s="174">
        <v>0</v>
      </c>
      <c r="G66" s="174"/>
      <c r="H66" s="83">
        <f t="shared" si="1"/>
        <v>0</v>
      </c>
      <c r="J66" s="114" t="str">
        <f t="shared" si="0"/>
        <v>否</v>
      </c>
    </row>
    <row r="67" ht="17.85" customHeight="1" spans="1:10">
      <c r="A67" s="172" t="s">
        <v>158</v>
      </c>
      <c r="B67" s="173">
        <v>1</v>
      </c>
      <c r="C67" s="174">
        <v>0</v>
      </c>
      <c r="D67" s="174">
        <v>1</v>
      </c>
      <c r="E67" s="173">
        <v>20</v>
      </c>
      <c r="F67" s="174">
        <v>0</v>
      </c>
      <c r="G67" s="174">
        <v>20</v>
      </c>
      <c r="H67" s="85">
        <f t="shared" si="1"/>
        <v>20</v>
      </c>
      <c r="J67" s="114" t="str">
        <f t="shared" si="0"/>
        <v>是</v>
      </c>
    </row>
    <row r="68" ht="20.1" hidden="1" customHeight="1" spans="1:10">
      <c r="A68" s="172" t="s">
        <v>159</v>
      </c>
      <c r="B68" s="173">
        <v>0</v>
      </c>
      <c r="C68" s="174">
        <v>0</v>
      </c>
      <c r="D68" s="174">
        <v>0</v>
      </c>
      <c r="E68" s="173">
        <v>0</v>
      </c>
      <c r="F68" s="174">
        <v>0</v>
      </c>
      <c r="G68" s="174"/>
      <c r="H68" s="83" t="str">
        <f t="shared" si="1"/>
        <v/>
      </c>
      <c r="J68" s="114" t="str">
        <f t="shared" si="0"/>
        <v>否</v>
      </c>
    </row>
    <row r="69" ht="18.2" hidden="1" customHeight="1" spans="1:10">
      <c r="A69" s="172" t="s">
        <v>160</v>
      </c>
      <c r="B69" s="173">
        <v>0</v>
      </c>
      <c r="C69" s="174">
        <v>0</v>
      </c>
      <c r="D69" s="174">
        <v>0</v>
      </c>
      <c r="E69" s="173">
        <v>0</v>
      </c>
      <c r="F69" s="174">
        <v>0</v>
      </c>
      <c r="G69" s="174"/>
      <c r="H69" s="83" t="str">
        <f t="shared" si="1"/>
        <v/>
      </c>
      <c r="J69" s="114" t="str">
        <f t="shared" ref="J69:J132" si="2">IF((E69+F69+K69)&lt;&gt;0,"是","否")</f>
        <v>否</v>
      </c>
    </row>
    <row r="70" ht="20.1" hidden="1" customHeight="1" spans="1:10">
      <c r="A70" s="172" t="s">
        <v>161</v>
      </c>
      <c r="B70" s="173">
        <v>0</v>
      </c>
      <c r="C70" s="174">
        <v>0</v>
      </c>
      <c r="D70" s="174">
        <v>0</v>
      </c>
      <c r="E70" s="173">
        <v>0</v>
      </c>
      <c r="F70" s="174">
        <v>0</v>
      </c>
      <c r="G70" s="174"/>
      <c r="H70" s="83" t="str">
        <f t="shared" ref="H70:H133" si="3">IF(B70&lt;&gt;0,E70/B70,"")</f>
        <v/>
      </c>
      <c r="J70" s="114" t="str">
        <f t="shared" si="2"/>
        <v>否</v>
      </c>
    </row>
    <row r="71" ht="20.1" hidden="1" customHeight="1" spans="1:10">
      <c r="A71" s="172" t="s">
        <v>126</v>
      </c>
      <c r="B71" s="173">
        <v>0</v>
      </c>
      <c r="C71" s="174">
        <v>0</v>
      </c>
      <c r="D71" s="174">
        <v>0</v>
      </c>
      <c r="E71" s="173">
        <v>0</v>
      </c>
      <c r="F71" s="174">
        <v>0</v>
      </c>
      <c r="G71" s="174"/>
      <c r="H71" s="83" t="str">
        <f t="shared" si="3"/>
        <v/>
      </c>
      <c r="J71" s="114" t="str">
        <f t="shared" si="2"/>
        <v>否</v>
      </c>
    </row>
    <row r="72" ht="17.85" customHeight="1" spans="1:10">
      <c r="A72" s="172" t="s">
        <v>162</v>
      </c>
      <c r="B72" s="173">
        <v>814</v>
      </c>
      <c r="C72" s="174">
        <v>0</v>
      </c>
      <c r="D72" s="174">
        <v>640</v>
      </c>
      <c r="E72" s="173">
        <v>130</v>
      </c>
      <c r="F72" s="174"/>
      <c r="G72" s="174"/>
      <c r="H72" s="85">
        <f t="shared" si="3"/>
        <v>0.15970515970516</v>
      </c>
      <c r="J72" s="114" t="str">
        <f t="shared" si="2"/>
        <v>是</v>
      </c>
    </row>
    <row r="73" ht="17.85" customHeight="1" spans="1:10">
      <c r="A73" s="172" t="s">
        <v>163</v>
      </c>
      <c r="B73" s="173">
        <v>534</v>
      </c>
      <c r="C73" s="174">
        <v>100</v>
      </c>
      <c r="D73" s="174">
        <v>10</v>
      </c>
      <c r="E73" s="173">
        <v>400</v>
      </c>
      <c r="F73" s="174">
        <v>111</v>
      </c>
      <c r="G73" s="174">
        <v>30</v>
      </c>
      <c r="H73" s="85">
        <f t="shared" si="3"/>
        <v>0.749063670411985</v>
      </c>
      <c r="J73" s="114" t="str">
        <f t="shared" si="2"/>
        <v>是</v>
      </c>
    </row>
    <row r="74" ht="18.2" hidden="1" customHeight="1" spans="1:10">
      <c r="A74" s="172" t="s">
        <v>117</v>
      </c>
      <c r="B74" s="173">
        <v>0</v>
      </c>
      <c r="C74" s="174">
        <v>0</v>
      </c>
      <c r="D74" s="174">
        <v>0</v>
      </c>
      <c r="E74" s="173">
        <v>0</v>
      </c>
      <c r="F74" s="174">
        <v>0</v>
      </c>
      <c r="G74" s="174"/>
      <c r="H74" s="83" t="str">
        <f t="shared" si="3"/>
        <v/>
      </c>
      <c r="J74" s="114" t="str">
        <f t="shared" si="2"/>
        <v>否</v>
      </c>
    </row>
    <row r="75" ht="17.85" customHeight="1" spans="1:10">
      <c r="A75" s="172" t="s">
        <v>118</v>
      </c>
      <c r="B75" s="173">
        <v>10</v>
      </c>
      <c r="C75" s="174">
        <v>0</v>
      </c>
      <c r="D75" s="174">
        <v>10</v>
      </c>
      <c r="E75" s="173">
        <v>30</v>
      </c>
      <c r="F75" s="174">
        <v>0</v>
      </c>
      <c r="G75" s="174">
        <v>30</v>
      </c>
      <c r="H75" s="85">
        <f t="shared" si="3"/>
        <v>3</v>
      </c>
      <c r="J75" s="114" t="str">
        <f t="shared" si="2"/>
        <v>是</v>
      </c>
    </row>
    <row r="76" ht="20.1" hidden="1" customHeight="1" spans="1:10">
      <c r="A76" s="172" t="s">
        <v>119</v>
      </c>
      <c r="B76" s="173">
        <v>0</v>
      </c>
      <c r="C76" s="176">
        <v>0</v>
      </c>
      <c r="D76" s="176">
        <v>0</v>
      </c>
      <c r="E76" s="173">
        <v>0</v>
      </c>
      <c r="F76" s="176">
        <v>0</v>
      </c>
      <c r="G76" s="176"/>
      <c r="H76" s="83" t="str">
        <f t="shared" si="3"/>
        <v/>
      </c>
      <c r="J76" s="114" t="str">
        <f t="shared" si="2"/>
        <v>否</v>
      </c>
    </row>
    <row r="77" ht="17.25" hidden="1" customHeight="1" spans="1:10">
      <c r="A77" s="172" t="s">
        <v>164</v>
      </c>
      <c r="B77" s="173">
        <v>0</v>
      </c>
      <c r="C77" s="174">
        <v>0</v>
      </c>
      <c r="D77" s="174">
        <v>0</v>
      </c>
      <c r="E77" s="173">
        <v>0</v>
      </c>
      <c r="F77" s="174">
        <v>0</v>
      </c>
      <c r="G77" s="174"/>
      <c r="H77" s="83" t="str">
        <f t="shared" si="3"/>
        <v/>
      </c>
      <c r="J77" s="114" t="str">
        <f t="shared" si="2"/>
        <v>否</v>
      </c>
    </row>
    <row r="78" ht="20.1" hidden="1" customHeight="1" spans="1:10">
      <c r="A78" s="172" t="s">
        <v>165</v>
      </c>
      <c r="B78" s="173">
        <v>0</v>
      </c>
      <c r="C78" s="174">
        <v>0</v>
      </c>
      <c r="D78" s="174">
        <v>0</v>
      </c>
      <c r="E78" s="173">
        <v>0</v>
      </c>
      <c r="F78" s="174">
        <v>0</v>
      </c>
      <c r="G78" s="174"/>
      <c r="H78" s="83" t="str">
        <f t="shared" si="3"/>
        <v/>
      </c>
      <c r="J78" s="114" t="str">
        <f t="shared" si="2"/>
        <v>否</v>
      </c>
    </row>
    <row r="79" ht="20.1" hidden="1" customHeight="1" spans="1:10">
      <c r="A79" s="172" t="s">
        <v>166</v>
      </c>
      <c r="B79" s="173">
        <v>0</v>
      </c>
      <c r="C79" s="174">
        <v>0</v>
      </c>
      <c r="D79" s="174">
        <v>0</v>
      </c>
      <c r="E79" s="173">
        <v>0</v>
      </c>
      <c r="F79" s="174">
        <v>0</v>
      </c>
      <c r="G79" s="174"/>
      <c r="H79" s="83" t="str">
        <f t="shared" si="3"/>
        <v/>
      </c>
      <c r="J79" s="114" t="str">
        <f t="shared" si="2"/>
        <v>否</v>
      </c>
    </row>
    <row r="80" ht="20.1" hidden="1" customHeight="1" spans="1:10">
      <c r="A80" s="172" t="s">
        <v>167</v>
      </c>
      <c r="B80" s="173">
        <v>0</v>
      </c>
      <c r="C80" s="174">
        <v>0</v>
      </c>
      <c r="D80" s="174">
        <v>0</v>
      </c>
      <c r="E80" s="173">
        <v>0</v>
      </c>
      <c r="F80" s="174">
        <v>0</v>
      </c>
      <c r="G80" s="174"/>
      <c r="H80" s="83" t="str">
        <f t="shared" si="3"/>
        <v/>
      </c>
      <c r="J80" s="114" t="str">
        <f t="shared" si="2"/>
        <v>否</v>
      </c>
    </row>
    <row r="81" ht="20.1" hidden="1" customHeight="1" spans="1:10">
      <c r="A81" s="172" t="s">
        <v>168</v>
      </c>
      <c r="B81" s="173">
        <v>0</v>
      </c>
      <c r="C81" s="174">
        <v>0</v>
      </c>
      <c r="D81" s="174">
        <v>0</v>
      </c>
      <c r="E81" s="173">
        <v>0</v>
      </c>
      <c r="F81" s="174">
        <v>0</v>
      </c>
      <c r="G81" s="174"/>
      <c r="H81" s="83" t="str">
        <f t="shared" si="3"/>
        <v/>
      </c>
      <c r="J81" s="114" t="str">
        <f t="shared" si="2"/>
        <v>否</v>
      </c>
    </row>
    <row r="82" ht="20.1" hidden="1" customHeight="1" spans="1:10">
      <c r="A82" s="172" t="s">
        <v>160</v>
      </c>
      <c r="B82" s="173">
        <v>0</v>
      </c>
      <c r="C82" s="174">
        <v>0</v>
      </c>
      <c r="D82" s="174">
        <v>0</v>
      </c>
      <c r="E82" s="173">
        <v>0</v>
      </c>
      <c r="F82" s="174">
        <v>0</v>
      </c>
      <c r="G82" s="174"/>
      <c r="H82" s="83" t="str">
        <f t="shared" si="3"/>
        <v/>
      </c>
      <c r="J82" s="114" t="str">
        <f t="shared" si="2"/>
        <v>否</v>
      </c>
    </row>
    <row r="83" ht="20.1" hidden="1" customHeight="1" spans="1:10">
      <c r="A83" s="172" t="s">
        <v>126</v>
      </c>
      <c r="B83" s="173">
        <v>0</v>
      </c>
      <c r="C83" s="176">
        <v>0</v>
      </c>
      <c r="D83" s="176">
        <v>0</v>
      </c>
      <c r="E83" s="173">
        <v>0</v>
      </c>
      <c r="F83" s="176">
        <v>0</v>
      </c>
      <c r="G83" s="176"/>
      <c r="H83" s="83" t="str">
        <f t="shared" si="3"/>
        <v/>
      </c>
      <c r="J83" s="114" t="str">
        <f t="shared" si="2"/>
        <v>否</v>
      </c>
    </row>
    <row r="84" ht="17.85" customHeight="1" spans="1:10">
      <c r="A84" s="172" t="s">
        <v>169</v>
      </c>
      <c r="B84" s="173">
        <v>524</v>
      </c>
      <c r="C84" s="174">
        <v>100</v>
      </c>
      <c r="D84" s="174">
        <v>0</v>
      </c>
      <c r="E84" s="173">
        <v>370</v>
      </c>
      <c r="F84" s="174">
        <v>111</v>
      </c>
      <c r="G84" s="174"/>
      <c r="H84" s="85">
        <f t="shared" si="3"/>
        <v>0.706106870229008</v>
      </c>
      <c r="J84" s="114" t="str">
        <f t="shared" si="2"/>
        <v>是</v>
      </c>
    </row>
    <row r="85" ht="17.85" customHeight="1" spans="1:10">
      <c r="A85" s="172" t="s">
        <v>170</v>
      </c>
      <c r="B85" s="173">
        <v>881</v>
      </c>
      <c r="C85" s="174">
        <v>0</v>
      </c>
      <c r="D85" s="174">
        <v>0</v>
      </c>
      <c r="E85" s="173">
        <v>58</v>
      </c>
      <c r="F85" s="174"/>
      <c r="G85" s="174"/>
      <c r="H85" s="85">
        <f t="shared" si="3"/>
        <v>0.0658342792281498</v>
      </c>
      <c r="J85" s="114" t="str">
        <f t="shared" si="2"/>
        <v>是</v>
      </c>
    </row>
    <row r="86" ht="17.85" customHeight="1" spans="1:10">
      <c r="A86" s="172" t="s">
        <v>117</v>
      </c>
      <c r="B86" s="173">
        <v>566</v>
      </c>
      <c r="C86" s="174">
        <v>0</v>
      </c>
      <c r="D86" s="174">
        <v>0</v>
      </c>
      <c r="E86" s="173">
        <v>58</v>
      </c>
      <c r="F86" s="174"/>
      <c r="G86" s="174"/>
      <c r="H86" s="85">
        <f t="shared" si="3"/>
        <v>0.102473498233216</v>
      </c>
      <c r="J86" s="114" t="str">
        <f t="shared" si="2"/>
        <v>是</v>
      </c>
    </row>
    <row r="87" ht="18.2" hidden="1" customHeight="1" spans="1:10">
      <c r="A87" s="172" t="s">
        <v>118</v>
      </c>
      <c r="B87" s="173">
        <v>180</v>
      </c>
      <c r="C87" s="174">
        <v>0</v>
      </c>
      <c r="D87" s="174">
        <v>0</v>
      </c>
      <c r="E87" s="173">
        <v>0</v>
      </c>
      <c r="F87" s="174"/>
      <c r="G87" s="174"/>
      <c r="H87" s="83">
        <f t="shared" si="3"/>
        <v>0</v>
      </c>
      <c r="J87" s="114" t="str">
        <f t="shared" si="2"/>
        <v>否</v>
      </c>
    </row>
    <row r="88" ht="20.1" hidden="1" customHeight="1" spans="1:10">
      <c r="A88" s="172" t="s">
        <v>119</v>
      </c>
      <c r="B88" s="173">
        <v>0</v>
      </c>
      <c r="C88" s="174">
        <v>0</v>
      </c>
      <c r="D88" s="174">
        <v>0</v>
      </c>
      <c r="E88" s="173">
        <v>0</v>
      </c>
      <c r="F88" s="174"/>
      <c r="G88" s="174"/>
      <c r="H88" s="83" t="str">
        <f t="shared" si="3"/>
        <v/>
      </c>
      <c r="J88" s="114" t="str">
        <f t="shared" si="2"/>
        <v>否</v>
      </c>
    </row>
    <row r="89" ht="18.2" hidden="1" customHeight="1" spans="1:10">
      <c r="A89" s="172" t="s">
        <v>171</v>
      </c>
      <c r="B89" s="173">
        <v>104</v>
      </c>
      <c r="C89" s="174">
        <v>0</v>
      </c>
      <c r="D89" s="174">
        <v>0</v>
      </c>
      <c r="E89" s="173">
        <v>0</v>
      </c>
      <c r="F89" s="174"/>
      <c r="G89" s="174"/>
      <c r="H89" s="83">
        <f t="shared" si="3"/>
        <v>0</v>
      </c>
      <c r="J89" s="114" t="str">
        <f t="shared" si="2"/>
        <v>否</v>
      </c>
    </row>
    <row r="90" ht="20.1" hidden="1" customHeight="1" spans="1:10">
      <c r="A90" s="172" t="s">
        <v>172</v>
      </c>
      <c r="B90" s="173">
        <v>0</v>
      </c>
      <c r="C90" s="174">
        <v>0</v>
      </c>
      <c r="D90" s="174">
        <v>0</v>
      </c>
      <c r="E90" s="173">
        <v>0</v>
      </c>
      <c r="F90" s="174"/>
      <c r="G90" s="174"/>
      <c r="H90" s="83" t="str">
        <f t="shared" si="3"/>
        <v/>
      </c>
      <c r="J90" s="114" t="str">
        <f t="shared" si="2"/>
        <v>否</v>
      </c>
    </row>
    <row r="91" ht="18.2" hidden="1" customHeight="1" spans="1:10">
      <c r="A91" s="172" t="s">
        <v>160</v>
      </c>
      <c r="B91" s="173">
        <v>20</v>
      </c>
      <c r="C91" s="174">
        <v>0</v>
      </c>
      <c r="D91" s="174">
        <v>0</v>
      </c>
      <c r="E91" s="173">
        <v>0</v>
      </c>
      <c r="F91" s="174"/>
      <c r="G91" s="174"/>
      <c r="H91" s="83">
        <f t="shared" si="3"/>
        <v>0</v>
      </c>
      <c r="J91" s="114" t="str">
        <f t="shared" si="2"/>
        <v>否</v>
      </c>
    </row>
    <row r="92" ht="20.1" hidden="1" customHeight="1" spans="1:10">
      <c r="A92" s="172" t="s">
        <v>126</v>
      </c>
      <c r="B92" s="173">
        <v>0</v>
      </c>
      <c r="C92" s="174">
        <v>0</v>
      </c>
      <c r="D92" s="174">
        <v>0</v>
      </c>
      <c r="E92" s="173">
        <v>0</v>
      </c>
      <c r="F92" s="174"/>
      <c r="G92" s="174"/>
      <c r="H92" s="83" t="str">
        <f t="shared" si="3"/>
        <v/>
      </c>
      <c r="J92" s="114" t="str">
        <f t="shared" si="2"/>
        <v>否</v>
      </c>
    </row>
    <row r="93" ht="18.2" hidden="1" customHeight="1" spans="1:10">
      <c r="A93" s="172" t="s">
        <v>173</v>
      </c>
      <c r="B93" s="173">
        <v>11</v>
      </c>
      <c r="C93" s="174">
        <v>0</v>
      </c>
      <c r="D93" s="174">
        <v>0</v>
      </c>
      <c r="E93" s="173">
        <v>0</v>
      </c>
      <c r="F93" s="174"/>
      <c r="G93" s="174"/>
      <c r="H93" s="83">
        <f t="shared" si="3"/>
        <v>0</v>
      </c>
      <c r="J93" s="114" t="str">
        <f t="shared" si="2"/>
        <v>否</v>
      </c>
    </row>
    <row r="94" ht="17.85" customHeight="1" spans="1:10">
      <c r="A94" s="172" t="s">
        <v>174</v>
      </c>
      <c r="B94" s="173">
        <v>10</v>
      </c>
      <c r="C94" s="174">
        <v>0</v>
      </c>
      <c r="D94" s="174">
        <v>0</v>
      </c>
      <c r="E94" s="173">
        <v>89</v>
      </c>
      <c r="F94" s="174"/>
      <c r="G94" s="174"/>
      <c r="H94" s="85">
        <f t="shared" si="3"/>
        <v>8.9</v>
      </c>
      <c r="J94" s="114" t="str">
        <f t="shared" si="2"/>
        <v>是</v>
      </c>
    </row>
    <row r="95" ht="20.1" hidden="1" customHeight="1" spans="1:10">
      <c r="A95" s="172" t="s">
        <v>117</v>
      </c>
      <c r="B95" s="173">
        <v>0</v>
      </c>
      <c r="C95" s="174">
        <v>0</v>
      </c>
      <c r="D95" s="174">
        <v>0</v>
      </c>
      <c r="E95" s="173">
        <v>0</v>
      </c>
      <c r="F95" s="174"/>
      <c r="G95" s="174"/>
      <c r="H95" s="83" t="str">
        <f t="shared" si="3"/>
        <v/>
      </c>
      <c r="J95" s="114" t="str">
        <f t="shared" si="2"/>
        <v>否</v>
      </c>
    </row>
    <row r="96" ht="20.1" hidden="1" customHeight="1" spans="1:10">
      <c r="A96" s="172" t="s">
        <v>118</v>
      </c>
      <c r="B96" s="173">
        <v>0</v>
      </c>
      <c r="C96" s="174">
        <v>0</v>
      </c>
      <c r="D96" s="174">
        <v>0</v>
      </c>
      <c r="E96" s="173">
        <v>0</v>
      </c>
      <c r="F96" s="174"/>
      <c r="G96" s="174"/>
      <c r="H96" s="83" t="str">
        <f t="shared" si="3"/>
        <v/>
      </c>
      <c r="J96" s="114" t="str">
        <f t="shared" si="2"/>
        <v>否</v>
      </c>
    </row>
    <row r="97" ht="20.1" hidden="1" customHeight="1" spans="1:10">
      <c r="A97" s="172" t="s">
        <v>119</v>
      </c>
      <c r="B97" s="173">
        <v>0</v>
      </c>
      <c r="C97" s="174">
        <v>0</v>
      </c>
      <c r="D97" s="174">
        <v>0</v>
      </c>
      <c r="E97" s="173">
        <v>0</v>
      </c>
      <c r="F97" s="174"/>
      <c r="G97" s="174"/>
      <c r="H97" s="83" t="str">
        <f t="shared" si="3"/>
        <v/>
      </c>
      <c r="J97" s="114" t="str">
        <f t="shared" si="2"/>
        <v>否</v>
      </c>
    </row>
    <row r="98" ht="20.1" hidden="1" customHeight="1" spans="1:10">
      <c r="A98" s="172" t="s">
        <v>175</v>
      </c>
      <c r="B98" s="173">
        <v>0</v>
      </c>
      <c r="C98" s="174">
        <v>0</v>
      </c>
      <c r="D98" s="174">
        <v>0</v>
      </c>
      <c r="E98" s="173">
        <v>0</v>
      </c>
      <c r="F98" s="174"/>
      <c r="G98" s="174"/>
      <c r="H98" s="83" t="str">
        <f t="shared" si="3"/>
        <v/>
      </c>
      <c r="J98" s="114" t="str">
        <f t="shared" si="2"/>
        <v>否</v>
      </c>
    </row>
    <row r="99" ht="20.1" hidden="1" customHeight="1" spans="1:10">
      <c r="A99" s="172" t="s">
        <v>176</v>
      </c>
      <c r="B99" s="173">
        <v>0</v>
      </c>
      <c r="C99" s="174">
        <v>0</v>
      </c>
      <c r="D99" s="174">
        <v>0</v>
      </c>
      <c r="E99" s="173">
        <v>0</v>
      </c>
      <c r="F99" s="174"/>
      <c r="G99" s="174"/>
      <c r="H99" s="83" t="str">
        <f t="shared" si="3"/>
        <v/>
      </c>
      <c r="J99" s="114" t="str">
        <f t="shared" si="2"/>
        <v>否</v>
      </c>
    </row>
    <row r="100" ht="20.1" hidden="1" customHeight="1" spans="1:10">
      <c r="A100" s="172" t="s">
        <v>177</v>
      </c>
      <c r="B100" s="173">
        <v>0</v>
      </c>
      <c r="C100" s="174">
        <v>0</v>
      </c>
      <c r="D100" s="174">
        <v>0</v>
      </c>
      <c r="E100" s="173">
        <v>0</v>
      </c>
      <c r="F100" s="174"/>
      <c r="G100" s="174"/>
      <c r="H100" s="83" t="str">
        <f t="shared" si="3"/>
        <v/>
      </c>
      <c r="J100" s="114" t="str">
        <f t="shared" si="2"/>
        <v>否</v>
      </c>
    </row>
    <row r="101" ht="20.1" hidden="1" customHeight="1" spans="1:10">
      <c r="A101" s="172" t="s">
        <v>160</v>
      </c>
      <c r="B101" s="173">
        <v>0</v>
      </c>
      <c r="C101" s="174">
        <v>0</v>
      </c>
      <c r="D101" s="174">
        <v>0</v>
      </c>
      <c r="E101" s="173">
        <v>0</v>
      </c>
      <c r="F101" s="174"/>
      <c r="G101" s="174"/>
      <c r="H101" s="83" t="str">
        <f t="shared" si="3"/>
        <v/>
      </c>
      <c r="J101" s="114" t="str">
        <f t="shared" si="2"/>
        <v>否</v>
      </c>
    </row>
    <row r="102" ht="20.1" hidden="1" customHeight="1" spans="1:10">
      <c r="A102" s="172" t="s">
        <v>126</v>
      </c>
      <c r="B102" s="173">
        <v>0</v>
      </c>
      <c r="C102" s="176">
        <v>0</v>
      </c>
      <c r="D102" s="176">
        <v>0</v>
      </c>
      <c r="E102" s="173">
        <v>0</v>
      </c>
      <c r="F102" s="176"/>
      <c r="G102" s="176"/>
      <c r="H102" s="83" t="str">
        <f t="shared" si="3"/>
        <v/>
      </c>
      <c r="J102" s="114" t="str">
        <f t="shared" si="2"/>
        <v>否</v>
      </c>
    </row>
    <row r="103" ht="17.85" customHeight="1" spans="1:10">
      <c r="A103" s="172" t="s">
        <v>178</v>
      </c>
      <c r="B103" s="173">
        <v>10</v>
      </c>
      <c r="C103" s="174">
        <v>0</v>
      </c>
      <c r="D103" s="174">
        <v>0</v>
      </c>
      <c r="E103" s="173">
        <v>89</v>
      </c>
      <c r="F103" s="174"/>
      <c r="G103" s="174"/>
      <c r="H103" s="85">
        <f t="shared" si="3"/>
        <v>8.9</v>
      </c>
      <c r="J103" s="114" t="str">
        <f t="shared" si="2"/>
        <v>是</v>
      </c>
    </row>
    <row r="104" ht="17.85" customHeight="1" spans="1:10">
      <c r="A104" s="172" t="s">
        <v>179</v>
      </c>
      <c r="B104" s="173">
        <v>315</v>
      </c>
      <c r="C104" s="174">
        <v>10</v>
      </c>
      <c r="D104" s="174">
        <v>0</v>
      </c>
      <c r="E104" s="173">
        <v>384</v>
      </c>
      <c r="F104" s="174"/>
      <c r="G104" s="174"/>
      <c r="H104" s="85">
        <f t="shared" si="3"/>
        <v>1.21904761904762</v>
      </c>
      <c r="J104" s="114" t="str">
        <f t="shared" si="2"/>
        <v>是</v>
      </c>
    </row>
    <row r="105" ht="17.85" customHeight="1" spans="1:10">
      <c r="A105" s="172" t="s">
        <v>117</v>
      </c>
      <c r="B105" s="173">
        <v>184</v>
      </c>
      <c r="C105" s="174">
        <v>0</v>
      </c>
      <c r="D105" s="174">
        <v>0</v>
      </c>
      <c r="E105" s="173">
        <v>238</v>
      </c>
      <c r="F105" s="174"/>
      <c r="G105" s="174"/>
      <c r="H105" s="85">
        <f t="shared" si="3"/>
        <v>1.29347826086957</v>
      </c>
      <c r="J105" s="114" t="str">
        <f t="shared" si="2"/>
        <v>是</v>
      </c>
    </row>
    <row r="106" ht="17.85" customHeight="1" spans="1:10">
      <c r="A106" s="172" t="s">
        <v>118</v>
      </c>
      <c r="B106" s="173">
        <v>116</v>
      </c>
      <c r="C106" s="174">
        <v>0</v>
      </c>
      <c r="D106" s="174">
        <v>0</v>
      </c>
      <c r="E106" s="173">
        <v>121</v>
      </c>
      <c r="F106" s="174"/>
      <c r="G106" s="174"/>
      <c r="H106" s="85">
        <f t="shared" si="3"/>
        <v>1.04310344827586</v>
      </c>
      <c r="J106" s="114" t="str">
        <f t="shared" si="2"/>
        <v>是</v>
      </c>
    </row>
    <row r="107" ht="20.1" hidden="1" customHeight="1" spans="1:10">
      <c r="A107" s="172" t="s">
        <v>119</v>
      </c>
      <c r="B107" s="173">
        <v>0</v>
      </c>
      <c r="C107" s="174">
        <v>0</v>
      </c>
      <c r="D107" s="174">
        <v>0</v>
      </c>
      <c r="E107" s="173">
        <v>0</v>
      </c>
      <c r="F107" s="174"/>
      <c r="G107" s="174"/>
      <c r="H107" s="83" t="str">
        <f t="shared" si="3"/>
        <v/>
      </c>
      <c r="J107" s="114" t="str">
        <f t="shared" si="2"/>
        <v>否</v>
      </c>
    </row>
    <row r="108" ht="17.85" customHeight="1" spans="1:10">
      <c r="A108" s="172" t="s">
        <v>180</v>
      </c>
      <c r="B108" s="173">
        <v>0</v>
      </c>
      <c r="C108" s="174">
        <v>0</v>
      </c>
      <c r="D108" s="174">
        <v>0</v>
      </c>
      <c r="E108" s="173">
        <v>20</v>
      </c>
      <c r="F108" s="174"/>
      <c r="G108" s="174"/>
      <c r="H108" s="85" t="str">
        <f t="shared" si="3"/>
        <v/>
      </c>
      <c r="J108" s="114" t="str">
        <f t="shared" si="2"/>
        <v>是</v>
      </c>
    </row>
    <row r="109" ht="20.1" hidden="1" customHeight="1" spans="1:10">
      <c r="A109" s="172" t="s">
        <v>181</v>
      </c>
      <c r="B109" s="173">
        <v>0</v>
      </c>
      <c r="C109" s="174">
        <v>0</v>
      </c>
      <c r="D109" s="174">
        <v>0</v>
      </c>
      <c r="E109" s="173">
        <v>0</v>
      </c>
      <c r="F109" s="174"/>
      <c r="G109" s="174"/>
      <c r="H109" s="83" t="str">
        <f t="shared" si="3"/>
        <v/>
      </c>
      <c r="J109" s="114" t="str">
        <f t="shared" si="2"/>
        <v>否</v>
      </c>
    </row>
    <row r="110" ht="20.1" hidden="1" customHeight="1" spans="1:10">
      <c r="A110" s="172" t="s">
        <v>182</v>
      </c>
      <c r="B110" s="173">
        <v>0</v>
      </c>
      <c r="C110" s="174">
        <v>0</v>
      </c>
      <c r="D110" s="174">
        <v>0</v>
      </c>
      <c r="E110" s="173">
        <v>0</v>
      </c>
      <c r="F110" s="174"/>
      <c r="G110" s="174"/>
      <c r="H110" s="83" t="str">
        <f t="shared" si="3"/>
        <v/>
      </c>
      <c r="J110" s="114" t="str">
        <f t="shared" si="2"/>
        <v>否</v>
      </c>
    </row>
    <row r="111" ht="20.1" hidden="1" customHeight="1" spans="1:10">
      <c r="A111" s="172" t="s">
        <v>183</v>
      </c>
      <c r="B111" s="173">
        <v>0</v>
      </c>
      <c r="C111" s="176">
        <v>0</v>
      </c>
      <c r="D111" s="176">
        <v>0</v>
      </c>
      <c r="E111" s="173">
        <v>0</v>
      </c>
      <c r="F111" s="176"/>
      <c r="G111" s="176"/>
      <c r="H111" s="83" t="str">
        <f t="shared" si="3"/>
        <v/>
      </c>
      <c r="J111" s="114" t="str">
        <f t="shared" si="2"/>
        <v>否</v>
      </c>
    </row>
    <row r="112" ht="20.1" hidden="1" customHeight="1" spans="1:10">
      <c r="A112" s="172" t="s">
        <v>184</v>
      </c>
      <c r="B112" s="173">
        <v>0</v>
      </c>
      <c r="C112" s="174">
        <v>0</v>
      </c>
      <c r="D112" s="174">
        <v>0</v>
      </c>
      <c r="E112" s="173">
        <v>0</v>
      </c>
      <c r="F112" s="174"/>
      <c r="G112" s="174"/>
      <c r="H112" s="83" t="str">
        <f t="shared" si="3"/>
        <v/>
      </c>
      <c r="J112" s="114" t="str">
        <f t="shared" si="2"/>
        <v>否</v>
      </c>
    </row>
    <row r="113" ht="20.1" hidden="1" customHeight="1" spans="1:10">
      <c r="A113" s="172" t="s">
        <v>185</v>
      </c>
      <c r="B113" s="173">
        <v>0</v>
      </c>
      <c r="C113" s="174">
        <v>0</v>
      </c>
      <c r="D113" s="174">
        <v>0</v>
      </c>
      <c r="E113" s="173">
        <v>0</v>
      </c>
      <c r="F113" s="174"/>
      <c r="G113" s="174"/>
      <c r="H113" s="83" t="str">
        <f t="shared" si="3"/>
        <v/>
      </c>
      <c r="J113" s="114" t="str">
        <f t="shared" si="2"/>
        <v>否</v>
      </c>
    </row>
    <row r="114" ht="17.85" customHeight="1" spans="1:10">
      <c r="A114" s="172" t="s">
        <v>186</v>
      </c>
      <c r="B114" s="173">
        <v>5</v>
      </c>
      <c r="C114" s="174">
        <v>0</v>
      </c>
      <c r="D114" s="174">
        <v>0</v>
      </c>
      <c r="E114" s="173">
        <v>5</v>
      </c>
      <c r="F114" s="174"/>
      <c r="G114" s="174"/>
      <c r="H114" s="85">
        <f t="shared" si="3"/>
        <v>1</v>
      </c>
      <c r="J114" s="114" t="str">
        <f t="shared" si="2"/>
        <v>是</v>
      </c>
    </row>
    <row r="115" ht="20.1" hidden="1" customHeight="1" spans="1:10">
      <c r="A115" s="172" t="s">
        <v>187</v>
      </c>
      <c r="B115" s="173">
        <v>0</v>
      </c>
      <c r="C115" s="174">
        <v>0</v>
      </c>
      <c r="D115" s="174">
        <v>0</v>
      </c>
      <c r="E115" s="173">
        <v>0</v>
      </c>
      <c r="F115" s="174"/>
      <c r="G115" s="174"/>
      <c r="H115" s="83" t="str">
        <f t="shared" si="3"/>
        <v/>
      </c>
      <c r="J115" s="114" t="str">
        <f t="shared" si="2"/>
        <v>否</v>
      </c>
    </row>
    <row r="116" ht="20.1" hidden="1" customHeight="1" spans="1:10">
      <c r="A116" s="172" t="s">
        <v>188</v>
      </c>
      <c r="B116" s="173">
        <v>0</v>
      </c>
      <c r="C116" s="174">
        <v>0</v>
      </c>
      <c r="D116" s="174">
        <v>0</v>
      </c>
      <c r="E116" s="173">
        <v>0</v>
      </c>
      <c r="F116" s="174"/>
      <c r="G116" s="174"/>
      <c r="H116" s="83" t="str">
        <f t="shared" si="3"/>
        <v/>
      </c>
      <c r="J116" s="114" t="str">
        <f t="shared" si="2"/>
        <v>否</v>
      </c>
    </row>
    <row r="117" ht="20.1" hidden="1" customHeight="1" spans="1:10">
      <c r="A117" s="172" t="s">
        <v>126</v>
      </c>
      <c r="B117" s="173">
        <v>0</v>
      </c>
      <c r="C117" s="174">
        <v>0</v>
      </c>
      <c r="D117" s="174">
        <v>0</v>
      </c>
      <c r="E117" s="173">
        <v>0</v>
      </c>
      <c r="F117" s="174"/>
      <c r="G117" s="174"/>
      <c r="H117" s="83" t="str">
        <f t="shared" si="3"/>
        <v/>
      </c>
      <c r="J117" s="114" t="str">
        <f t="shared" si="2"/>
        <v>否</v>
      </c>
    </row>
    <row r="118" ht="17.25" hidden="1" customHeight="1" spans="1:10">
      <c r="A118" s="172" t="s">
        <v>1163</v>
      </c>
      <c r="B118" s="173">
        <v>10</v>
      </c>
      <c r="C118" s="174">
        <v>10</v>
      </c>
      <c r="D118" s="174">
        <v>0</v>
      </c>
      <c r="E118" s="173">
        <v>0</v>
      </c>
      <c r="F118" s="174"/>
      <c r="G118" s="174"/>
      <c r="H118" s="83">
        <f t="shared" si="3"/>
        <v>0</v>
      </c>
      <c r="J118" s="114" t="str">
        <f t="shared" si="2"/>
        <v>否</v>
      </c>
    </row>
    <row r="119" ht="17.85" customHeight="1" spans="1:10">
      <c r="A119" s="172" t="s">
        <v>190</v>
      </c>
      <c r="B119" s="173">
        <v>3424</v>
      </c>
      <c r="C119" s="174">
        <v>0</v>
      </c>
      <c r="D119" s="174">
        <v>0</v>
      </c>
      <c r="E119" s="173">
        <v>2433</v>
      </c>
      <c r="F119" s="174"/>
      <c r="G119" s="174"/>
      <c r="H119" s="85">
        <f t="shared" si="3"/>
        <v>0.710572429906542</v>
      </c>
      <c r="J119" s="114" t="str">
        <f t="shared" si="2"/>
        <v>是</v>
      </c>
    </row>
    <row r="120" ht="17.85" customHeight="1" spans="1:10">
      <c r="A120" s="172" t="s">
        <v>117</v>
      </c>
      <c r="B120" s="173">
        <v>1436</v>
      </c>
      <c r="C120" s="174">
        <v>0</v>
      </c>
      <c r="D120" s="174">
        <v>0</v>
      </c>
      <c r="E120" s="173">
        <v>1714</v>
      </c>
      <c r="F120" s="174"/>
      <c r="G120" s="174"/>
      <c r="H120" s="85">
        <f t="shared" si="3"/>
        <v>1.19359331476323</v>
      </c>
      <c r="J120" s="114" t="str">
        <f t="shared" si="2"/>
        <v>是</v>
      </c>
    </row>
    <row r="121" ht="17.85" customHeight="1" spans="1:10">
      <c r="A121" s="172" t="s">
        <v>118</v>
      </c>
      <c r="B121" s="173">
        <v>1168</v>
      </c>
      <c r="C121" s="174">
        <v>0</v>
      </c>
      <c r="D121" s="174">
        <v>0</v>
      </c>
      <c r="E121" s="173">
        <v>669</v>
      </c>
      <c r="F121" s="174"/>
      <c r="G121" s="174"/>
      <c r="H121" s="85">
        <f t="shared" si="3"/>
        <v>0.57277397260274</v>
      </c>
      <c r="J121" s="114" t="str">
        <f t="shared" si="2"/>
        <v>是</v>
      </c>
    </row>
    <row r="122" ht="20.1" hidden="1" customHeight="1" spans="1:10">
      <c r="A122" s="172" t="s">
        <v>119</v>
      </c>
      <c r="B122" s="173">
        <v>0</v>
      </c>
      <c r="C122" s="174">
        <v>0</v>
      </c>
      <c r="D122" s="174">
        <v>0</v>
      </c>
      <c r="E122" s="173">
        <v>0</v>
      </c>
      <c r="F122" s="174"/>
      <c r="G122" s="174"/>
      <c r="H122" s="83" t="str">
        <f t="shared" si="3"/>
        <v/>
      </c>
      <c r="J122" s="114" t="str">
        <f t="shared" si="2"/>
        <v>否</v>
      </c>
    </row>
    <row r="123" ht="20.1" hidden="1" customHeight="1" spans="1:10">
      <c r="A123" s="172" t="s">
        <v>191</v>
      </c>
      <c r="B123" s="173">
        <v>0</v>
      </c>
      <c r="C123" s="174">
        <v>0</v>
      </c>
      <c r="D123" s="174">
        <v>0</v>
      </c>
      <c r="E123" s="173">
        <v>0</v>
      </c>
      <c r="F123" s="174"/>
      <c r="G123" s="174"/>
      <c r="H123" s="83" t="str">
        <f t="shared" si="3"/>
        <v/>
      </c>
      <c r="J123" s="114" t="str">
        <f t="shared" si="2"/>
        <v>否</v>
      </c>
    </row>
    <row r="124" ht="20.1" hidden="1" customHeight="1" spans="1:10">
      <c r="A124" s="172" t="s">
        <v>192</v>
      </c>
      <c r="B124" s="173">
        <v>0</v>
      </c>
      <c r="C124" s="174">
        <v>0</v>
      </c>
      <c r="D124" s="174">
        <v>0</v>
      </c>
      <c r="E124" s="173">
        <v>0</v>
      </c>
      <c r="F124" s="174"/>
      <c r="G124" s="174"/>
      <c r="H124" s="83" t="str">
        <f t="shared" si="3"/>
        <v/>
      </c>
      <c r="J124" s="114" t="str">
        <f t="shared" si="2"/>
        <v>否</v>
      </c>
    </row>
    <row r="125" ht="20.1" hidden="1" customHeight="1" spans="1:10">
      <c r="A125" s="172" t="s">
        <v>193</v>
      </c>
      <c r="B125" s="173">
        <v>0</v>
      </c>
      <c r="C125" s="174">
        <v>0</v>
      </c>
      <c r="D125" s="174">
        <v>0</v>
      </c>
      <c r="E125" s="173">
        <v>0</v>
      </c>
      <c r="F125" s="174"/>
      <c r="G125" s="174"/>
      <c r="H125" s="83" t="str">
        <f t="shared" si="3"/>
        <v/>
      </c>
      <c r="J125" s="114" t="str">
        <f t="shared" si="2"/>
        <v>否</v>
      </c>
    </row>
    <row r="126" ht="20.1" hidden="1" customHeight="1" spans="1:10">
      <c r="A126" s="172" t="s">
        <v>126</v>
      </c>
      <c r="B126" s="173">
        <v>0</v>
      </c>
      <c r="C126" s="174">
        <v>0</v>
      </c>
      <c r="D126" s="174">
        <v>0</v>
      </c>
      <c r="E126" s="173">
        <v>0</v>
      </c>
      <c r="F126" s="174"/>
      <c r="G126" s="174"/>
      <c r="H126" s="83" t="str">
        <f t="shared" si="3"/>
        <v/>
      </c>
      <c r="J126" s="114" t="str">
        <f t="shared" si="2"/>
        <v>否</v>
      </c>
    </row>
    <row r="127" ht="17.85" customHeight="1" spans="1:10">
      <c r="A127" s="172" t="s">
        <v>194</v>
      </c>
      <c r="B127" s="173">
        <v>820</v>
      </c>
      <c r="C127" s="176">
        <v>0</v>
      </c>
      <c r="D127" s="176">
        <v>0</v>
      </c>
      <c r="E127" s="173">
        <v>50</v>
      </c>
      <c r="F127" s="176"/>
      <c r="G127" s="176"/>
      <c r="H127" s="85">
        <f t="shared" si="3"/>
        <v>0.0609756097560976</v>
      </c>
      <c r="J127" s="114" t="str">
        <f t="shared" si="2"/>
        <v>是</v>
      </c>
    </row>
    <row r="128" ht="17.85" customHeight="1" spans="1:10">
      <c r="A128" s="172" t="s">
        <v>195</v>
      </c>
      <c r="B128" s="173">
        <v>2245</v>
      </c>
      <c r="C128" s="174">
        <v>74</v>
      </c>
      <c r="D128" s="174">
        <v>375</v>
      </c>
      <c r="E128" s="173">
        <v>2221</v>
      </c>
      <c r="F128" s="174">
        <v>87</v>
      </c>
      <c r="G128" s="174">
        <v>113</v>
      </c>
      <c r="H128" s="85">
        <f t="shared" si="3"/>
        <v>0.989309576837416</v>
      </c>
      <c r="J128" s="114" t="str">
        <f t="shared" si="2"/>
        <v>是</v>
      </c>
    </row>
    <row r="129" ht="17.85" customHeight="1" spans="1:10">
      <c r="A129" s="172" t="s">
        <v>117</v>
      </c>
      <c r="B129" s="173">
        <v>1320</v>
      </c>
      <c r="C129" s="174">
        <v>39</v>
      </c>
      <c r="D129" s="174">
        <v>0</v>
      </c>
      <c r="E129" s="173">
        <v>1490</v>
      </c>
      <c r="F129" s="174">
        <v>51</v>
      </c>
      <c r="G129" s="174"/>
      <c r="H129" s="85">
        <f t="shared" si="3"/>
        <v>1.12878787878788</v>
      </c>
      <c r="J129" s="114" t="str">
        <f t="shared" si="2"/>
        <v>是</v>
      </c>
    </row>
    <row r="130" ht="17.85" customHeight="1" spans="1:10">
      <c r="A130" s="172" t="s">
        <v>118</v>
      </c>
      <c r="B130" s="173">
        <v>214</v>
      </c>
      <c r="C130" s="174">
        <v>0</v>
      </c>
      <c r="D130" s="174">
        <v>0</v>
      </c>
      <c r="E130" s="173">
        <v>200</v>
      </c>
      <c r="F130" s="174">
        <v>0</v>
      </c>
      <c r="G130" s="174"/>
      <c r="H130" s="85">
        <f t="shared" si="3"/>
        <v>0.934579439252336</v>
      </c>
      <c r="J130" s="114" t="str">
        <f t="shared" si="2"/>
        <v>是</v>
      </c>
    </row>
    <row r="131" hidden="1" spans="1:10">
      <c r="A131" s="172" t="s">
        <v>119</v>
      </c>
      <c r="B131" s="173">
        <v>0</v>
      </c>
      <c r="C131" s="174">
        <v>0</v>
      </c>
      <c r="D131" s="174">
        <v>0</v>
      </c>
      <c r="E131" s="173">
        <v>0</v>
      </c>
      <c r="F131" s="174">
        <v>0</v>
      </c>
      <c r="G131" s="174"/>
      <c r="H131" s="83" t="str">
        <f t="shared" si="3"/>
        <v/>
      </c>
      <c r="J131" s="114" t="str">
        <f t="shared" si="2"/>
        <v>否</v>
      </c>
    </row>
    <row r="132" hidden="1" spans="1:10">
      <c r="A132" s="172" t="s">
        <v>196</v>
      </c>
      <c r="B132" s="173">
        <v>0</v>
      </c>
      <c r="C132" s="174">
        <v>0</v>
      </c>
      <c r="D132" s="174">
        <v>0</v>
      </c>
      <c r="E132" s="173">
        <v>0</v>
      </c>
      <c r="F132" s="174">
        <v>0</v>
      </c>
      <c r="G132" s="174"/>
      <c r="H132" s="83" t="str">
        <f t="shared" si="3"/>
        <v/>
      </c>
      <c r="J132" s="114" t="str">
        <f t="shared" si="2"/>
        <v>否</v>
      </c>
    </row>
    <row r="133" ht="17.85" customHeight="1" spans="1:10">
      <c r="A133" s="172" t="s">
        <v>197</v>
      </c>
      <c r="B133" s="173">
        <v>0</v>
      </c>
      <c r="C133" s="174">
        <v>0</v>
      </c>
      <c r="D133" s="174">
        <v>0</v>
      </c>
      <c r="E133" s="173">
        <v>50</v>
      </c>
      <c r="F133" s="174">
        <v>0</v>
      </c>
      <c r="G133" s="174">
        <v>50</v>
      </c>
      <c r="H133" s="85" t="str">
        <f t="shared" si="3"/>
        <v/>
      </c>
      <c r="J133" s="114" t="str">
        <f t="shared" ref="J133:J196" si="4">IF((E133+F133+K133)&lt;&gt;0,"是","否")</f>
        <v>是</v>
      </c>
    </row>
    <row r="134" hidden="1" spans="1:10">
      <c r="A134" s="172" t="s">
        <v>198</v>
      </c>
      <c r="B134" s="173">
        <v>0</v>
      </c>
      <c r="C134" s="176">
        <v>0</v>
      </c>
      <c r="D134" s="176">
        <v>0</v>
      </c>
      <c r="E134" s="173">
        <v>0</v>
      </c>
      <c r="F134" s="176">
        <v>0</v>
      </c>
      <c r="G134" s="176"/>
      <c r="H134" s="83" t="str">
        <f t="shared" ref="H134:H197" si="5">IF(B134&lt;&gt;0,E134/B134,"")</f>
        <v/>
      </c>
      <c r="J134" s="114" t="str">
        <f t="shared" si="4"/>
        <v>否</v>
      </c>
    </row>
    <row r="135" hidden="1" spans="1:10">
      <c r="A135" s="172" t="s">
        <v>199</v>
      </c>
      <c r="B135" s="173">
        <v>0</v>
      </c>
      <c r="C135" s="174">
        <v>0</v>
      </c>
      <c r="D135" s="174">
        <v>0</v>
      </c>
      <c r="E135" s="173">
        <v>0</v>
      </c>
      <c r="F135" s="174">
        <v>0</v>
      </c>
      <c r="G135" s="174"/>
      <c r="H135" s="83" t="str">
        <f t="shared" si="5"/>
        <v/>
      </c>
      <c r="J135" s="114" t="str">
        <f t="shared" si="4"/>
        <v>否</v>
      </c>
    </row>
    <row r="136" ht="17.85" customHeight="1" spans="1:10">
      <c r="A136" s="172" t="s">
        <v>200</v>
      </c>
      <c r="B136" s="173">
        <v>701</v>
      </c>
      <c r="C136" s="174">
        <v>35</v>
      </c>
      <c r="D136" s="174">
        <v>375</v>
      </c>
      <c r="E136" s="173">
        <v>470</v>
      </c>
      <c r="F136" s="174">
        <v>25</v>
      </c>
      <c r="G136" s="174">
        <v>63</v>
      </c>
      <c r="H136" s="85">
        <f t="shared" si="5"/>
        <v>0.670470756062768</v>
      </c>
      <c r="J136" s="114" t="str">
        <f t="shared" si="4"/>
        <v>是</v>
      </c>
    </row>
    <row r="137" ht="20.1" hidden="1" customHeight="1" spans="1:10">
      <c r="A137" s="172" t="s">
        <v>126</v>
      </c>
      <c r="B137" s="173">
        <v>0</v>
      </c>
      <c r="C137" s="174">
        <v>0</v>
      </c>
      <c r="D137" s="174">
        <v>0</v>
      </c>
      <c r="E137" s="173">
        <v>0</v>
      </c>
      <c r="F137" s="174">
        <v>0</v>
      </c>
      <c r="G137" s="174"/>
      <c r="H137" s="83" t="str">
        <f t="shared" si="5"/>
        <v/>
      </c>
      <c r="J137" s="114" t="str">
        <f t="shared" si="4"/>
        <v>否</v>
      </c>
    </row>
    <row r="138" ht="17.85" customHeight="1" spans="1:10">
      <c r="A138" s="172" t="s">
        <v>201</v>
      </c>
      <c r="B138" s="173">
        <v>10</v>
      </c>
      <c r="C138" s="174">
        <v>0</v>
      </c>
      <c r="D138" s="174">
        <v>0</v>
      </c>
      <c r="E138" s="173">
        <v>11</v>
      </c>
      <c r="F138" s="174">
        <v>11</v>
      </c>
      <c r="G138" s="174"/>
      <c r="H138" s="85">
        <f t="shared" si="5"/>
        <v>1.1</v>
      </c>
      <c r="J138" s="114" t="str">
        <f t="shared" si="4"/>
        <v>是</v>
      </c>
    </row>
    <row r="139" ht="20.1" hidden="1" customHeight="1" spans="1:10">
      <c r="A139" s="172" t="s">
        <v>202</v>
      </c>
      <c r="B139" s="173">
        <v>0</v>
      </c>
      <c r="C139" s="174">
        <v>0</v>
      </c>
      <c r="D139" s="174">
        <v>0</v>
      </c>
      <c r="E139" s="173"/>
      <c r="F139" s="174"/>
      <c r="G139" s="174"/>
      <c r="H139" s="83" t="str">
        <f t="shared" si="5"/>
        <v/>
      </c>
      <c r="J139" s="114" t="str">
        <f t="shared" si="4"/>
        <v>否</v>
      </c>
    </row>
    <row r="140" ht="20.1" hidden="1" customHeight="1" spans="1:10">
      <c r="A140" s="172" t="s">
        <v>117</v>
      </c>
      <c r="B140" s="173">
        <v>0</v>
      </c>
      <c r="C140" s="174">
        <v>0</v>
      </c>
      <c r="D140" s="174">
        <v>0</v>
      </c>
      <c r="E140" s="173"/>
      <c r="F140" s="174"/>
      <c r="G140" s="174"/>
      <c r="H140" s="83" t="str">
        <f t="shared" si="5"/>
        <v/>
      </c>
      <c r="J140" s="114" t="str">
        <f t="shared" si="4"/>
        <v>否</v>
      </c>
    </row>
    <row r="141" ht="20.1" hidden="1" customHeight="1" spans="1:10">
      <c r="A141" s="172" t="s">
        <v>118</v>
      </c>
      <c r="B141" s="173">
        <v>0</v>
      </c>
      <c r="C141" s="174">
        <v>0</v>
      </c>
      <c r="D141" s="174">
        <v>0</v>
      </c>
      <c r="E141" s="173"/>
      <c r="F141" s="174"/>
      <c r="G141" s="174"/>
      <c r="H141" s="83" t="str">
        <f t="shared" si="5"/>
        <v/>
      </c>
      <c r="J141" s="114" t="str">
        <f t="shared" si="4"/>
        <v>否</v>
      </c>
    </row>
    <row r="142" ht="20.1" hidden="1" customHeight="1" spans="1:10">
      <c r="A142" s="172" t="s">
        <v>119</v>
      </c>
      <c r="B142" s="173">
        <v>0</v>
      </c>
      <c r="C142" s="174">
        <v>0</v>
      </c>
      <c r="D142" s="174">
        <v>0</v>
      </c>
      <c r="E142" s="173"/>
      <c r="F142" s="174"/>
      <c r="G142" s="174"/>
      <c r="H142" s="83" t="str">
        <f t="shared" si="5"/>
        <v/>
      </c>
      <c r="J142" s="114" t="str">
        <f t="shared" si="4"/>
        <v>否</v>
      </c>
    </row>
    <row r="143" ht="20.1" hidden="1" customHeight="1" spans="1:10">
      <c r="A143" s="172" t="s">
        <v>203</v>
      </c>
      <c r="B143" s="173">
        <v>0</v>
      </c>
      <c r="C143" s="174">
        <v>0</v>
      </c>
      <c r="D143" s="174">
        <v>0</v>
      </c>
      <c r="E143" s="173"/>
      <c r="F143" s="174"/>
      <c r="G143" s="174"/>
      <c r="H143" s="83" t="str">
        <f t="shared" si="5"/>
        <v/>
      </c>
      <c r="J143" s="114" t="str">
        <f t="shared" si="4"/>
        <v>否</v>
      </c>
    </row>
    <row r="144" ht="20.1" hidden="1" customHeight="1" spans="1:10">
      <c r="A144" s="172" t="s">
        <v>204</v>
      </c>
      <c r="B144" s="173">
        <v>0</v>
      </c>
      <c r="C144" s="176">
        <v>0</v>
      </c>
      <c r="D144" s="176">
        <v>0</v>
      </c>
      <c r="E144" s="173"/>
      <c r="F144" s="176"/>
      <c r="G144" s="176"/>
      <c r="H144" s="83" t="str">
        <f t="shared" si="5"/>
        <v/>
      </c>
      <c r="J144" s="114" t="str">
        <f t="shared" si="4"/>
        <v>否</v>
      </c>
    </row>
    <row r="145" ht="20.1" hidden="1" customHeight="1" spans="1:10">
      <c r="A145" s="172" t="s">
        <v>205</v>
      </c>
      <c r="B145" s="173">
        <v>0</v>
      </c>
      <c r="C145" s="174">
        <v>0</v>
      </c>
      <c r="D145" s="174">
        <v>0</v>
      </c>
      <c r="E145" s="173"/>
      <c r="F145" s="174"/>
      <c r="G145" s="174"/>
      <c r="H145" s="83" t="str">
        <f t="shared" si="5"/>
        <v/>
      </c>
      <c r="J145" s="114" t="str">
        <f t="shared" si="4"/>
        <v>否</v>
      </c>
    </row>
    <row r="146" ht="20.1" hidden="1" customHeight="1" spans="1:10">
      <c r="A146" s="172" t="s">
        <v>206</v>
      </c>
      <c r="B146" s="173">
        <v>0</v>
      </c>
      <c r="C146" s="174">
        <v>0</v>
      </c>
      <c r="D146" s="174">
        <v>0</v>
      </c>
      <c r="E146" s="173"/>
      <c r="F146" s="174"/>
      <c r="G146" s="174"/>
      <c r="H146" s="83" t="str">
        <f t="shared" si="5"/>
        <v/>
      </c>
      <c r="J146" s="114" t="str">
        <f t="shared" si="4"/>
        <v>否</v>
      </c>
    </row>
    <row r="147" ht="20.1" hidden="1" customHeight="1" spans="1:10">
      <c r="A147" s="172" t="s">
        <v>207</v>
      </c>
      <c r="B147" s="173">
        <v>0</v>
      </c>
      <c r="C147" s="174">
        <v>0</v>
      </c>
      <c r="D147" s="174">
        <v>0</v>
      </c>
      <c r="E147" s="173"/>
      <c r="F147" s="174"/>
      <c r="G147" s="174"/>
      <c r="H147" s="83" t="str">
        <f t="shared" si="5"/>
        <v/>
      </c>
      <c r="J147" s="114" t="str">
        <f t="shared" si="4"/>
        <v>否</v>
      </c>
    </row>
    <row r="148" ht="20.1" hidden="1" customHeight="1" spans="1:10">
      <c r="A148" s="172" t="s">
        <v>208</v>
      </c>
      <c r="B148" s="173">
        <v>0</v>
      </c>
      <c r="C148" s="174">
        <v>0</v>
      </c>
      <c r="D148" s="174">
        <v>0</v>
      </c>
      <c r="E148" s="173"/>
      <c r="F148" s="174"/>
      <c r="G148" s="174"/>
      <c r="H148" s="83" t="str">
        <f t="shared" si="5"/>
        <v/>
      </c>
      <c r="J148" s="114" t="str">
        <f t="shared" si="4"/>
        <v>否</v>
      </c>
    </row>
    <row r="149" ht="20.1" hidden="1" customHeight="1" spans="1:10">
      <c r="A149" s="172" t="s">
        <v>126</v>
      </c>
      <c r="B149" s="173">
        <v>0</v>
      </c>
      <c r="C149" s="174">
        <v>0</v>
      </c>
      <c r="D149" s="174">
        <v>0</v>
      </c>
      <c r="E149" s="173"/>
      <c r="F149" s="174"/>
      <c r="G149" s="174"/>
      <c r="H149" s="83" t="str">
        <f t="shared" si="5"/>
        <v/>
      </c>
      <c r="J149" s="114" t="str">
        <f t="shared" si="4"/>
        <v>否</v>
      </c>
    </row>
    <row r="150" ht="20.1" hidden="1" customHeight="1" spans="1:10">
      <c r="A150" s="172" t="s">
        <v>209</v>
      </c>
      <c r="B150" s="173">
        <v>0</v>
      </c>
      <c r="C150" s="174">
        <v>0</v>
      </c>
      <c r="D150" s="174">
        <v>0</v>
      </c>
      <c r="E150" s="173"/>
      <c r="F150" s="174"/>
      <c r="G150" s="174"/>
      <c r="H150" s="83" t="str">
        <f t="shared" si="5"/>
        <v/>
      </c>
      <c r="J150" s="114" t="str">
        <f t="shared" si="4"/>
        <v>否</v>
      </c>
    </row>
    <row r="151" ht="17.85" customHeight="1" spans="1:10">
      <c r="A151" s="172" t="s">
        <v>210</v>
      </c>
      <c r="B151" s="173">
        <v>877</v>
      </c>
      <c r="C151" s="174">
        <v>28</v>
      </c>
      <c r="D151" s="174">
        <v>0</v>
      </c>
      <c r="E151" s="173">
        <v>1066</v>
      </c>
      <c r="F151" s="174">
        <v>29</v>
      </c>
      <c r="G151" s="174"/>
      <c r="H151" s="85">
        <f t="shared" si="5"/>
        <v>1.21550741163056</v>
      </c>
      <c r="J151" s="114" t="str">
        <f t="shared" si="4"/>
        <v>是</v>
      </c>
    </row>
    <row r="152" ht="17.85" customHeight="1" spans="1:10">
      <c r="A152" s="172" t="s">
        <v>117</v>
      </c>
      <c r="B152" s="173">
        <v>622</v>
      </c>
      <c r="C152" s="176">
        <v>0</v>
      </c>
      <c r="D152" s="176">
        <v>0</v>
      </c>
      <c r="E152" s="173">
        <v>837</v>
      </c>
      <c r="F152" s="176">
        <v>0</v>
      </c>
      <c r="G152" s="176"/>
      <c r="H152" s="85">
        <f t="shared" si="5"/>
        <v>1.34565916398714</v>
      </c>
      <c r="J152" s="114" t="str">
        <f t="shared" si="4"/>
        <v>是</v>
      </c>
    </row>
    <row r="153" ht="17.85" customHeight="1" spans="1:10">
      <c r="A153" s="172" t="s">
        <v>118</v>
      </c>
      <c r="B153" s="173">
        <v>0</v>
      </c>
      <c r="C153" s="174">
        <v>0</v>
      </c>
      <c r="D153" s="174">
        <v>0</v>
      </c>
      <c r="E153" s="173">
        <v>14</v>
      </c>
      <c r="F153" s="174">
        <v>0</v>
      </c>
      <c r="G153" s="174"/>
      <c r="H153" s="85" t="str">
        <f t="shared" si="5"/>
        <v/>
      </c>
      <c r="J153" s="114" t="str">
        <f t="shared" si="4"/>
        <v>是</v>
      </c>
    </row>
    <row r="154" ht="20.1" hidden="1" customHeight="1" spans="1:10">
      <c r="A154" s="172" t="s">
        <v>119</v>
      </c>
      <c r="B154" s="173">
        <v>0</v>
      </c>
      <c r="C154" s="174">
        <v>0</v>
      </c>
      <c r="D154" s="174">
        <v>0</v>
      </c>
      <c r="E154" s="173">
        <v>0</v>
      </c>
      <c r="F154" s="174">
        <v>0</v>
      </c>
      <c r="G154" s="174"/>
      <c r="H154" s="83" t="str">
        <f t="shared" si="5"/>
        <v/>
      </c>
      <c r="J154" s="114" t="str">
        <f t="shared" si="4"/>
        <v>否</v>
      </c>
    </row>
    <row r="155" ht="17.85" customHeight="1" spans="1:10">
      <c r="A155" s="172" t="s">
        <v>211</v>
      </c>
      <c r="B155" s="173">
        <v>85</v>
      </c>
      <c r="C155" s="174">
        <v>0</v>
      </c>
      <c r="D155" s="174">
        <v>0</v>
      </c>
      <c r="E155" s="173">
        <v>55</v>
      </c>
      <c r="F155" s="174">
        <v>0</v>
      </c>
      <c r="G155" s="174"/>
      <c r="H155" s="85">
        <f t="shared" si="5"/>
        <v>0.647058823529412</v>
      </c>
      <c r="J155" s="114" t="str">
        <f t="shared" si="4"/>
        <v>是</v>
      </c>
    </row>
    <row r="156" ht="17.85" customHeight="1" spans="1:10">
      <c r="A156" s="172" t="s">
        <v>212</v>
      </c>
      <c r="B156" s="173">
        <v>67</v>
      </c>
      <c r="C156" s="174">
        <v>0</v>
      </c>
      <c r="D156" s="174">
        <v>0</v>
      </c>
      <c r="E156" s="173">
        <v>86</v>
      </c>
      <c r="F156" s="174">
        <v>0</v>
      </c>
      <c r="G156" s="174"/>
      <c r="H156" s="85">
        <f t="shared" si="5"/>
        <v>1.28358208955224</v>
      </c>
      <c r="J156" s="114" t="str">
        <f t="shared" si="4"/>
        <v>是</v>
      </c>
    </row>
    <row r="157" ht="17.85" customHeight="1" spans="1:10">
      <c r="A157" s="172" t="s">
        <v>213</v>
      </c>
      <c r="B157" s="173">
        <v>15</v>
      </c>
      <c r="C157" s="174">
        <v>0</v>
      </c>
      <c r="D157" s="174">
        <v>0</v>
      </c>
      <c r="E157" s="173">
        <v>15</v>
      </c>
      <c r="F157" s="174">
        <v>0</v>
      </c>
      <c r="G157" s="174"/>
      <c r="H157" s="85">
        <f t="shared" si="5"/>
        <v>1</v>
      </c>
      <c r="J157" s="114" t="str">
        <f t="shared" si="4"/>
        <v>是</v>
      </c>
    </row>
    <row r="158" ht="20.1" hidden="1" customHeight="1" spans="1:10">
      <c r="A158" s="172" t="s">
        <v>160</v>
      </c>
      <c r="B158" s="173">
        <v>0</v>
      </c>
      <c r="C158" s="174">
        <v>0</v>
      </c>
      <c r="D158" s="174">
        <v>0</v>
      </c>
      <c r="E158" s="173">
        <v>0</v>
      </c>
      <c r="F158" s="174">
        <v>0</v>
      </c>
      <c r="G158" s="174"/>
      <c r="H158" s="83" t="str">
        <f t="shared" si="5"/>
        <v/>
      </c>
      <c r="J158" s="114" t="str">
        <f t="shared" si="4"/>
        <v>否</v>
      </c>
    </row>
    <row r="159" ht="17.25" hidden="1" customHeight="1" spans="1:10">
      <c r="A159" s="172" t="s">
        <v>126</v>
      </c>
      <c r="B159" s="173">
        <v>0</v>
      </c>
      <c r="C159" s="174">
        <v>0</v>
      </c>
      <c r="D159" s="174">
        <v>0</v>
      </c>
      <c r="E159" s="173">
        <v>0</v>
      </c>
      <c r="F159" s="174">
        <v>0</v>
      </c>
      <c r="G159" s="174"/>
      <c r="H159" s="83" t="str">
        <f t="shared" si="5"/>
        <v/>
      </c>
      <c r="J159" s="114" t="str">
        <f t="shared" si="4"/>
        <v>否</v>
      </c>
    </row>
    <row r="160" ht="17.85" customHeight="1" spans="1:10">
      <c r="A160" s="172" t="s">
        <v>214</v>
      </c>
      <c r="B160" s="173">
        <v>88</v>
      </c>
      <c r="C160" s="174">
        <v>28</v>
      </c>
      <c r="D160" s="174">
        <v>0</v>
      </c>
      <c r="E160" s="173">
        <v>59</v>
      </c>
      <c r="F160" s="174">
        <v>29</v>
      </c>
      <c r="G160" s="174"/>
      <c r="H160" s="85">
        <f t="shared" si="5"/>
        <v>0.670454545454545</v>
      </c>
      <c r="J160" s="114" t="str">
        <f t="shared" si="4"/>
        <v>是</v>
      </c>
    </row>
    <row r="161" ht="17.85" customHeight="1" spans="1:10">
      <c r="A161" s="172" t="s">
        <v>215</v>
      </c>
      <c r="B161" s="173">
        <v>503</v>
      </c>
      <c r="C161" s="174">
        <v>0</v>
      </c>
      <c r="D161" s="174">
        <v>0</v>
      </c>
      <c r="E161" s="173">
        <v>607</v>
      </c>
      <c r="F161" s="174"/>
      <c r="G161" s="174"/>
      <c r="H161" s="85">
        <f t="shared" si="5"/>
        <v>1.20675944333996</v>
      </c>
      <c r="J161" s="114" t="str">
        <f t="shared" si="4"/>
        <v>是</v>
      </c>
    </row>
    <row r="162" ht="17.85" customHeight="1" spans="1:10">
      <c r="A162" s="172" t="s">
        <v>117</v>
      </c>
      <c r="B162" s="173">
        <v>380</v>
      </c>
      <c r="C162" s="176">
        <v>0</v>
      </c>
      <c r="D162" s="176">
        <v>0</v>
      </c>
      <c r="E162" s="173">
        <v>489</v>
      </c>
      <c r="F162" s="176"/>
      <c r="G162" s="176"/>
      <c r="H162" s="85">
        <f t="shared" si="5"/>
        <v>1.28684210526316</v>
      </c>
      <c r="J162" s="114" t="str">
        <f t="shared" si="4"/>
        <v>是</v>
      </c>
    </row>
    <row r="163" ht="18.2" hidden="1" customHeight="1" spans="1:10">
      <c r="A163" s="172" t="s">
        <v>118</v>
      </c>
      <c r="B163" s="173">
        <v>0</v>
      </c>
      <c r="C163" s="174">
        <v>0</v>
      </c>
      <c r="D163" s="174">
        <v>0</v>
      </c>
      <c r="E163" s="173">
        <v>0</v>
      </c>
      <c r="F163" s="174"/>
      <c r="G163" s="174"/>
      <c r="H163" s="83" t="str">
        <f t="shared" si="5"/>
        <v/>
      </c>
      <c r="J163" s="114" t="str">
        <f t="shared" si="4"/>
        <v>否</v>
      </c>
    </row>
    <row r="164" ht="20.1" hidden="1" customHeight="1" spans="1:10">
      <c r="A164" s="172" t="s">
        <v>119</v>
      </c>
      <c r="B164" s="173">
        <v>0</v>
      </c>
      <c r="C164" s="174">
        <v>0</v>
      </c>
      <c r="D164" s="174">
        <v>0</v>
      </c>
      <c r="E164" s="173">
        <v>0</v>
      </c>
      <c r="F164" s="174"/>
      <c r="G164" s="174"/>
      <c r="H164" s="83" t="str">
        <f t="shared" si="5"/>
        <v/>
      </c>
      <c r="J164" s="114" t="str">
        <f t="shared" si="4"/>
        <v>否</v>
      </c>
    </row>
    <row r="165" ht="20.1" hidden="1" customHeight="1" spans="1:10">
      <c r="A165" s="172" t="s">
        <v>216</v>
      </c>
      <c r="B165" s="173">
        <v>0</v>
      </c>
      <c r="C165" s="174">
        <v>0</v>
      </c>
      <c r="D165" s="174">
        <v>0</v>
      </c>
      <c r="E165" s="173">
        <v>0</v>
      </c>
      <c r="F165" s="174"/>
      <c r="G165" s="174"/>
      <c r="H165" s="83" t="str">
        <f t="shared" si="5"/>
        <v/>
      </c>
      <c r="J165" s="114" t="str">
        <f t="shared" si="4"/>
        <v>否</v>
      </c>
    </row>
    <row r="166" ht="20.1" hidden="1" customHeight="1" spans="1:10">
      <c r="A166" s="172" t="s">
        <v>217</v>
      </c>
      <c r="B166" s="173">
        <v>0</v>
      </c>
      <c r="C166" s="174">
        <v>0</v>
      </c>
      <c r="D166" s="174">
        <v>0</v>
      </c>
      <c r="E166" s="173">
        <v>0</v>
      </c>
      <c r="F166" s="174"/>
      <c r="G166" s="174"/>
      <c r="H166" s="83" t="str">
        <f t="shared" si="5"/>
        <v/>
      </c>
      <c r="J166" s="114" t="str">
        <f t="shared" si="4"/>
        <v>否</v>
      </c>
    </row>
    <row r="167" ht="17.85" customHeight="1" spans="1:10">
      <c r="A167" s="172" t="s">
        <v>218</v>
      </c>
      <c r="B167" s="173">
        <v>113</v>
      </c>
      <c r="C167" s="176">
        <v>0</v>
      </c>
      <c r="D167" s="176">
        <v>0</v>
      </c>
      <c r="E167" s="173">
        <v>108</v>
      </c>
      <c r="F167" s="176"/>
      <c r="G167" s="176"/>
      <c r="H167" s="85">
        <f t="shared" si="5"/>
        <v>0.955752212389381</v>
      </c>
      <c r="J167" s="114" t="str">
        <f t="shared" si="4"/>
        <v>是</v>
      </c>
    </row>
    <row r="168" ht="17.85" customHeight="1" spans="1:10">
      <c r="A168" s="172" t="s">
        <v>219</v>
      </c>
      <c r="B168" s="173">
        <v>0</v>
      </c>
      <c r="C168" s="174">
        <v>0</v>
      </c>
      <c r="D168" s="174">
        <v>0</v>
      </c>
      <c r="E168" s="173">
        <v>10</v>
      </c>
      <c r="F168" s="174"/>
      <c r="G168" s="174"/>
      <c r="H168" s="85" t="str">
        <f t="shared" si="5"/>
        <v/>
      </c>
      <c r="J168" s="114" t="str">
        <f t="shared" si="4"/>
        <v>是</v>
      </c>
    </row>
    <row r="169" ht="20.1" hidden="1" customHeight="1" spans="1:10">
      <c r="A169" s="172" t="s">
        <v>220</v>
      </c>
      <c r="B169" s="173">
        <v>0</v>
      </c>
      <c r="C169" s="174">
        <v>0</v>
      </c>
      <c r="D169" s="174">
        <v>0</v>
      </c>
      <c r="E169" s="173">
        <v>0</v>
      </c>
      <c r="F169" s="174"/>
      <c r="G169" s="174"/>
      <c r="H169" s="83" t="str">
        <f t="shared" si="5"/>
        <v/>
      </c>
      <c r="J169" s="114" t="str">
        <f t="shared" si="4"/>
        <v>否</v>
      </c>
    </row>
    <row r="170" ht="20.1" hidden="1" customHeight="1" spans="1:10">
      <c r="A170" s="172" t="s">
        <v>221</v>
      </c>
      <c r="B170" s="173">
        <v>0</v>
      </c>
      <c r="C170" s="176">
        <v>0</v>
      </c>
      <c r="D170" s="176">
        <v>0</v>
      </c>
      <c r="E170" s="173">
        <v>0</v>
      </c>
      <c r="F170" s="176"/>
      <c r="G170" s="176"/>
      <c r="H170" s="83" t="str">
        <f t="shared" si="5"/>
        <v/>
      </c>
      <c r="J170" s="114" t="str">
        <f t="shared" si="4"/>
        <v>否</v>
      </c>
    </row>
    <row r="171" ht="20.1" hidden="1" customHeight="1" spans="1:10">
      <c r="A171" s="172" t="s">
        <v>160</v>
      </c>
      <c r="B171" s="173">
        <v>0</v>
      </c>
      <c r="C171" s="174">
        <v>0</v>
      </c>
      <c r="D171" s="174">
        <v>0</v>
      </c>
      <c r="E171" s="173">
        <v>0</v>
      </c>
      <c r="F171" s="174"/>
      <c r="G171" s="174"/>
      <c r="H171" s="83" t="str">
        <f t="shared" si="5"/>
        <v/>
      </c>
      <c r="J171" s="114" t="str">
        <f t="shared" si="4"/>
        <v>否</v>
      </c>
    </row>
    <row r="172" ht="20.1" hidden="1" customHeight="1" spans="1:10">
      <c r="A172" s="172" t="s">
        <v>126</v>
      </c>
      <c r="B172" s="173">
        <v>0</v>
      </c>
      <c r="C172" s="174">
        <v>0</v>
      </c>
      <c r="D172" s="174">
        <v>0</v>
      </c>
      <c r="E172" s="173">
        <v>0</v>
      </c>
      <c r="F172" s="174"/>
      <c r="G172" s="174"/>
      <c r="H172" s="83" t="str">
        <f t="shared" si="5"/>
        <v/>
      </c>
      <c r="J172" s="114" t="str">
        <f t="shared" si="4"/>
        <v>否</v>
      </c>
    </row>
    <row r="173" ht="17.25" hidden="1" customHeight="1" spans="1:10">
      <c r="A173" s="172" t="s">
        <v>222</v>
      </c>
      <c r="B173" s="173">
        <v>10</v>
      </c>
      <c r="C173" s="174">
        <v>0</v>
      </c>
      <c r="D173" s="174">
        <v>0</v>
      </c>
      <c r="E173" s="173">
        <v>0</v>
      </c>
      <c r="F173" s="174"/>
      <c r="G173" s="174"/>
      <c r="H173" s="83">
        <f t="shared" si="5"/>
        <v>0</v>
      </c>
      <c r="J173" s="114" t="str">
        <f t="shared" si="4"/>
        <v>否</v>
      </c>
    </row>
    <row r="174" ht="17.85" customHeight="1" spans="1:10">
      <c r="A174" s="172" t="s">
        <v>223</v>
      </c>
      <c r="B174" s="173">
        <v>447</v>
      </c>
      <c r="C174" s="174">
        <v>0</v>
      </c>
      <c r="D174" s="174">
        <v>0</v>
      </c>
      <c r="E174" s="173">
        <v>723</v>
      </c>
      <c r="F174" s="174"/>
      <c r="G174" s="174"/>
      <c r="H174" s="85">
        <f t="shared" si="5"/>
        <v>1.61744966442953</v>
      </c>
      <c r="J174" s="114" t="str">
        <f t="shared" si="4"/>
        <v>是</v>
      </c>
    </row>
    <row r="175" ht="17.85" customHeight="1" spans="1:10">
      <c r="A175" s="172" t="s">
        <v>117</v>
      </c>
      <c r="B175" s="173">
        <v>202</v>
      </c>
      <c r="C175" s="174">
        <v>0</v>
      </c>
      <c r="D175" s="174">
        <v>0</v>
      </c>
      <c r="E175" s="173">
        <v>216</v>
      </c>
      <c r="F175" s="174"/>
      <c r="G175" s="174"/>
      <c r="H175" s="85">
        <f t="shared" si="5"/>
        <v>1.06930693069307</v>
      </c>
      <c r="J175" s="114" t="str">
        <f t="shared" si="4"/>
        <v>是</v>
      </c>
    </row>
    <row r="176" ht="20.1" hidden="1" customHeight="1" spans="1:10">
      <c r="A176" s="172" t="s">
        <v>118</v>
      </c>
      <c r="B176" s="173">
        <v>0</v>
      </c>
      <c r="C176" s="174">
        <v>0</v>
      </c>
      <c r="D176" s="174">
        <v>0</v>
      </c>
      <c r="E176" s="173">
        <v>0</v>
      </c>
      <c r="F176" s="174"/>
      <c r="G176" s="174"/>
      <c r="H176" s="83" t="str">
        <f t="shared" si="5"/>
        <v/>
      </c>
      <c r="J176" s="114" t="str">
        <f t="shared" si="4"/>
        <v>否</v>
      </c>
    </row>
    <row r="177" ht="20.1" hidden="1" customHeight="1" spans="1:10">
      <c r="A177" s="172" t="s">
        <v>119</v>
      </c>
      <c r="B177" s="173">
        <v>0</v>
      </c>
      <c r="C177" s="174">
        <v>0</v>
      </c>
      <c r="D177" s="174">
        <v>0</v>
      </c>
      <c r="E177" s="173">
        <v>0</v>
      </c>
      <c r="F177" s="174"/>
      <c r="G177" s="174"/>
      <c r="H177" s="83" t="str">
        <f t="shared" si="5"/>
        <v/>
      </c>
      <c r="J177" s="114" t="str">
        <f t="shared" si="4"/>
        <v>否</v>
      </c>
    </row>
    <row r="178" ht="17.85" customHeight="1" spans="1:10">
      <c r="A178" s="172" t="s">
        <v>224</v>
      </c>
      <c r="B178" s="173">
        <v>205</v>
      </c>
      <c r="C178" s="174">
        <v>0</v>
      </c>
      <c r="D178" s="174">
        <v>0</v>
      </c>
      <c r="E178" s="173">
        <v>102</v>
      </c>
      <c r="F178" s="174"/>
      <c r="G178" s="174"/>
      <c r="H178" s="85">
        <f t="shared" si="5"/>
        <v>0.497560975609756</v>
      </c>
      <c r="J178" s="114" t="str">
        <f t="shared" si="4"/>
        <v>是</v>
      </c>
    </row>
    <row r="179" ht="20.1" hidden="1" customHeight="1" spans="1:10">
      <c r="A179" s="172" t="s">
        <v>126</v>
      </c>
      <c r="B179" s="173">
        <v>0</v>
      </c>
      <c r="C179" s="176">
        <v>0</v>
      </c>
      <c r="D179" s="176">
        <v>0</v>
      </c>
      <c r="E179" s="173">
        <v>0</v>
      </c>
      <c r="F179" s="176"/>
      <c r="G179" s="176"/>
      <c r="H179" s="83" t="str">
        <f t="shared" si="5"/>
        <v/>
      </c>
      <c r="J179" s="114" t="str">
        <f t="shared" si="4"/>
        <v>否</v>
      </c>
    </row>
    <row r="180" ht="17.85" customHeight="1" spans="1:10">
      <c r="A180" s="172" t="s">
        <v>225</v>
      </c>
      <c r="B180" s="173">
        <v>40</v>
      </c>
      <c r="C180" s="174">
        <v>0</v>
      </c>
      <c r="D180" s="174">
        <v>0</v>
      </c>
      <c r="E180" s="173">
        <v>405</v>
      </c>
      <c r="F180" s="174"/>
      <c r="G180" s="174"/>
      <c r="H180" s="85">
        <f t="shared" si="5"/>
        <v>10.125</v>
      </c>
      <c r="J180" s="114" t="str">
        <f t="shared" si="4"/>
        <v>是</v>
      </c>
    </row>
    <row r="181" ht="17.85" customHeight="1" spans="1:10">
      <c r="A181" s="172" t="s">
        <v>226</v>
      </c>
      <c r="B181" s="173">
        <v>78</v>
      </c>
      <c r="C181" s="174">
        <v>0</v>
      </c>
      <c r="D181" s="174">
        <v>0</v>
      </c>
      <c r="E181" s="173">
        <v>76</v>
      </c>
      <c r="F181" s="174"/>
      <c r="G181" s="174"/>
      <c r="H181" s="85">
        <f t="shared" si="5"/>
        <v>0.974358974358974</v>
      </c>
      <c r="J181" s="114" t="str">
        <f t="shared" si="4"/>
        <v>是</v>
      </c>
    </row>
    <row r="182" ht="17.85" customHeight="1" spans="1:10">
      <c r="A182" s="172" t="s">
        <v>117</v>
      </c>
      <c r="B182" s="173">
        <v>10</v>
      </c>
      <c r="C182" s="174">
        <v>0</v>
      </c>
      <c r="D182" s="174">
        <v>0</v>
      </c>
      <c r="E182" s="173">
        <v>33</v>
      </c>
      <c r="F182" s="174"/>
      <c r="G182" s="174"/>
      <c r="H182" s="85">
        <f t="shared" si="5"/>
        <v>3.3</v>
      </c>
      <c r="J182" s="114" t="str">
        <f t="shared" si="4"/>
        <v>是</v>
      </c>
    </row>
    <row r="183" ht="17.85" customHeight="1" spans="1:10">
      <c r="A183" s="172" t="s">
        <v>118</v>
      </c>
      <c r="B183" s="173">
        <v>28</v>
      </c>
      <c r="C183" s="174">
        <v>0</v>
      </c>
      <c r="D183" s="174">
        <v>0</v>
      </c>
      <c r="E183" s="173">
        <v>18</v>
      </c>
      <c r="F183" s="174"/>
      <c r="G183" s="174"/>
      <c r="H183" s="85">
        <f t="shared" si="5"/>
        <v>0.642857142857143</v>
      </c>
      <c r="J183" s="114" t="str">
        <f t="shared" si="4"/>
        <v>是</v>
      </c>
    </row>
    <row r="184" ht="20.1" hidden="1" customHeight="1" spans="1:10">
      <c r="A184" s="172" t="s">
        <v>119</v>
      </c>
      <c r="B184" s="173">
        <v>0</v>
      </c>
      <c r="C184" s="174">
        <v>0</v>
      </c>
      <c r="D184" s="174">
        <v>0</v>
      </c>
      <c r="E184" s="173">
        <v>0</v>
      </c>
      <c r="F184" s="174"/>
      <c r="G184" s="174"/>
      <c r="H184" s="83" t="str">
        <f t="shared" si="5"/>
        <v/>
      </c>
      <c r="J184" s="114" t="str">
        <f t="shared" si="4"/>
        <v>否</v>
      </c>
    </row>
    <row r="185" ht="18.2" hidden="1" customHeight="1" spans="1:10">
      <c r="A185" s="172" t="s">
        <v>227</v>
      </c>
      <c r="B185" s="173">
        <v>0</v>
      </c>
      <c r="C185" s="174">
        <v>0</v>
      </c>
      <c r="D185" s="174">
        <v>0</v>
      </c>
      <c r="E185" s="173">
        <v>0</v>
      </c>
      <c r="F185" s="174"/>
      <c r="G185" s="174"/>
      <c r="H185" s="83" t="str">
        <f t="shared" si="5"/>
        <v/>
      </c>
      <c r="J185" s="114" t="str">
        <f t="shared" si="4"/>
        <v>否</v>
      </c>
    </row>
    <row r="186" ht="20.1" hidden="1" customHeight="1" spans="1:10">
      <c r="A186" s="172" t="s">
        <v>126</v>
      </c>
      <c r="B186" s="173">
        <v>0</v>
      </c>
      <c r="C186" s="176">
        <v>0</v>
      </c>
      <c r="D186" s="176">
        <v>0</v>
      </c>
      <c r="E186" s="173">
        <v>0</v>
      </c>
      <c r="F186" s="176"/>
      <c r="G186" s="176"/>
      <c r="H186" s="83" t="str">
        <f t="shared" si="5"/>
        <v/>
      </c>
      <c r="J186" s="114" t="str">
        <f t="shared" si="4"/>
        <v>否</v>
      </c>
    </row>
    <row r="187" ht="17.85" customHeight="1" spans="1:10">
      <c r="A187" s="172" t="s">
        <v>228</v>
      </c>
      <c r="B187" s="173">
        <v>40</v>
      </c>
      <c r="C187" s="174">
        <v>0</v>
      </c>
      <c r="D187" s="174">
        <v>0</v>
      </c>
      <c r="E187" s="173">
        <v>25</v>
      </c>
      <c r="F187" s="174"/>
      <c r="G187" s="174"/>
      <c r="H187" s="85">
        <f t="shared" si="5"/>
        <v>0.625</v>
      </c>
      <c r="J187" s="114" t="str">
        <f t="shared" si="4"/>
        <v>是</v>
      </c>
    </row>
    <row r="188" ht="17.85" customHeight="1" spans="1:10">
      <c r="A188" s="172" t="s">
        <v>229</v>
      </c>
      <c r="B188" s="173">
        <v>248</v>
      </c>
      <c r="C188" s="174">
        <v>0</v>
      </c>
      <c r="D188" s="174">
        <v>0</v>
      </c>
      <c r="E188" s="173">
        <v>322</v>
      </c>
      <c r="F188" s="174"/>
      <c r="G188" s="174"/>
      <c r="H188" s="85">
        <f t="shared" si="5"/>
        <v>1.29838709677419</v>
      </c>
      <c r="J188" s="114" t="str">
        <f t="shared" si="4"/>
        <v>是</v>
      </c>
    </row>
    <row r="189" ht="17.85" customHeight="1" spans="1:10">
      <c r="A189" s="172" t="s">
        <v>117</v>
      </c>
      <c r="B189" s="173">
        <v>1</v>
      </c>
      <c r="C189" s="174">
        <v>0</v>
      </c>
      <c r="D189" s="174">
        <v>0</v>
      </c>
      <c r="E189" s="173">
        <v>10</v>
      </c>
      <c r="F189" s="174"/>
      <c r="G189" s="174"/>
      <c r="H189" s="85">
        <f t="shared" si="5"/>
        <v>10</v>
      </c>
      <c r="J189" s="114" t="str">
        <f t="shared" si="4"/>
        <v>是</v>
      </c>
    </row>
    <row r="190" ht="17.25" hidden="1" customHeight="1" spans="1:10">
      <c r="A190" s="172" t="s">
        <v>118</v>
      </c>
      <c r="B190" s="173">
        <v>45</v>
      </c>
      <c r="C190" s="176">
        <v>0</v>
      </c>
      <c r="D190" s="176">
        <v>0</v>
      </c>
      <c r="E190" s="173">
        <v>0</v>
      </c>
      <c r="F190" s="176"/>
      <c r="G190" s="176"/>
      <c r="H190" s="83">
        <f t="shared" si="5"/>
        <v>0</v>
      </c>
      <c r="J190" s="114" t="str">
        <f t="shared" si="4"/>
        <v>否</v>
      </c>
    </row>
    <row r="191" ht="20.1" hidden="1" customHeight="1" spans="1:10">
      <c r="A191" s="172" t="s">
        <v>119</v>
      </c>
      <c r="B191" s="173">
        <v>0</v>
      </c>
      <c r="C191" s="176">
        <v>0</v>
      </c>
      <c r="D191" s="176">
        <v>0</v>
      </c>
      <c r="E191" s="173">
        <v>0</v>
      </c>
      <c r="F191" s="176"/>
      <c r="G191" s="176"/>
      <c r="H191" s="83" t="str">
        <f t="shared" si="5"/>
        <v/>
      </c>
      <c r="J191" s="114" t="str">
        <f t="shared" si="4"/>
        <v>否</v>
      </c>
    </row>
    <row r="192" ht="20.1" hidden="1" customHeight="1" spans="1:10">
      <c r="A192" s="172" t="s">
        <v>230</v>
      </c>
      <c r="B192" s="173">
        <v>0</v>
      </c>
      <c r="C192" s="176">
        <v>0</v>
      </c>
      <c r="D192" s="176">
        <v>0</v>
      </c>
      <c r="E192" s="173">
        <v>0</v>
      </c>
      <c r="F192" s="176"/>
      <c r="G192" s="176"/>
      <c r="H192" s="83" t="str">
        <f t="shared" si="5"/>
        <v/>
      </c>
      <c r="J192" s="114" t="str">
        <f t="shared" si="4"/>
        <v>否</v>
      </c>
    </row>
    <row r="193" ht="20.1" hidden="1" customHeight="1" spans="1:10">
      <c r="A193" s="172" t="s">
        <v>231</v>
      </c>
      <c r="B193" s="173">
        <v>0</v>
      </c>
      <c r="C193" s="176">
        <v>0</v>
      </c>
      <c r="D193" s="176">
        <v>0</v>
      </c>
      <c r="E193" s="173">
        <v>0</v>
      </c>
      <c r="F193" s="176"/>
      <c r="G193" s="176"/>
      <c r="H193" s="83" t="str">
        <f t="shared" si="5"/>
        <v/>
      </c>
      <c r="J193" s="114" t="str">
        <f t="shared" si="4"/>
        <v>否</v>
      </c>
    </row>
    <row r="194" ht="17.85" customHeight="1" spans="1:10">
      <c r="A194" s="172" t="s">
        <v>232</v>
      </c>
      <c r="B194" s="173">
        <v>144</v>
      </c>
      <c r="C194" s="176">
        <v>0</v>
      </c>
      <c r="D194" s="176">
        <v>0</v>
      </c>
      <c r="E194" s="173">
        <v>135</v>
      </c>
      <c r="F194" s="176"/>
      <c r="G194" s="176"/>
      <c r="H194" s="85">
        <f t="shared" si="5"/>
        <v>0.9375</v>
      </c>
      <c r="J194" s="114" t="str">
        <f t="shared" si="4"/>
        <v>是</v>
      </c>
    </row>
    <row r="195" ht="20.1" hidden="1" customHeight="1" spans="1:10">
      <c r="A195" s="172" t="s">
        <v>126</v>
      </c>
      <c r="B195" s="173">
        <v>0</v>
      </c>
      <c r="C195" s="176">
        <v>0</v>
      </c>
      <c r="D195" s="176">
        <v>0</v>
      </c>
      <c r="E195" s="173">
        <v>0</v>
      </c>
      <c r="F195" s="176"/>
      <c r="G195" s="176"/>
      <c r="H195" s="83" t="str">
        <f t="shared" si="5"/>
        <v/>
      </c>
      <c r="J195" s="114" t="str">
        <f t="shared" si="4"/>
        <v>否</v>
      </c>
    </row>
    <row r="196" ht="17.85" customHeight="1" spans="1:10">
      <c r="A196" s="172" t="s">
        <v>233</v>
      </c>
      <c r="B196" s="173">
        <v>58</v>
      </c>
      <c r="C196" s="176">
        <v>0</v>
      </c>
      <c r="D196" s="176">
        <v>0</v>
      </c>
      <c r="E196" s="173">
        <v>177</v>
      </c>
      <c r="F196" s="176"/>
      <c r="G196" s="176"/>
      <c r="H196" s="85">
        <f t="shared" si="5"/>
        <v>3.05172413793103</v>
      </c>
      <c r="J196" s="114" t="str">
        <f t="shared" si="4"/>
        <v>是</v>
      </c>
    </row>
    <row r="197" ht="17.85" customHeight="1" spans="1:10">
      <c r="A197" s="172" t="s">
        <v>234</v>
      </c>
      <c r="B197" s="173">
        <v>441</v>
      </c>
      <c r="C197" s="176">
        <v>0</v>
      </c>
      <c r="D197" s="176">
        <v>0</v>
      </c>
      <c r="E197" s="173">
        <v>512</v>
      </c>
      <c r="F197" s="176"/>
      <c r="G197" s="176"/>
      <c r="H197" s="85">
        <f t="shared" si="5"/>
        <v>1.1609977324263</v>
      </c>
      <c r="J197" s="114" t="str">
        <f t="shared" ref="J197:J260" si="6">IF((E197+F197+K197)&lt;&gt;0,"是","否")</f>
        <v>是</v>
      </c>
    </row>
    <row r="198" ht="17.85" customHeight="1" spans="1:10">
      <c r="A198" s="172" t="s">
        <v>117</v>
      </c>
      <c r="B198" s="173">
        <v>273</v>
      </c>
      <c r="C198" s="174">
        <v>0</v>
      </c>
      <c r="D198" s="174">
        <v>0</v>
      </c>
      <c r="E198" s="173">
        <v>313</v>
      </c>
      <c r="F198" s="174"/>
      <c r="G198" s="174"/>
      <c r="H198" s="85">
        <f t="shared" ref="H198:H261" si="7">IF(B198&lt;&gt;0,E198/B198,"")</f>
        <v>1.14652014652015</v>
      </c>
      <c r="J198" s="114" t="str">
        <f t="shared" si="6"/>
        <v>是</v>
      </c>
    </row>
    <row r="199" ht="18.2" hidden="1" customHeight="1" spans="1:10">
      <c r="A199" s="172" t="s">
        <v>118</v>
      </c>
      <c r="B199" s="173">
        <v>2</v>
      </c>
      <c r="C199" s="174">
        <v>0</v>
      </c>
      <c r="D199" s="174">
        <v>0</v>
      </c>
      <c r="E199" s="173">
        <v>0</v>
      </c>
      <c r="F199" s="174"/>
      <c r="G199" s="174"/>
      <c r="H199" s="83">
        <f t="shared" si="7"/>
        <v>0</v>
      </c>
      <c r="J199" s="114" t="str">
        <f t="shared" si="6"/>
        <v>否</v>
      </c>
    </row>
    <row r="200" ht="20.1" hidden="1" customHeight="1" spans="1:10">
      <c r="A200" s="172" t="s">
        <v>119</v>
      </c>
      <c r="B200" s="173">
        <v>0</v>
      </c>
      <c r="C200" s="174">
        <v>0</v>
      </c>
      <c r="D200" s="174">
        <v>0</v>
      </c>
      <c r="E200" s="173">
        <v>0</v>
      </c>
      <c r="F200" s="174"/>
      <c r="G200" s="174"/>
      <c r="H200" s="83" t="str">
        <f t="shared" si="7"/>
        <v/>
      </c>
      <c r="J200" s="114" t="str">
        <f t="shared" si="6"/>
        <v>否</v>
      </c>
    </row>
    <row r="201" ht="17.85" customHeight="1" spans="1:10">
      <c r="A201" s="172" t="s">
        <v>235</v>
      </c>
      <c r="B201" s="173">
        <v>166</v>
      </c>
      <c r="C201" s="174">
        <v>0</v>
      </c>
      <c r="D201" s="174">
        <v>0</v>
      </c>
      <c r="E201" s="173">
        <v>199</v>
      </c>
      <c r="F201" s="174"/>
      <c r="G201" s="174"/>
      <c r="H201" s="85">
        <f t="shared" si="7"/>
        <v>1.19879518072289</v>
      </c>
      <c r="J201" s="114" t="str">
        <f t="shared" si="6"/>
        <v>是</v>
      </c>
    </row>
    <row r="202" ht="20.1" hidden="1" customHeight="1" spans="1:10">
      <c r="A202" s="172" t="s">
        <v>236</v>
      </c>
      <c r="B202" s="173">
        <v>0</v>
      </c>
      <c r="C202" s="174">
        <v>0</v>
      </c>
      <c r="D202" s="174">
        <v>0</v>
      </c>
      <c r="E202" s="173">
        <v>0</v>
      </c>
      <c r="F202" s="174"/>
      <c r="G202" s="174"/>
      <c r="H202" s="83" t="str">
        <f t="shared" si="7"/>
        <v/>
      </c>
      <c r="J202" s="114" t="str">
        <f t="shared" si="6"/>
        <v>否</v>
      </c>
    </row>
    <row r="203" ht="17.85" customHeight="1" spans="1:10">
      <c r="A203" s="172" t="s">
        <v>237</v>
      </c>
      <c r="B203" s="173">
        <v>175</v>
      </c>
      <c r="C203" s="174">
        <v>0</v>
      </c>
      <c r="D203" s="174">
        <v>0</v>
      </c>
      <c r="E203" s="173">
        <v>199</v>
      </c>
      <c r="F203" s="174"/>
      <c r="G203" s="174"/>
      <c r="H203" s="85">
        <f t="shared" si="7"/>
        <v>1.13714285714286</v>
      </c>
      <c r="J203" s="114" t="str">
        <f t="shared" si="6"/>
        <v>是</v>
      </c>
    </row>
    <row r="204" ht="17.85" customHeight="1" spans="1:10">
      <c r="A204" s="172" t="s">
        <v>117</v>
      </c>
      <c r="B204" s="173">
        <v>97</v>
      </c>
      <c r="C204" s="174">
        <v>0</v>
      </c>
      <c r="D204" s="174">
        <v>0</v>
      </c>
      <c r="E204" s="173">
        <v>100</v>
      </c>
      <c r="F204" s="174"/>
      <c r="G204" s="174"/>
      <c r="H204" s="85">
        <f t="shared" si="7"/>
        <v>1.03092783505155</v>
      </c>
      <c r="J204" s="114" t="str">
        <f t="shared" si="6"/>
        <v>是</v>
      </c>
    </row>
    <row r="205" ht="17.85" customHeight="1" spans="1:10">
      <c r="A205" s="172" t="s">
        <v>118</v>
      </c>
      <c r="B205" s="176">
        <v>58</v>
      </c>
      <c r="C205" s="176">
        <v>0</v>
      </c>
      <c r="D205" s="176">
        <v>0</v>
      </c>
      <c r="E205" s="176">
        <v>81</v>
      </c>
      <c r="F205" s="176"/>
      <c r="G205" s="176"/>
      <c r="H205" s="85">
        <f t="shared" si="7"/>
        <v>1.39655172413793</v>
      </c>
      <c r="J205" s="114" t="str">
        <f t="shared" si="6"/>
        <v>是</v>
      </c>
    </row>
    <row r="206" ht="17.85" customHeight="1" spans="1:10">
      <c r="A206" s="172" t="s">
        <v>119</v>
      </c>
      <c r="B206" s="173">
        <v>13</v>
      </c>
      <c r="C206" s="174">
        <v>0</v>
      </c>
      <c r="D206" s="174">
        <v>0</v>
      </c>
      <c r="E206" s="173">
        <v>13</v>
      </c>
      <c r="F206" s="174"/>
      <c r="G206" s="174"/>
      <c r="H206" s="85">
        <f t="shared" si="7"/>
        <v>1</v>
      </c>
      <c r="J206" s="114" t="str">
        <f t="shared" si="6"/>
        <v>是</v>
      </c>
    </row>
    <row r="207" ht="17.85" customHeight="1" spans="1:10">
      <c r="A207" s="172" t="s">
        <v>131</v>
      </c>
      <c r="B207" s="173">
        <v>5</v>
      </c>
      <c r="C207" s="174">
        <v>0</v>
      </c>
      <c r="D207" s="174">
        <v>0</v>
      </c>
      <c r="E207" s="173">
        <v>5</v>
      </c>
      <c r="F207" s="174"/>
      <c r="G207" s="174"/>
      <c r="H207" s="85">
        <f t="shared" si="7"/>
        <v>1</v>
      </c>
      <c r="J207" s="114" t="str">
        <f t="shared" si="6"/>
        <v>是</v>
      </c>
    </row>
    <row r="208" ht="20.1" hidden="1" customHeight="1" spans="1:10">
      <c r="A208" s="172" t="s">
        <v>126</v>
      </c>
      <c r="B208" s="173">
        <v>0</v>
      </c>
      <c r="C208" s="174">
        <v>0</v>
      </c>
      <c r="D208" s="174">
        <v>0</v>
      </c>
      <c r="E208" s="173">
        <v>0</v>
      </c>
      <c r="F208" s="174"/>
      <c r="G208" s="174"/>
      <c r="H208" s="83" t="str">
        <f t="shared" si="7"/>
        <v/>
      </c>
      <c r="J208" s="114" t="str">
        <f t="shared" si="6"/>
        <v>否</v>
      </c>
    </row>
    <row r="209" ht="20.1" hidden="1" customHeight="1" spans="1:10">
      <c r="A209" s="172" t="s">
        <v>238</v>
      </c>
      <c r="B209" s="173">
        <v>2</v>
      </c>
      <c r="C209" s="176">
        <v>0</v>
      </c>
      <c r="D209" s="176">
        <v>0</v>
      </c>
      <c r="E209" s="173">
        <v>0</v>
      </c>
      <c r="F209" s="176"/>
      <c r="G209" s="176"/>
      <c r="H209" s="83">
        <f t="shared" si="7"/>
        <v>0</v>
      </c>
      <c r="J209" s="114" t="str">
        <f t="shared" si="6"/>
        <v>否</v>
      </c>
    </row>
    <row r="210" ht="17.85" customHeight="1" spans="1:10">
      <c r="A210" s="172" t="s">
        <v>239</v>
      </c>
      <c r="B210" s="173">
        <v>640</v>
      </c>
      <c r="C210" s="176">
        <v>0</v>
      </c>
      <c r="D210" s="176">
        <v>70</v>
      </c>
      <c r="E210" s="173">
        <v>716</v>
      </c>
      <c r="F210" s="176"/>
      <c r="G210" s="176">
        <v>50</v>
      </c>
      <c r="H210" s="85">
        <f t="shared" si="7"/>
        <v>1.11875</v>
      </c>
      <c r="J210" s="114" t="str">
        <f t="shared" si="6"/>
        <v>是</v>
      </c>
    </row>
    <row r="211" ht="17.85" customHeight="1" spans="1:10">
      <c r="A211" s="172" t="s">
        <v>117</v>
      </c>
      <c r="B211" s="173">
        <v>350</v>
      </c>
      <c r="C211" s="176">
        <v>0</v>
      </c>
      <c r="D211" s="176">
        <v>0</v>
      </c>
      <c r="E211" s="173">
        <v>455</v>
      </c>
      <c r="F211" s="176"/>
      <c r="G211" s="176"/>
      <c r="H211" s="85">
        <f t="shared" si="7"/>
        <v>1.3</v>
      </c>
      <c r="J211" s="114" t="str">
        <f t="shared" si="6"/>
        <v>是</v>
      </c>
    </row>
    <row r="212" ht="17.85" customHeight="1" spans="1:10">
      <c r="A212" s="172" t="s">
        <v>118</v>
      </c>
      <c r="B212" s="173">
        <v>210</v>
      </c>
      <c r="C212" s="176">
        <v>0</v>
      </c>
      <c r="D212" s="176">
        <v>0</v>
      </c>
      <c r="E212" s="173">
        <v>210</v>
      </c>
      <c r="F212" s="176"/>
      <c r="G212" s="176"/>
      <c r="H212" s="85">
        <f t="shared" si="7"/>
        <v>1</v>
      </c>
      <c r="J212" s="114" t="str">
        <f t="shared" si="6"/>
        <v>是</v>
      </c>
    </row>
    <row r="213" ht="20.1" hidden="1" customHeight="1" spans="1:10">
      <c r="A213" s="172" t="s">
        <v>119</v>
      </c>
      <c r="B213" s="173">
        <v>0</v>
      </c>
      <c r="C213" s="176">
        <v>0</v>
      </c>
      <c r="D213" s="176">
        <v>0</v>
      </c>
      <c r="E213" s="173">
        <v>0</v>
      </c>
      <c r="F213" s="176"/>
      <c r="G213" s="176"/>
      <c r="H213" s="83" t="str">
        <f t="shared" si="7"/>
        <v/>
      </c>
      <c r="J213" s="114" t="str">
        <f t="shared" si="6"/>
        <v>否</v>
      </c>
    </row>
    <row r="214" ht="20.1" hidden="1" customHeight="1" spans="1:10">
      <c r="A214" s="172" t="s">
        <v>240</v>
      </c>
      <c r="B214" s="173">
        <v>0</v>
      </c>
      <c r="C214" s="176">
        <v>0</v>
      </c>
      <c r="D214" s="176">
        <v>0</v>
      </c>
      <c r="E214" s="173">
        <v>0</v>
      </c>
      <c r="F214" s="176"/>
      <c r="G214" s="176"/>
      <c r="H214" s="83" t="str">
        <f t="shared" si="7"/>
        <v/>
      </c>
      <c r="J214" s="114" t="str">
        <f t="shared" si="6"/>
        <v>否</v>
      </c>
    </row>
    <row r="215" ht="20.1" hidden="1" customHeight="1" spans="1:10">
      <c r="A215" s="172" t="s">
        <v>241</v>
      </c>
      <c r="B215" s="173">
        <v>0</v>
      </c>
      <c r="C215" s="176">
        <v>0</v>
      </c>
      <c r="D215" s="176">
        <v>0</v>
      </c>
      <c r="E215" s="173">
        <v>0</v>
      </c>
      <c r="F215" s="176"/>
      <c r="G215" s="176"/>
      <c r="H215" s="83" t="str">
        <f t="shared" si="7"/>
        <v/>
      </c>
      <c r="J215" s="114" t="str">
        <f t="shared" si="6"/>
        <v>否</v>
      </c>
    </row>
    <row r="216" ht="20.1" hidden="1" customHeight="1" spans="1:10">
      <c r="A216" s="172" t="s">
        <v>126</v>
      </c>
      <c r="B216" s="173">
        <v>0</v>
      </c>
      <c r="C216" s="176">
        <v>0</v>
      </c>
      <c r="D216" s="176">
        <v>0</v>
      </c>
      <c r="E216" s="173">
        <v>0</v>
      </c>
      <c r="F216" s="176"/>
      <c r="G216" s="176"/>
      <c r="H216" s="83" t="str">
        <f t="shared" si="7"/>
        <v/>
      </c>
      <c r="J216" s="114" t="str">
        <f t="shared" si="6"/>
        <v>否</v>
      </c>
    </row>
    <row r="217" ht="17.85" customHeight="1" spans="1:10">
      <c r="A217" s="172" t="s">
        <v>242</v>
      </c>
      <c r="B217" s="173">
        <v>80</v>
      </c>
      <c r="C217" s="176">
        <v>0</v>
      </c>
      <c r="D217" s="176">
        <v>70</v>
      </c>
      <c r="E217" s="173">
        <v>51</v>
      </c>
      <c r="F217" s="176"/>
      <c r="G217" s="176">
        <v>50</v>
      </c>
      <c r="H217" s="85">
        <f t="shared" si="7"/>
        <v>0.6375</v>
      </c>
      <c r="J217" s="114" t="str">
        <f t="shared" si="6"/>
        <v>是</v>
      </c>
    </row>
    <row r="218" ht="17.85" customHeight="1" spans="1:10">
      <c r="A218" s="172" t="s">
        <v>243</v>
      </c>
      <c r="B218" s="173">
        <v>2838</v>
      </c>
      <c r="C218" s="176">
        <v>0</v>
      </c>
      <c r="D218" s="176">
        <v>0</v>
      </c>
      <c r="E218" s="173">
        <v>2836</v>
      </c>
      <c r="F218" s="176"/>
      <c r="G218" s="176"/>
      <c r="H218" s="85">
        <f t="shared" si="7"/>
        <v>0.999295278365046</v>
      </c>
      <c r="J218" s="114" t="str">
        <f t="shared" si="6"/>
        <v>是</v>
      </c>
    </row>
    <row r="219" ht="17.85" customHeight="1" spans="1:10">
      <c r="A219" s="172" t="s">
        <v>117</v>
      </c>
      <c r="B219" s="176">
        <v>1676</v>
      </c>
      <c r="C219" s="176">
        <v>0</v>
      </c>
      <c r="D219" s="176">
        <v>0</v>
      </c>
      <c r="E219" s="176">
        <v>2025</v>
      </c>
      <c r="F219" s="176"/>
      <c r="G219" s="176"/>
      <c r="H219" s="85">
        <f t="shared" si="7"/>
        <v>1.2082338902148</v>
      </c>
      <c r="J219" s="114" t="str">
        <f t="shared" si="6"/>
        <v>是</v>
      </c>
    </row>
    <row r="220" ht="17.85" customHeight="1" spans="1:10">
      <c r="A220" s="172" t="s">
        <v>118</v>
      </c>
      <c r="B220" s="173">
        <v>767</v>
      </c>
      <c r="C220" s="176">
        <v>0</v>
      </c>
      <c r="D220" s="176">
        <v>0</v>
      </c>
      <c r="E220" s="173">
        <v>773</v>
      </c>
      <c r="F220" s="176"/>
      <c r="G220" s="176"/>
      <c r="H220" s="85">
        <f t="shared" si="7"/>
        <v>1.00782268578879</v>
      </c>
      <c r="J220" s="114" t="str">
        <f t="shared" si="6"/>
        <v>是</v>
      </c>
    </row>
    <row r="221" ht="20.1" hidden="1" customHeight="1" spans="1:10">
      <c r="A221" s="172" t="s">
        <v>119</v>
      </c>
      <c r="B221" s="173">
        <v>0</v>
      </c>
      <c r="C221" s="176">
        <v>0</v>
      </c>
      <c r="D221" s="176">
        <v>0</v>
      </c>
      <c r="E221" s="173">
        <v>0</v>
      </c>
      <c r="F221" s="176"/>
      <c r="G221" s="176"/>
      <c r="H221" s="83" t="str">
        <f t="shared" si="7"/>
        <v/>
      </c>
      <c r="J221" s="114" t="str">
        <f t="shared" si="6"/>
        <v>否</v>
      </c>
    </row>
    <row r="222" ht="20.1" hidden="1" customHeight="1" spans="1:10">
      <c r="A222" s="172" t="s">
        <v>244</v>
      </c>
      <c r="B222" s="173">
        <v>0</v>
      </c>
      <c r="C222" s="176">
        <v>0</v>
      </c>
      <c r="D222" s="176">
        <v>0</v>
      </c>
      <c r="E222" s="173">
        <v>0</v>
      </c>
      <c r="F222" s="176"/>
      <c r="G222" s="176"/>
      <c r="H222" s="83" t="str">
        <f t="shared" si="7"/>
        <v/>
      </c>
      <c r="J222" s="114" t="str">
        <f t="shared" si="6"/>
        <v>否</v>
      </c>
    </row>
    <row r="223" ht="20.1" hidden="1" customHeight="1" spans="1:10">
      <c r="A223" s="172" t="s">
        <v>126</v>
      </c>
      <c r="B223" s="173">
        <v>0</v>
      </c>
      <c r="C223" s="176">
        <v>0</v>
      </c>
      <c r="D223" s="176">
        <v>0</v>
      </c>
      <c r="E223" s="173">
        <v>0</v>
      </c>
      <c r="F223" s="176"/>
      <c r="G223" s="176"/>
      <c r="H223" s="83" t="str">
        <f t="shared" si="7"/>
        <v/>
      </c>
      <c r="J223" s="114" t="str">
        <f t="shared" si="6"/>
        <v>否</v>
      </c>
    </row>
    <row r="224" ht="17.85" customHeight="1" spans="1:10">
      <c r="A224" s="172" t="s">
        <v>245</v>
      </c>
      <c r="B224" s="173">
        <v>395</v>
      </c>
      <c r="C224" s="176">
        <v>0</v>
      </c>
      <c r="D224" s="176">
        <v>0</v>
      </c>
      <c r="E224" s="173">
        <v>38</v>
      </c>
      <c r="F224" s="176"/>
      <c r="G224" s="176"/>
      <c r="H224" s="85">
        <f t="shared" si="7"/>
        <v>0.0962025316455696</v>
      </c>
      <c r="J224" s="114" t="str">
        <f t="shared" si="6"/>
        <v>是</v>
      </c>
    </row>
    <row r="225" ht="17.85" customHeight="1" spans="1:10">
      <c r="A225" s="172" t="s">
        <v>246</v>
      </c>
      <c r="B225" s="173">
        <v>869</v>
      </c>
      <c r="C225" s="176">
        <v>0</v>
      </c>
      <c r="D225" s="176">
        <v>0</v>
      </c>
      <c r="E225" s="173">
        <v>918</v>
      </c>
      <c r="F225" s="176"/>
      <c r="G225" s="176"/>
      <c r="H225" s="85">
        <f t="shared" si="7"/>
        <v>1.05638665132336</v>
      </c>
      <c r="J225" s="114" t="str">
        <f t="shared" si="6"/>
        <v>是</v>
      </c>
    </row>
    <row r="226" ht="17.85" customHeight="1" spans="1:10">
      <c r="A226" s="172" t="s">
        <v>117</v>
      </c>
      <c r="B226" s="173">
        <v>458</v>
      </c>
      <c r="C226" s="176">
        <v>0</v>
      </c>
      <c r="D226" s="176">
        <v>0</v>
      </c>
      <c r="E226" s="173">
        <v>522</v>
      </c>
      <c r="F226" s="176"/>
      <c r="G226" s="176"/>
      <c r="H226" s="85">
        <f t="shared" si="7"/>
        <v>1.13973799126638</v>
      </c>
      <c r="J226" s="114" t="str">
        <f t="shared" si="6"/>
        <v>是</v>
      </c>
    </row>
    <row r="227" ht="17.85" customHeight="1" spans="1:10">
      <c r="A227" s="172" t="s">
        <v>118</v>
      </c>
      <c r="B227" s="173">
        <v>411</v>
      </c>
      <c r="C227" s="176">
        <v>0</v>
      </c>
      <c r="D227" s="176">
        <v>0</v>
      </c>
      <c r="E227" s="173">
        <v>396</v>
      </c>
      <c r="F227" s="176"/>
      <c r="G227" s="176"/>
      <c r="H227" s="85">
        <f t="shared" si="7"/>
        <v>0.963503649635037</v>
      </c>
      <c r="J227" s="114" t="str">
        <f t="shared" si="6"/>
        <v>是</v>
      </c>
    </row>
    <row r="228" ht="20.1" hidden="1" customHeight="1" spans="1:10">
      <c r="A228" s="172" t="s">
        <v>119</v>
      </c>
      <c r="B228" s="176">
        <v>0</v>
      </c>
      <c r="C228" s="176">
        <v>0</v>
      </c>
      <c r="D228" s="176">
        <v>0</v>
      </c>
      <c r="E228" s="176">
        <v>0</v>
      </c>
      <c r="F228" s="176"/>
      <c r="G228" s="176"/>
      <c r="H228" s="83" t="str">
        <f t="shared" si="7"/>
        <v/>
      </c>
      <c r="J228" s="114" t="str">
        <f t="shared" si="6"/>
        <v>否</v>
      </c>
    </row>
    <row r="229" ht="20.1" hidden="1" customHeight="1" spans="1:10">
      <c r="A229" s="172" t="s">
        <v>126</v>
      </c>
      <c r="B229" s="151">
        <v>0</v>
      </c>
      <c r="C229" s="176">
        <v>0</v>
      </c>
      <c r="D229" s="176">
        <v>0</v>
      </c>
      <c r="E229" s="151">
        <v>0</v>
      </c>
      <c r="F229" s="176"/>
      <c r="G229" s="176"/>
      <c r="H229" s="83" t="str">
        <f t="shared" si="7"/>
        <v/>
      </c>
      <c r="J229" s="114" t="str">
        <f t="shared" si="6"/>
        <v>否</v>
      </c>
    </row>
    <row r="230" ht="20.1" hidden="1" customHeight="1" spans="1:10">
      <c r="A230" s="172" t="s">
        <v>247</v>
      </c>
      <c r="B230" s="151">
        <v>0</v>
      </c>
      <c r="C230" s="176">
        <v>0</v>
      </c>
      <c r="D230" s="176">
        <v>0</v>
      </c>
      <c r="E230" s="151">
        <v>0</v>
      </c>
      <c r="F230" s="176"/>
      <c r="G230" s="176"/>
      <c r="H230" s="83" t="str">
        <f t="shared" si="7"/>
        <v/>
      </c>
      <c r="J230" s="114" t="str">
        <f t="shared" si="6"/>
        <v>否</v>
      </c>
    </row>
    <row r="231" ht="17.85" customHeight="1" spans="1:10">
      <c r="A231" s="172" t="s">
        <v>248</v>
      </c>
      <c r="B231" s="151">
        <v>2791</v>
      </c>
      <c r="C231" s="176">
        <v>0</v>
      </c>
      <c r="D231" s="176">
        <v>0</v>
      </c>
      <c r="E231" s="151">
        <v>1756</v>
      </c>
      <c r="F231" s="176"/>
      <c r="G231" s="176"/>
      <c r="H231" s="85">
        <f t="shared" si="7"/>
        <v>0.629165173772841</v>
      </c>
      <c r="J231" s="114" t="str">
        <f t="shared" si="6"/>
        <v>是</v>
      </c>
    </row>
    <row r="232" ht="17.85" customHeight="1" spans="1:10">
      <c r="A232" s="172" t="s">
        <v>117</v>
      </c>
      <c r="B232" s="151">
        <v>673</v>
      </c>
      <c r="C232" s="176">
        <v>0</v>
      </c>
      <c r="D232" s="176">
        <v>0</v>
      </c>
      <c r="E232" s="151">
        <v>828</v>
      </c>
      <c r="F232" s="176"/>
      <c r="G232" s="176"/>
      <c r="H232" s="85">
        <f t="shared" si="7"/>
        <v>1.23031203566122</v>
      </c>
      <c r="J232" s="114" t="str">
        <f t="shared" si="6"/>
        <v>是</v>
      </c>
    </row>
    <row r="233" ht="17.85" customHeight="1" spans="1:10">
      <c r="A233" s="172" t="s">
        <v>118</v>
      </c>
      <c r="B233" s="151">
        <v>2118</v>
      </c>
      <c r="C233" s="176">
        <v>0</v>
      </c>
      <c r="D233" s="176">
        <v>0</v>
      </c>
      <c r="E233" s="151">
        <v>928</v>
      </c>
      <c r="F233" s="176"/>
      <c r="G233" s="176"/>
      <c r="H233" s="85">
        <f t="shared" si="7"/>
        <v>0.438149197355996</v>
      </c>
      <c r="J233" s="114" t="str">
        <f t="shared" si="6"/>
        <v>是</v>
      </c>
    </row>
    <row r="234" ht="20.1" hidden="1" customHeight="1" spans="1:10">
      <c r="A234" s="172" t="s">
        <v>119</v>
      </c>
      <c r="B234" s="151">
        <v>0</v>
      </c>
      <c r="C234" s="176">
        <v>0</v>
      </c>
      <c r="D234" s="176">
        <v>0</v>
      </c>
      <c r="E234" s="151">
        <v>0</v>
      </c>
      <c r="F234" s="176"/>
      <c r="G234" s="176"/>
      <c r="H234" s="83" t="str">
        <f t="shared" si="7"/>
        <v/>
      </c>
      <c r="J234" s="114" t="str">
        <f t="shared" si="6"/>
        <v>否</v>
      </c>
    </row>
    <row r="235" ht="20.1" hidden="1" customHeight="1" spans="1:10">
      <c r="A235" s="172" t="s">
        <v>126</v>
      </c>
      <c r="B235" s="151">
        <v>0</v>
      </c>
      <c r="C235" s="176">
        <v>0</v>
      </c>
      <c r="D235" s="176">
        <v>0</v>
      </c>
      <c r="E235" s="151">
        <v>0</v>
      </c>
      <c r="F235" s="176"/>
      <c r="G235" s="176"/>
      <c r="H235" s="83" t="str">
        <f t="shared" si="7"/>
        <v/>
      </c>
      <c r="J235" s="114" t="str">
        <f t="shared" si="6"/>
        <v>否</v>
      </c>
    </row>
    <row r="236" ht="18.2" hidden="1" customHeight="1" spans="1:10">
      <c r="A236" s="172" t="s">
        <v>249</v>
      </c>
      <c r="B236" s="151">
        <v>0</v>
      </c>
      <c r="C236" s="176">
        <v>0</v>
      </c>
      <c r="D236" s="176">
        <v>0</v>
      </c>
      <c r="E236" s="151">
        <v>0</v>
      </c>
      <c r="F236" s="176"/>
      <c r="G236" s="176"/>
      <c r="H236" s="83" t="str">
        <f t="shared" si="7"/>
        <v/>
      </c>
      <c r="J236" s="114" t="str">
        <f t="shared" si="6"/>
        <v>否</v>
      </c>
    </row>
    <row r="237" ht="17.85" customHeight="1" spans="1:10">
      <c r="A237" s="172" t="s">
        <v>250</v>
      </c>
      <c r="B237" s="151">
        <v>311</v>
      </c>
      <c r="C237" s="176">
        <v>0</v>
      </c>
      <c r="D237" s="176">
        <v>0</v>
      </c>
      <c r="E237" s="151">
        <v>377</v>
      </c>
      <c r="F237" s="176"/>
      <c r="G237" s="176"/>
      <c r="H237" s="85">
        <f t="shared" si="7"/>
        <v>1.21221864951768</v>
      </c>
      <c r="J237" s="114" t="str">
        <f t="shared" si="6"/>
        <v>是</v>
      </c>
    </row>
    <row r="238" ht="17.85" customHeight="1" spans="1:10">
      <c r="A238" s="172" t="s">
        <v>117</v>
      </c>
      <c r="B238" s="151">
        <v>218</v>
      </c>
      <c r="C238" s="176">
        <v>0</v>
      </c>
      <c r="D238" s="176">
        <v>0</v>
      </c>
      <c r="E238" s="151">
        <v>262</v>
      </c>
      <c r="F238" s="176"/>
      <c r="G238" s="176"/>
      <c r="H238" s="85">
        <f t="shared" si="7"/>
        <v>1.20183486238532</v>
      </c>
      <c r="J238" s="114" t="str">
        <f t="shared" si="6"/>
        <v>是</v>
      </c>
    </row>
    <row r="239" ht="17.85" customHeight="1" spans="1:10">
      <c r="A239" s="172" t="s">
        <v>118</v>
      </c>
      <c r="B239" s="151">
        <v>67</v>
      </c>
      <c r="C239" s="176">
        <v>0</v>
      </c>
      <c r="D239" s="176">
        <v>0</v>
      </c>
      <c r="E239" s="151">
        <v>95</v>
      </c>
      <c r="F239" s="176"/>
      <c r="G239" s="176"/>
      <c r="H239" s="85">
        <f t="shared" si="7"/>
        <v>1.41791044776119</v>
      </c>
      <c r="J239" s="114" t="str">
        <f t="shared" si="6"/>
        <v>是</v>
      </c>
    </row>
    <row r="240" ht="20.1" hidden="1" customHeight="1" spans="1:10">
      <c r="A240" s="172" t="s">
        <v>119</v>
      </c>
      <c r="B240" s="151">
        <v>0</v>
      </c>
      <c r="C240" s="176">
        <v>0</v>
      </c>
      <c r="D240" s="176">
        <v>0</v>
      </c>
      <c r="E240" s="151">
        <v>0</v>
      </c>
      <c r="F240" s="176"/>
      <c r="G240" s="176"/>
      <c r="H240" s="83" t="str">
        <f t="shared" si="7"/>
        <v/>
      </c>
      <c r="J240" s="114" t="str">
        <f t="shared" si="6"/>
        <v>否</v>
      </c>
    </row>
    <row r="241" ht="20.1" hidden="1" customHeight="1" spans="1:10">
      <c r="A241" s="172" t="s">
        <v>126</v>
      </c>
      <c r="B241" s="151">
        <v>0</v>
      </c>
      <c r="C241" s="176">
        <v>0</v>
      </c>
      <c r="D241" s="176">
        <v>0</v>
      </c>
      <c r="E241" s="151">
        <v>0</v>
      </c>
      <c r="F241" s="176"/>
      <c r="G241" s="176"/>
      <c r="H241" s="83" t="str">
        <f t="shared" si="7"/>
        <v/>
      </c>
      <c r="J241" s="114" t="str">
        <f t="shared" si="6"/>
        <v>否</v>
      </c>
    </row>
    <row r="242" ht="17.85" customHeight="1" spans="1:10">
      <c r="A242" s="172" t="s">
        <v>251</v>
      </c>
      <c r="B242" s="151">
        <v>26</v>
      </c>
      <c r="C242" s="176">
        <v>0</v>
      </c>
      <c r="D242" s="176">
        <v>0</v>
      </c>
      <c r="E242" s="151">
        <v>20</v>
      </c>
      <c r="F242" s="176"/>
      <c r="G242" s="176"/>
      <c r="H242" s="85">
        <f t="shared" si="7"/>
        <v>0.769230769230769</v>
      </c>
      <c r="J242" s="114" t="str">
        <f t="shared" si="6"/>
        <v>是</v>
      </c>
    </row>
    <row r="243" ht="18.2" hidden="1" customHeight="1" spans="1:10">
      <c r="A243" s="172" t="s">
        <v>252</v>
      </c>
      <c r="B243" s="151">
        <v>20</v>
      </c>
      <c r="C243" s="176">
        <v>0</v>
      </c>
      <c r="D243" s="176">
        <v>0</v>
      </c>
      <c r="E243" s="151">
        <v>0</v>
      </c>
      <c r="F243" s="176"/>
      <c r="G243" s="176"/>
      <c r="H243" s="83">
        <f t="shared" si="7"/>
        <v>0</v>
      </c>
      <c r="J243" s="114" t="str">
        <f t="shared" si="6"/>
        <v>否</v>
      </c>
    </row>
    <row r="244" ht="18.2" hidden="1" customHeight="1" spans="1:10">
      <c r="A244" s="172" t="s">
        <v>117</v>
      </c>
      <c r="B244" s="151">
        <v>0</v>
      </c>
      <c r="C244" s="176">
        <v>0</v>
      </c>
      <c r="D244" s="176">
        <v>0</v>
      </c>
      <c r="E244" s="151">
        <v>0</v>
      </c>
      <c r="F244" s="176"/>
      <c r="G244" s="176"/>
      <c r="H244" s="83" t="str">
        <f t="shared" si="7"/>
        <v/>
      </c>
      <c r="J244" s="114" t="str">
        <f t="shared" si="6"/>
        <v>否</v>
      </c>
    </row>
    <row r="245" ht="20.1" hidden="1" customHeight="1" spans="1:10">
      <c r="A245" s="172" t="s">
        <v>118</v>
      </c>
      <c r="B245" s="151">
        <v>0</v>
      </c>
      <c r="C245" s="176">
        <v>0</v>
      </c>
      <c r="D245" s="176">
        <v>0</v>
      </c>
      <c r="E245" s="151">
        <v>0</v>
      </c>
      <c r="F245" s="176"/>
      <c r="G245" s="176"/>
      <c r="H245" s="83" t="str">
        <f t="shared" si="7"/>
        <v/>
      </c>
      <c r="J245" s="114" t="str">
        <f t="shared" si="6"/>
        <v>否</v>
      </c>
    </row>
    <row r="246" ht="20.1" hidden="1" customHeight="1" spans="1:10">
      <c r="A246" s="172" t="s">
        <v>119</v>
      </c>
      <c r="B246" s="151">
        <v>0</v>
      </c>
      <c r="C246" s="176">
        <v>0</v>
      </c>
      <c r="D246" s="176">
        <v>0</v>
      </c>
      <c r="E246" s="151">
        <v>0</v>
      </c>
      <c r="F246" s="176"/>
      <c r="G246" s="176"/>
      <c r="H246" s="83" t="str">
        <f t="shared" si="7"/>
        <v/>
      </c>
      <c r="J246" s="114" t="str">
        <f t="shared" si="6"/>
        <v>否</v>
      </c>
    </row>
    <row r="247" ht="20.1" hidden="1" customHeight="1" spans="1:10">
      <c r="A247" s="172" t="s">
        <v>126</v>
      </c>
      <c r="B247" s="151">
        <v>0</v>
      </c>
      <c r="C247" s="176">
        <v>0</v>
      </c>
      <c r="D247" s="176">
        <v>0</v>
      </c>
      <c r="E247" s="151">
        <v>0</v>
      </c>
      <c r="F247" s="176"/>
      <c r="G247" s="176"/>
      <c r="H247" s="83" t="str">
        <f t="shared" si="7"/>
        <v/>
      </c>
      <c r="J247" s="114" t="str">
        <f t="shared" si="6"/>
        <v>否</v>
      </c>
    </row>
    <row r="248" ht="20.1" hidden="1" customHeight="1" spans="1:10">
      <c r="A248" s="172" t="s">
        <v>253</v>
      </c>
      <c r="B248" s="151">
        <v>20</v>
      </c>
      <c r="C248" s="176">
        <v>0</v>
      </c>
      <c r="D248" s="176">
        <v>0</v>
      </c>
      <c r="E248" s="151">
        <v>0</v>
      </c>
      <c r="F248" s="176"/>
      <c r="G248" s="176"/>
      <c r="H248" s="83">
        <f t="shared" si="7"/>
        <v>0</v>
      </c>
      <c r="J248" s="114" t="str">
        <f t="shared" si="6"/>
        <v>否</v>
      </c>
    </row>
    <row r="249" ht="17.85" customHeight="1" spans="1:10">
      <c r="A249" s="172" t="s">
        <v>254</v>
      </c>
      <c r="B249" s="151">
        <v>218</v>
      </c>
      <c r="C249" s="176">
        <v>0</v>
      </c>
      <c r="D249" s="176">
        <v>0</v>
      </c>
      <c r="E249" s="151">
        <v>254</v>
      </c>
      <c r="F249" s="176"/>
      <c r="G249" s="176"/>
      <c r="H249" s="85">
        <f t="shared" si="7"/>
        <v>1.1651376146789</v>
      </c>
      <c r="J249" s="114" t="str">
        <f t="shared" si="6"/>
        <v>是</v>
      </c>
    </row>
    <row r="250" ht="17.85" customHeight="1" spans="1:10">
      <c r="A250" s="172" t="s">
        <v>117</v>
      </c>
      <c r="B250" s="151">
        <v>146</v>
      </c>
      <c r="C250" s="176">
        <v>0</v>
      </c>
      <c r="D250" s="176">
        <v>0</v>
      </c>
      <c r="E250" s="151">
        <v>173</v>
      </c>
      <c r="F250" s="176"/>
      <c r="G250" s="176"/>
      <c r="H250" s="85">
        <f t="shared" si="7"/>
        <v>1.18493150684932</v>
      </c>
      <c r="J250" s="114" t="str">
        <f t="shared" si="6"/>
        <v>是</v>
      </c>
    </row>
    <row r="251" ht="17.85" customHeight="1" spans="1:10">
      <c r="A251" s="172" t="s">
        <v>118</v>
      </c>
      <c r="B251" s="151">
        <v>37</v>
      </c>
      <c r="C251" s="176">
        <v>0</v>
      </c>
      <c r="D251" s="176">
        <v>0</v>
      </c>
      <c r="E251" s="151">
        <v>74</v>
      </c>
      <c r="F251" s="176"/>
      <c r="G251" s="176"/>
      <c r="H251" s="85">
        <f t="shared" si="7"/>
        <v>2</v>
      </c>
      <c r="J251" s="114" t="str">
        <f t="shared" si="6"/>
        <v>是</v>
      </c>
    </row>
    <row r="252" ht="20.1" hidden="1" customHeight="1" spans="1:10">
      <c r="A252" s="172" t="s">
        <v>119</v>
      </c>
      <c r="B252" s="151">
        <v>0</v>
      </c>
      <c r="C252" s="176">
        <v>0</v>
      </c>
      <c r="D252" s="176">
        <v>0</v>
      </c>
      <c r="E252" s="151">
        <v>0</v>
      </c>
      <c r="F252" s="176"/>
      <c r="G252" s="176"/>
      <c r="H252" s="83" t="str">
        <f t="shared" si="7"/>
        <v/>
      </c>
      <c r="J252" s="114" t="str">
        <f t="shared" si="6"/>
        <v>否</v>
      </c>
    </row>
    <row r="253" ht="20.1" hidden="1" customHeight="1" spans="1:10">
      <c r="A253" s="172" t="s">
        <v>126</v>
      </c>
      <c r="B253" s="151">
        <v>0</v>
      </c>
      <c r="C253" s="176">
        <v>0</v>
      </c>
      <c r="D253" s="176">
        <v>0</v>
      </c>
      <c r="E253" s="151">
        <v>0</v>
      </c>
      <c r="F253" s="176"/>
      <c r="G253" s="176"/>
      <c r="H253" s="83" t="str">
        <f t="shared" si="7"/>
        <v/>
      </c>
      <c r="J253" s="114" t="str">
        <f t="shared" si="6"/>
        <v>否</v>
      </c>
    </row>
    <row r="254" ht="17.85" customHeight="1" spans="1:10">
      <c r="A254" s="172" t="s">
        <v>255</v>
      </c>
      <c r="B254" s="151">
        <v>35</v>
      </c>
      <c r="C254" s="176">
        <v>0</v>
      </c>
      <c r="D254" s="176">
        <v>0</v>
      </c>
      <c r="E254" s="151">
        <v>7</v>
      </c>
      <c r="F254" s="176"/>
      <c r="G254" s="176"/>
      <c r="H254" s="85">
        <f t="shared" si="7"/>
        <v>0.2</v>
      </c>
      <c r="J254" s="114" t="str">
        <f t="shared" si="6"/>
        <v>是</v>
      </c>
    </row>
    <row r="255" ht="17.85" customHeight="1" spans="1:10">
      <c r="A255" s="172" t="s">
        <v>256</v>
      </c>
      <c r="B255" s="151">
        <v>4898</v>
      </c>
      <c r="C255" s="176">
        <v>40</v>
      </c>
      <c r="D255" s="176">
        <v>865</v>
      </c>
      <c r="E255" s="151">
        <v>33077</v>
      </c>
      <c r="F255" s="176">
        <v>15</v>
      </c>
      <c r="G255" s="176">
        <v>245</v>
      </c>
      <c r="H255" s="85">
        <f t="shared" si="7"/>
        <v>6.75316455696202</v>
      </c>
      <c r="J255" s="114" t="str">
        <f t="shared" si="6"/>
        <v>是</v>
      </c>
    </row>
    <row r="256" ht="20.1" hidden="1" customHeight="1" spans="1:10">
      <c r="A256" s="172" t="s">
        <v>257</v>
      </c>
      <c r="B256" s="151">
        <v>0</v>
      </c>
      <c r="C256" s="176">
        <v>0</v>
      </c>
      <c r="D256" s="176">
        <v>0</v>
      </c>
      <c r="E256" s="151">
        <v>0</v>
      </c>
      <c r="F256" s="176"/>
      <c r="G256" s="176"/>
      <c r="H256" s="83" t="str">
        <f t="shared" si="7"/>
        <v/>
      </c>
      <c r="J256" s="114" t="str">
        <f t="shared" si="6"/>
        <v>否</v>
      </c>
    </row>
    <row r="257" ht="17.85" customHeight="1" spans="1:10">
      <c r="A257" s="172" t="s">
        <v>258</v>
      </c>
      <c r="B257" s="151">
        <v>4898</v>
      </c>
      <c r="C257" s="176">
        <v>40</v>
      </c>
      <c r="D257" s="176">
        <v>865</v>
      </c>
      <c r="E257" s="151">
        <v>33077</v>
      </c>
      <c r="F257" s="176">
        <v>15</v>
      </c>
      <c r="G257" s="176">
        <v>245</v>
      </c>
      <c r="H257" s="85">
        <f t="shared" si="7"/>
        <v>6.75316455696202</v>
      </c>
      <c r="J257" s="114" t="str">
        <f t="shared" si="6"/>
        <v>是</v>
      </c>
    </row>
    <row r="258" s="182" customFormat="1" ht="17.85" customHeight="1" spans="1:11">
      <c r="A258" s="169" t="s">
        <v>29</v>
      </c>
      <c r="B258" s="149"/>
      <c r="C258" s="180"/>
      <c r="D258" s="180"/>
      <c r="E258" s="149"/>
      <c r="F258" s="180"/>
      <c r="G258" s="180"/>
      <c r="H258" s="83" t="str">
        <f t="shared" si="7"/>
        <v/>
      </c>
      <c r="J258" s="114" t="str">
        <f t="shared" si="6"/>
        <v>是</v>
      </c>
      <c r="K258" s="182">
        <v>1</v>
      </c>
    </row>
    <row r="259" ht="20.1" hidden="1" customHeight="1" spans="1:10">
      <c r="A259" s="172" t="s">
        <v>1164</v>
      </c>
      <c r="B259" s="151"/>
      <c r="C259" s="176"/>
      <c r="D259" s="176"/>
      <c r="E259" s="151"/>
      <c r="F259" s="176"/>
      <c r="G259" s="176"/>
      <c r="H259" s="83" t="str">
        <f t="shared" si="7"/>
        <v/>
      </c>
      <c r="J259" s="114" t="str">
        <f t="shared" si="6"/>
        <v>否</v>
      </c>
    </row>
    <row r="260" ht="20.1" hidden="1" customHeight="1" spans="1:10">
      <c r="A260" s="172" t="s">
        <v>260</v>
      </c>
      <c r="B260" s="151"/>
      <c r="C260" s="176"/>
      <c r="D260" s="176"/>
      <c r="E260" s="151"/>
      <c r="F260" s="176"/>
      <c r="G260" s="176"/>
      <c r="H260" s="83" t="str">
        <f t="shared" si="7"/>
        <v/>
      </c>
      <c r="J260" s="114" t="str">
        <f t="shared" si="6"/>
        <v>否</v>
      </c>
    </row>
    <row r="261" s="182" customFormat="1" ht="17.85" customHeight="1" spans="1:11">
      <c r="A261" s="169" t="s">
        <v>30</v>
      </c>
      <c r="B261" s="149">
        <v>2327</v>
      </c>
      <c r="C261" s="180"/>
      <c r="D261" s="180"/>
      <c r="E261" s="149">
        <v>1260</v>
      </c>
      <c r="F261" s="180"/>
      <c r="G261" s="180"/>
      <c r="H261" s="83">
        <f t="shared" si="7"/>
        <v>0.541469703480877</v>
      </c>
      <c r="J261" s="114" t="str">
        <f t="shared" ref="J261:J324" si="8">IF((E261+F261+K261)&lt;&gt;0,"是","否")</f>
        <v>是</v>
      </c>
      <c r="K261" s="182">
        <v>1</v>
      </c>
    </row>
    <row r="262" ht="18.2" hidden="1" customHeight="1" spans="1:10">
      <c r="A262" s="172" t="s">
        <v>261</v>
      </c>
      <c r="B262" s="151">
        <v>10</v>
      </c>
      <c r="C262" s="176"/>
      <c r="D262" s="176"/>
      <c r="E262" s="151"/>
      <c r="F262" s="176"/>
      <c r="G262" s="176"/>
      <c r="H262" s="83">
        <f t="shared" ref="H262:H325" si="9">IF(B262&lt;&gt;0,E262/B262,"")</f>
        <v>0</v>
      </c>
      <c r="J262" s="114" t="str">
        <f t="shared" si="8"/>
        <v>否</v>
      </c>
    </row>
    <row r="263" ht="18.2" hidden="1" customHeight="1" spans="1:10">
      <c r="A263" s="172" t="s">
        <v>262</v>
      </c>
      <c r="B263" s="151">
        <v>10</v>
      </c>
      <c r="C263" s="176"/>
      <c r="D263" s="176"/>
      <c r="E263" s="151"/>
      <c r="F263" s="176"/>
      <c r="G263" s="176"/>
      <c r="H263" s="83">
        <f t="shared" si="9"/>
        <v>0</v>
      </c>
      <c r="J263" s="114" t="str">
        <f t="shared" si="8"/>
        <v>否</v>
      </c>
    </row>
    <row r="264" ht="17.85" customHeight="1" spans="1:10">
      <c r="A264" s="172" t="s">
        <v>263</v>
      </c>
      <c r="B264" s="151">
        <v>1045</v>
      </c>
      <c r="C264" s="176"/>
      <c r="D264" s="176"/>
      <c r="E264" s="151">
        <v>593</v>
      </c>
      <c r="F264" s="176"/>
      <c r="G264" s="176"/>
      <c r="H264" s="85">
        <f t="shared" si="9"/>
        <v>0.567464114832536</v>
      </c>
      <c r="J264" s="114" t="str">
        <f t="shared" si="8"/>
        <v>是</v>
      </c>
    </row>
    <row r="265" ht="17.85" customHeight="1" spans="1:10">
      <c r="A265" s="172" t="s">
        <v>264</v>
      </c>
      <c r="B265" s="151">
        <v>27</v>
      </c>
      <c r="C265" s="176"/>
      <c r="D265" s="176"/>
      <c r="E265" s="151">
        <v>27</v>
      </c>
      <c r="F265" s="176"/>
      <c r="G265" s="176"/>
      <c r="H265" s="85">
        <f t="shared" si="9"/>
        <v>1</v>
      </c>
      <c r="J265" s="114" t="str">
        <f t="shared" si="8"/>
        <v>是</v>
      </c>
    </row>
    <row r="266" ht="20.1" hidden="1" customHeight="1" spans="1:10">
      <c r="A266" s="172" t="s">
        <v>265</v>
      </c>
      <c r="B266" s="151">
        <v>0</v>
      </c>
      <c r="C266" s="176"/>
      <c r="D266" s="176"/>
      <c r="E266" s="151"/>
      <c r="F266" s="176"/>
      <c r="G266" s="176"/>
      <c r="H266" s="83" t="str">
        <f t="shared" si="9"/>
        <v/>
      </c>
      <c r="J266" s="114" t="str">
        <f t="shared" si="8"/>
        <v>否</v>
      </c>
    </row>
    <row r="267" ht="17.85" customHeight="1" spans="1:10">
      <c r="A267" s="172" t="s">
        <v>266</v>
      </c>
      <c r="B267" s="151">
        <v>200</v>
      </c>
      <c r="C267" s="176"/>
      <c r="D267" s="176"/>
      <c r="E267" s="151">
        <v>70</v>
      </c>
      <c r="F267" s="176"/>
      <c r="G267" s="176"/>
      <c r="H267" s="85">
        <f t="shared" si="9"/>
        <v>0.35</v>
      </c>
      <c r="J267" s="114" t="str">
        <f t="shared" si="8"/>
        <v>是</v>
      </c>
    </row>
    <row r="268" ht="20.1" hidden="1" customHeight="1" spans="1:10">
      <c r="A268" s="172" t="s">
        <v>267</v>
      </c>
      <c r="B268" s="151">
        <v>0</v>
      </c>
      <c r="C268" s="176"/>
      <c r="D268" s="176"/>
      <c r="E268" s="151"/>
      <c r="F268" s="176"/>
      <c r="G268" s="176"/>
      <c r="H268" s="83" t="str">
        <f t="shared" si="9"/>
        <v/>
      </c>
      <c r="J268" s="114" t="str">
        <f t="shared" si="8"/>
        <v>否</v>
      </c>
    </row>
    <row r="269" ht="20.1" hidden="1" customHeight="1" spans="1:10">
      <c r="A269" s="172" t="s">
        <v>268</v>
      </c>
      <c r="B269" s="151">
        <v>0</v>
      </c>
      <c r="C269" s="176"/>
      <c r="D269" s="176"/>
      <c r="E269" s="151"/>
      <c r="F269" s="176"/>
      <c r="G269" s="176"/>
      <c r="H269" s="83" t="str">
        <f t="shared" si="9"/>
        <v/>
      </c>
      <c r="J269" s="114" t="str">
        <f t="shared" si="8"/>
        <v>否</v>
      </c>
    </row>
    <row r="270" ht="20.1" hidden="1" customHeight="1" spans="1:10">
      <c r="A270" s="172" t="s">
        <v>269</v>
      </c>
      <c r="B270" s="151">
        <v>0</v>
      </c>
      <c r="C270" s="176"/>
      <c r="D270" s="176"/>
      <c r="E270" s="151"/>
      <c r="F270" s="176"/>
      <c r="G270" s="176"/>
      <c r="H270" s="83" t="str">
        <f t="shared" si="9"/>
        <v/>
      </c>
      <c r="J270" s="114" t="str">
        <f t="shared" si="8"/>
        <v>否</v>
      </c>
    </row>
    <row r="271" ht="17.85" customHeight="1" spans="1:10">
      <c r="A271" s="172" t="s">
        <v>270</v>
      </c>
      <c r="B271" s="151">
        <v>789</v>
      </c>
      <c r="C271" s="176"/>
      <c r="D271" s="176"/>
      <c r="E271" s="151">
        <v>466</v>
      </c>
      <c r="F271" s="176"/>
      <c r="G271" s="176"/>
      <c r="H271" s="85">
        <f t="shared" si="9"/>
        <v>0.590621039290241</v>
      </c>
      <c r="J271" s="114" t="str">
        <f t="shared" si="8"/>
        <v>是</v>
      </c>
    </row>
    <row r="272" ht="17.85" customHeight="1" spans="1:10">
      <c r="A272" s="172" t="s">
        <v>271</v>
      </c>
      <c r="B272" s="151">
        <v>29</v>
      </c>
      <c r="C272" s="176"/>
      <c r="D272" s="176"/>
      <c r="E272" s="151">
        <v>30</v>
      </c>
      <c r="F272" s="176"/>
      <c r="G272" s="176"/>
      <c r="H272" s="85">
        <f t="shared" si="9"/>
        <v>1.03448275862069</v>
      </c>
      <c r="J272" s="114" t="str">
        <f t="shared" si="8"/>
        <v>是</v>
      </c>
    </row>
    <row r="273" ht="17.85" customHeight="1" spans="1:10">
      <c r="A273" s="172" t="s">
        <v>272</v>
      </c>
      <c r="B273" s="151">
        <v>1272</v>
      </c>
      <c r="C273" s="176"/>
      <c r="D273" s="176"/>
      <c r="E273" s="151">
        <v>667</v>
      </c>
      <c r="F273" s="176"/>
      <c r="G273" s="176"/>
      <c r="H273" s="85">
        <f t="shared" si="9"/>
        <v>0.52437106918239</v>
      </c>
      <c r="J273" s="114" t="str">
        <f t="shared" si="8"/>
        <v>是</v>
      </c>
    </row>
    <row r="274" s="182" customFormat="1" ht="17.85" customHeight="1" spans="1:11">
      <c r="A274" s="169" t="s">
        <v>31</v>
      </c>
      <c r="B274" s="149">
        <v>43053</v>
      </c>
      <c r="C274" s="180">
        <v>100</v>
      </c>
      <c r="D274" s="180">
        <v>0</v>
      </c>
      <c r="E274" s="149">
        <v>22392</v>
      </c>
      <c r="F274" s="180">
        <v>105</v>
      </c>
      <c r="G274" s="180">
        <v>35</v>
      </c>
      <c r="H274" s="83">
        <f t="shared" si="9"/>
        <v>0.520103128701833</v>
      </c>
      <c r="J274" s="114" t="str">
        <f t="shared" si="8"/>
        <v>是</v>
      </c>
      <c r="K274" s="182">
        <v>1</v>
      </c>
    </row>
    <row r="275" ht="17.85" customHeight="1" spans="1:10">
      <c r="A275" s="172" t="s">
        <v>273</v>
      </c>
      <c r="B275" s="151">
        <v>3310</v>
      </c>
      <c r="C275" s="176">
        <v>0</v>
      </c>
      <c r="D275" s="176">
        <v>0</v>
      </c>
      <c r="E275" s="151">
        <v>1976</v>
      </c>
      <c r="F275" s="176"/>
      <c r="G275" s="176"/>
      <c r="H275" s="85">
        <f t="shared" si="9"/>
        <v>0.596978851963746</v>
      </c>
      <c r="J275" s="114" t="str">
        <f t="shared" si="8"/>
        <v>是</v>
      </c>
    </row>
    <row r="276" ht="17.85" customHeight="1" spans="1:10">
      <c r="A276" s="172" t="s">
        <v>274</v>
      </c>
      <c r="B276" s="151">
        <v>641</v>
      </c>
      <c r="C276" s="176">
        <v>0</v>
      </c>
      <c r="D276" s="176">
        <v>0</v>
      </c>
      <c r="E276" s="151">
        <v>296</v>
      </c>
      <c r="F276" s="176"/>
      <c r="G276" s="176"/>
      <c r="H276" s="85">
        <f t="shared" si="9"/>
        <v>0.461778471138846</v>
      </c>
      <c r="J276" s="114" t="str">
        <f t="shared" si="8"/>
        <v>是</v>
      </c>
    </row>
    <row r="277" ht="17.85" customHeight="1" spans="1:10">
      <c r="A277" s="172" t="s">
        <v>275</v>
      </c>
      <c r="B277" s="151">
        <v>1211</v>
      </c>
      <c r="C277" s="176">
        <v>0</v>
      </c>
      <c r="D277" s="176">
        <v>0</v>
      </c>
      <c r="E277" s="151">
        <v>389</v>
      </c>
      <c r="F277" s="176"/>
      <c r="G277" s="176"/>
      <c r="H277" s="85">
        <f t="shared" si="9"/>
        <v>0.321222130470685</v>
      </c>
      <c r="J277" s="114" t="str">
        <f t="shared" si="8"/>
        <v>是</v>
      </c>
    </row>
    <row r="278" ht="17.85" customHeight="1" spans="1:10">
      <c r="A278" s="172" t="s">
        <v>276</v>
      </c>
      <c r="B278" s="151">
        <v>1458</v>
      </c>
      <c r="C278" s="176">
        <v>0</v>
      </c>
      <c r="D278" s="176">
        <v>0</v>
      </c>
      <c r="E278" s="151">
        <v>1291</v>
      </c>
      <c r="F278" s="176"/>
      <c r="G278" s="176"/>
      <c r="H278" s="85">
        <f t="shared" si="9"/>
        <v>0.885459533607682</v>
      </c>
      <c r="J278" s="114" t="str">
        <f t="shared" si="8"/>
        <v>是</v>
      </c>
    </row>
    <row r="279" ht="20.1" hidden="1" customHeight="1" spans="1:10">
      <c r="A279" s="172" t="s">
        <v>277</v>
      </c>
      <c r="B279" s="151">
        <v>0</v>
      </c>
      <c r="C279" s="176"/>
      <c r="D279" s="176"/>
      <c r="E279" s="151">
        <v>0</v>
      </c>
      <c r="F279" s="176"/>
      <c r="G279" s="176"/>
      <c r="H279" s="83" t="str">
        <f t="shared" si="9"/>
        <v/>
      </c>
      <c r="J279" s="114" t="str">
        <f t="shared" si="8"/>
        <v>否</v>
      </c>
    </row>
    <row r="280" ht="20.1" hidden="1" customHeight="1" spans="1:10">
      <c r="A280" s="172" t="s">
        <v>278</v>
      </c>
      <c r="B280" s="151">
        <v>0</v>
      </c>
      <c r="C280" s="176"/>
      <c r="D280" s="176"/>
      <c r="E280" s="151">
        <v>0</v>
      </c>
      <c r="F280" s="176"/>
      <c r="G280" s="176"/>
      <c r="H280" s="83" t="str">
        <f t="shared" si="9"/>
        <v/>
      </c>
      <c r="J280" s="114" t="str">
        <f t="shared" si="8"/>
        <v>否</v>
      </c>
    </row>
    <row r="281" ht="20.1" hidden="1" customHeight="1" spans="1:10">
      <c r="A281" s="172" t="s">
        <v>279</v>
      </c>
      <c r="B281" s="151">
        <v>0</v>
      </c>
      <c r="C281" s="176"/>
      <c r="D281" s="176"/>
      <c r="E281" s="151">
        <v>0</v>
      </c>
      <c r="F281" s="176"/>
      <c r="G281" s="176"/>
      <c r="H281" s="83" t="str">
        <f t="shared" si="9"/>
        <v/>
      </c>
      <c r="J281" s="114" t="str">
        <f t="shared" si="8"/>
        <v>否</v>
      </c>
    </row>
    <row r="282" ht="20.1" hidden="1" customHeight="1" spans="1:10">
      <c r="A282" s="172" t="s">
        <v>280</v>
      </c>
      <c r="B282" s="151">
        <v>0</v>
      </c>
      <c r="C282" s="176"/>
      <c r="D282" s="176"/>
      <c r="E282" s="151">
        <v>0</v>
      </c>
      <c r="F282" s="176"/>
      <c r="G282" s="176"/>
      <c r="H282" s="83" t="str">
        <f t="shared" si="9"/>
        <v/>
      </c>
      <c r="J282" s="114" t="str">
        <f t="shared" si="8"/>
        <v>否</v>
      </c>
    </row>
    <row r="283" ht="20.1" hidden="1" customHeight="1" spans="1:10">
      <c r="A283" s="172" t="s">
        <v>281</v>
      </c>
      <c r="B283" s="151">
        <v>0</v>
      </c>
      <c r="C283" s="176"/>
      <c r="D283" s="176"/>
      <c r="E283" s="151">
        <v>0</v>
      </c>
      <c r="F283" s="176"/>
      <c r="G283" s="176"/>
      <c r="H283" s="83" t="str">
        <f t="shared" si="9"/>
        <v/>
      </c>
      <c r="J283" s="114" t="str">
        <f t="shared" si="8"/>
        <v>否</v>
      </c>
    </row>
    <row r="284" ht="20.1" hidden="1" customHeight="1" spans="1:10">
      <c r="A284" s="172" t="s">
        <v>282</v>
      </c>
      <c r="B284" s="151">
        <v>0</v>
      </c>
      <c r="C284" s="176"/>
      <c r="D284" s="176"/>
      <c r="E284" s="151">
        <v>0</v>
      </c>
      <c r="F284" s="176"/>
      <c r="G284" s="176"/>
      <c r="H284" s="83" t="str">
        <f t="shared" si="9"/>
        <v/>
      </c>
      <c r="J284" s="114" t="str">
        <f t="shared" si="8"/>
        <v>否</v>
      </c>
    </row>
    <row r="285" ht="20.1" hidden="1" customHeight="1" spans="1:10">
      <c r="A285" s="172" t="s">
        <v>283</v>
      </c>
      <c r="B285" s="151">
        <v>0</v>
      </c>
      <c r="C285" s="176"/>
      <c r="D285" s="176"/>
      <c r="E285" s="151"/>
      <c r="F285" s="176"/>
      <c r="G285" s="176"/>
      <c r="H285" s="83" t="str">
        <f t="shared" si="9"/>
        <v/>
      </c>
      <c r="J285" s="114" t="str">
        <f t="shared" si="8"/>
        <v>否</v>
      </c>
    </row>
    <row r="286" ht="17.85" customHeight="1" spans="1:10">
      <c r="A286" s="172" t="s">
        <v>284</v>
      </c>
      <c r="B286" s="151">
        <v>28312</v>
      </c>
      <c r="C286" s="176"/>
      <c r="D286" s="176"/>
      <c r="E286" s="151">
        <v>14409</v>
      </c>
      <c r="F286" s="176">
        <v>5</v>
      </c>
      <c r="G286" s="176"/>
      <c r="H286" s="85">
        <f t="shared" si="9"/>
        <v>0.508936140152585</v>
      </c>
      <c r="J286" s="114" t="str">
        <f t="shared" si="8"/>
        <v>是</v>
      </c>
    </row>
    <row r="287" ht="17.85" customHeight="1" spans="1:10">
      <c r="A287" s="172" t="s">
        <v>117</v>
      </c>
      <c r="B287" s="151">
        <v>6708</v>
      </c>
      <c r="C287" s="176"/>
      <c r="D287" s="176"/>
      <c r="E287" s="151">
        <v>7247</v>
      </c>
      <c r="F287" s="176"/>
      <c r="G287" s="176"/>
      <c r="H287" s="85">
        <f t="shared" si="9"/>
        <v>1.08035181872391</v>
      </c>
      <c r="J287" s="114" t="str">
        <f t="shared" si="8"/>
        <v>是</v>
      </c>
    </row>
    <row r="288" ht="17.85" customHeight="1" spans="1:10">
      <c r="A288" s="172" t="s">
        <v>118</v>
      </c>
      <c r="B288" s="151">
        <v>1678</v>
      </c>
      <c r="C288" s="176"/>
      <c r="D288" s="176"/>
      <c r="E288" s="151">
        <v>1021</v>
      </c>
      <c r="F288" s="176"/>
      <c r="G288" s="176"/>
      <c r="H288" s="85">
        <f t="shared" si="9"/>
        <v>0.608462455303933</v>
      </c>
      <c r="J288" s="114" t="str">
        <f t="shared" si="8"/>
        <v>是</v>
      </c>
    </row>
    <row r="289" ht="20.1" hidden="1" customHeight="1" spans="1:10">
      <c r="A289" s="172" t="s">
        <v>119</v>
      </c>
      <c r="B289" s="151">
        <v>0</v>
      </c>
      <c r="C289" s="176"/>
      <c r="D289" s="176"/>
      <c r="E289" s="151">
        <v>0</v>
      </c>
      <c r="F289" s="176"/>
      <c r="G289" s="176"/>
      <c r="H289" s="83" t="str">
        <f t="shared" si="9"/>
        <v/>
      </c>
      <c r="J289" s="114" t="str">
        <f t="shared" si="8"/>
        <v>否</v>
      </c>
    </row>
    <row r="290" ht="17.85" customHeight="1" spans="1:10">
      <c r="A290" s="172" t="s">
        <v>285</v>
      </c>
      <c r="B290" s="151">
        <v>406</v>
      </c>
      <c r="C290" s="176"/>
      <c r="D290" s="176"/>
      <c r="E290" s="151">
        <v>125</v>
      </c>
      <c r="F290" s="176"/>
      <c r="G290" s="176"/>
      <c r="H290" s="85">
        <f t="shared" si="9"/>
        <v>0.307881773399015</v>
      </c>
      <c r="J290" s="114" t="str">
        <f t="shared" si="8"/>
        <v>是</v>
      </c>
    </row>
    <row r="291" ht="17.85" customHeight="1" spans="1:10">
      <c r="A291" s="172" t="s">
        <v>286</v>
      </c>
      <c r="B291" s="151">
        <v>180</v>
      </c>
      <c r="C291" s="176"/>
      <c r="D291" s="176"/>
      <c r="E291" s="151">
        <v>1442</v>
      </c>
      <c r="F291" s="176"/>
      <c r="G291" s="176"/>
      <c r="H291" s="85">
        <f t="shared" si="9"/>
        <v>8.01111111111111</v>
      </c>
      <c r="J291" s="114" t="str">
        <f t="shared" si="8"/>
        <v>是</v>
      </c>
    </row>
    <row r="292" ht="17.85" customHeight="1" spans="1:10">
      <c r="A292" s="172" t="s">
        <v>287</v>
      </c>
      <c r="B292" s="151">
        <v>260</v>
      </c>
      <c r="C292" s="176"/>
      <c r="D292" s="176"/>
      <c r="E292" s="151">
        <v>158</v>
      </c>
      <c r="F292" s="176"/>
      <c r="G292" s="176"/>
      <c r="H292" s="85">
        <f t="shared" si="9"/>
        <v>0.607692307692308</v>
      </c>
      <c r="J292" s="114" t="str">
        <f t="shared" si="8"/>
        <v>是</v>
      </c>
    </row>
    <row r="293" ht="17.85" customHeight="1" spans="1:10">
      <c r="A293" s="172" t="s">
        <v>288</v>
      </c>
      <c r="B293" s="151">
        <v>30</v>
      </c>
      <c r="C293" s="176"/>
      <c r="D293" s="176"/>
      <c r="E293" s="151">
        <v>15</v>
      </c>
      <c r="F293" s="176"/>
      <c r="G293" s="176"/>
      <c r="H293" s="85">
        <f t="shared" si="9"/>
        <v>0.5</v>
      </c>
      <c r="J293" s="114" t="str">
        <f t="shared" si="8"/>
        <v>是</v>
      </c>
    </row>
    <row r="294" ht="17.85" customHeight="1" spans="1:10">
      <c r="A294" s="172" t="s">
        <v>289</v>
      </c>
      <c r="B294" s="151">
        <v>22</v>
      </c>
      <c r="C294" s="176"/>
      <c r="D294" s="176"/>
      <c r="E294" s="151">
        <v>27</v>
      </c>
      <c r="F294" s="176"/>
      <c r="G294" s="176"/>
      <c r="H294" s="85">
        <f t="shared" si="9"/>
        <v>1.22727272727273</v>
      </c>
      <c r="J294" s="114" t="str">
        <f t="shared" si="8"/>
        <v>是</v>
      </c>
    </row>
    <row r="295" ht="17.85" customHeight="1" spans="1:10">
      <c r="A295" s="172" t="s">
        <v>290</v>
      </c>
      <c r="B295" s="151">
        <v>160</v>
      </c>
      <c r="C295" s="176"/>
      <c r="D295" s="176"/>
      <c r="E295" s="151">
        <v>25</v>
      </c>
      <c r="F295" s="176"/>
      <c r="G295" s="176"/>
      <c r="H295" s="85">
        <f t="shared" si="9"/>
        <v>0.15625</v>
      </c>
      <c r="J295" s="114" t="str">
        <f t="shared" si="8"/>
        <v>是</v>
      </c>
    </row>
    <row r="296" ht="18.2" hidden="1" customHeight="1" spans="1:10">
      <c r="A296" s="172" t="s">
        <v>291</v>
      </c>
      <c r="B296" s="151">
        <v>0</v>
      </c>
      <c r="C296" s="176"/>
      <c r="D296" s="176"/>
      <c r="E296" s="151">
        <v>0</v>
      </c>
      <c r="F296" s="176"/>
      <c r="G296" s="176"/>
      <c r="H296" s="83" t="str">
        <f t="shared" si="9"/>
        <v/>
      </c>
      <c r="J296" s="114" t="str">
        <f t="shared" si="8"/>
        <v>否</v>
      </c>
    </row>
    <row r="297" ht="17.85" customHeight="1" spans="1:10">
      <c r="A297" s="172" t="s">
        <v>292</v>
      </c>
      <c r="B297" s="151">
        <v>1054</v>
      </c>
      <c r="C297" s="176"/>
      <c r="D297" s="176"/>
      <c r="E297" s="151">
        <v>1036</v>
      </c>
      <c r="F297" s="176"/>
      <c r="G297" s="176"/>
      <c r="H297" s="85">
        <f t="shared" si="9"/>
        <v>0.98292220113852</v>
      </c>
      <c r="J297" s="114" t="str">
        <f t="shared" si="8"/>
        <v>是</v>
      </c>
    </row>
    <row r="298" ht="17.85" customHeight="1" spans="1:10">
      <c r="A298" s="172" t="s">
        <v>293</v>
      </c>
      <c r="B298" s="151">
        <v>4712</v>
      </c>
      <c r="C298" s="176"/>
      <c r="D298" s="176"/>
      <c r="E298" s="151">
        <v>1604</v>
      </c>
      <c r="F298" s="176"/>
      <c r="G298" s="176"/>
      <c r="H298" s="85">
        <f t="shared" si="9"/>
        <v>0.340407470288625</v>
      </c>
      <c r="J298" s="114" t="str">
        <f t="shared" si="8"/>
        <v>是</v>
      </c>
    </row>
    <row r="299" ht="17.85" customHeight="1" spans="1:10">
      <c r="A299" s="172" t="s">
        <v>294</v>
      </c>
      <c r="B299" s="151">
        <v>180</v>
      </c>
      <c r="C299" s="176"/>
      <c r="D299" s="176"/>
      <c r="E299" s="151">
        <v>45</v>
      </c>
      <c r="F299" s="176"/>
      <c r="G299" s="176"/>
      <c r="H299" s="85">
        <f t="shared" si="9"/>
        <v>0.25</v>
      </c>
      <c r="J299" s="114" t="str">
        <f t="shared" si="8"/>
        <v>是</v>
      </c>
    </row>
    <row r="300" ht="17.85" customHeight="1" spans="1:10">
      <c r="A300" s="172" t="s">
        <v>295</v>
      </c>
      <c r="B300" s="151">
        <v>0</v>
      </c>
      <c r="C300" s="176"/>
      <c r="D300" s="176"/>
      <c r="E300" s="151">
        <v>150</v>
      </c>
      <c r="F300" s="176"/>
      <c r="G300" s="176"/>
      <c r="H300" s="85" t="str">
        <f t="shared" si="9"/>
        <v/>
      </c>
      <c r="J300" s="114" t="str">
        <f t="shared" si="8"/>
        <v>是</v>
      </c>
    </row>
    <row r="301" ht="18.2" hidden="1" customHeight="1" spans="1:10">
      <c r="A301" s="172" t="s">
        <v>296</v>
      </c>
      <c r="B301" s="151">
        <v>60</v>
      </c>
      <c r="C301" s="176"/>
      <c r="D301" s="176"/>
      <c r="E301" s="151">
        <v>0</v>
      </c>
      <c r="F301" s="176"/>
      <c r="G301" s="176"/>
      <c r="H301" s="83">
        <f t="shared" si="9"/>
        <v>0</v>
      </c>
      <c r="J301" s="114" t="str">
        <f t="shared" si="8"/>
        <v>否</v>
      </c>
    </row>
    <row r="302" ht="17.85" customHeight="1" spans="1:10">
      <c r="A302" s="172" t="s">
        <v>297</v>
      </c>
      <c r="B302" s="151">
        <v>90</v>
      </c>
      <c r="C302" s="176"/>
      <c r="D302" s="176"/>
      <c r="E302" s="151">
        <v>90</v>
      </c>
      <c r="F302" s="176"/>
      <c r="G302" s="176"/>
      <c r="H302" s="85">
        <f t="shared" si="9"/>
        <v>1</v>
      </c>
      <c r="J302" s="114" t="str">
        <f t="shared" si="8"/>
        <v>是</v>
      </c>
    </row>
    <row r="303" ht="17.85" customHeight="1" spans="1:10">
      <c r="A303" s="172" t="s">
        <v>298</v>
      </c>
      <c r="B303" s="151">
        <v>70</v>
      </c>
      <c r="C303" s="176"/>
      <c r="D303" s="176"/>
      <c r="E303" s="151">
        <v>687</v>
      </c>
      <c r="F303" s="176"/>
      <c r="G303" s="176"/>
      <c r="H303" s="85">
        <f t="shared" si="9"/>
        <v>9.81428571428571</v>
      </c>
      <c r="J303" s="114" t="str">
        <f t="shared" si="8"/>
        <v>是</v>
      </c>
    </row>
    <row r="304" ht="17.85" customHeight="1" spans="1:10">
      <c r="A304" s="172" t="s">
        <v>299</v>
      </c>
      <c r="B304" s="151">
        <v>15</v>
      </c>
      <c r="C304" s="176"/>
      <c r="D304" s="176"/>
      <c r="E304" s="151">
        <v>15</v>
      </c>
      <c r="F304" s="176"/>
      <c r="G304" s="176"/>
      <c r="H304" s="85">
        <f t="shared" si="9"/>
        <v>1</v>
      </c>
      <c r="J304" s="114" t="str">
        <f t="shared" si="8"/>
        <v>是</v>
      </c>
    </row>
    <row r="305" ht="17.85" customHeight="1" spans="1:10">
      <c r="A305" s="172" t="s">
        <v>160</v>
      </c>
      <c r="B305" s="151">
        <v>1701</v>
      </c>
      <c r="C305" s="176"/>
      <c r="D305" s="176"/>
      <c r="E305" s="151">
        <v>481</v>
      </c>
      <c r="F305" s="176"/>
      <c r="G305" s="176"/>
      <c r="H305" s="85">
        <f t="shared" si="9"/>
        <v>0.282774838330394</v>
      </c>
      <c r="J305" s="114" t="str">
        <f t="shared" si="8"/>
        <v>是</v>
      </c>
    </row>
    <row r="306" ht="20.1" hidden="1" customHeight="1" spans="1:10">
      <c r="A306" s="172" t="s">
        <v>126</v>
      </c>
      <c r="B306" s="151">
        <v>0</v>
      </c>
      <c r="C306" s="176"/>
      <c r="D306" s="176"/>
      <c r="E306" s="151">
        <v>0</v>
      </c>
      <c r="F306" s="176"/>
      <c r="G306" s="176"/>
      <c r="H306" s="83" t="str">
        <f t="shared" si="9"/>
        <v/>
      </c>
      <c r="J306" s="114" t="str">
        <f t="shared" si="8"/>
        <v>否</v>
      </c>
    </row>
    <row r="307" ht="17.85" customHeight="1" spans="1:10">
      <c r="A307" s="172" t="s">
        <v>300</v>
      </c>
      <c r="B307" s="151">
        <v>10986</v>
      </c>
      <c r="C307" s="176"/>
      <c r="D307" s="176"/>
      <c r="E307" s="151">
        <v>241</v>
      </c>
      <c r="F307" s="176">
        <v>5</v>
      </c>
      <c r="G307" s="176"/>
      <c r="H307" s="85">
        <f t="shared" si="9"/>
        <v>0.021937010740943</v>
      </c>
      <c r="J307" s="114" t="str">
        <f t="shared" si="8"/>
        <v>是</v>
      </c>
    </row>
    <row r="308" ht="17.85" customHeight="1" spans="1:10">
      <c r="A308" s="172" t="s">
        <v>301</v>
      </c>
      <c r="B308" s="151">
        <v>30</v>
      </c>
      <c r="C308" s="176"/>
      <c r="D308" s="176"/>
      <c r="E308" s="151">
        <v>21</v>
      </c>
      <c r="F308" s="176"/>
      <c r="G308" s="176"/>
      <c r="H308" s="85">
        <f t="shared" si="9"/>
        <v>0.7</v>
      </c>
      <c r="J308" s="114" t="str">
        <f t="shared" si="8"/>
        <v>是</v>
      </c>
    </row>
    <row r="309" ht="20.1" hidden="1" customHeight="1" spans="1:10">
      <c r="A309" s="172" t="s">
        <v>117</v>
      </c>
      <c r="B309" s="151">
        <v>0</v>
      </c>
      <c r="C309" s="176"/>
      <c r="D309" s="176"/>
      <c r="E309" s="151">
        <v>0</v>
      </c>
      <c r="F309" s="176"/>
      <c r="G309" s="176"/>
      <c r="H309" s="83" t="str">
        <f t="shared" si="9"/>
        <v/>
      </c>
      <c r="J309" s="114" t="str">
        <f t="shared" si="8"/>
        <v>否</v>
      </c>
    </row>
    <row r="310" ht="20.1" hidden="1" customHeight="1" spans="1:10">
      <c r="A310" s="172" t="s">
        <v>118</v>
      </c>
      <c r="B310" s="151">
        <v>0</v>
      </c>
      <c r="C310" s="176"/>
      <c r="D310" s="176"/>
      <c r="E310" s="151">
        <v>0</v>
      </c>
      <c r="F310" s="176"/>
      <c r="G310" s="176"/>
      <c r="H310" s="83" t="str">
        <f t="shared" si="9"/>
        <v/>
      </c>
      <c r="J310" s="114" t="str">
        <f t="shared" si="8"/>
        <v>否</v>
      </c>
    </row>
    <row r="311" ht="20.1" hidden="1" customHeight="1" spans="1:10">
      <c r="A311" s="172" t="s">
        <v>119</v>
      </c>
      <c r="B311" s="151">
        <v>0</v>
      </c>
      <c r="C311" s="176"/>
      <c r="D311" s="176"/>
      <c r="E311" s="151">
        <v>0</v>
      </c>
      <c r="F311" s="176"/>
      <c r="G311" s="176"/>
      <c r="H311" s="83" t="str">
        <f t="shared" si="9"/>
        <v/>
      </c>
      <c r="J311" s="114" t="str">
        <f t="shared" si="8"/>
        <v>否</v>
      </c>
    </row>
    <row r="312" ht="17.85" customHeight="1" spans="1:10">
      <c r="A312" s="172" t="s">
        <v>302</v>
      </c>
      <c r="B312" s="151">
        <v>18</v>
      </c>
      <c r="C312" s="176"/>
      <c r="D312" s="176"/>
      <c r="E312" s="151">
        <v>18</v>
      </c>
      <c r="F312" s="176"/>
      <c r="G312" s="176"/>
      <c r="H312" s="85">
        <f t="shared" si="9"/>
        <v>1</v>
      </c>
      <c r="J312" s="114" t="str">
        <f t="shared" si="8"/>
        <v>是</v>
      </c>
    </row>
    <row r="313" ht="20.1" hidden="1" customHeight="1" spans="1:10">
      <c r="A313" s="172" t="s">
        <v>126</v>
      </c>
      <c r="B313" s="151">
        <v>0</v>
      </c>
      <c r="C313" s="176"/>
      <c r="D313" s="176"/>
      <c r="E313" s="151">
        <v>0</v>
      </c>
      <c r="F313" s="176"/>
      <c r="G313" s="176"/>
      <c r="H313" s="83" t="str">
        <f t="shared" si="9"/>
        <v/>
      </c>
      <c r="J313" s="114" t="str">
        <f t="shared" si="8"/>
        <v>否</v>
      </c>
    </row>
    <row r="314" ht="17.85" customHeight="1" spans="1:10">
      <c r="A314" s="172" t="s">
        <v>303</v>
      </c>
      <c r="B314" s="151">
        <v>12</v>
      </c>
      <c r="C314" s="176"/>
      <c r="D314" s="176"/>
      <c r="E314" s="151">
        <v>3</v>
      </c>
      <c r="F314" s="176"/>
      <c r="G314" s="176"/>
      <c r="H314" s="85">
        <f t="shared" si="9"/>
        <v>0.25</v>
      </c>
      <c r="J314" s="114" t="str">
        <f t="shared" si="8"/>
        <v>是</v>
      </c>
    </row>
    <row r="315" ht="17.85" customHeight="1" spans="1:10">
      <c r="A315" s="172" t="s">
        <v>304</v>
      </c>
      <c r="B315" s="151">
        <v>5416</v>
      </c>
      <c r="C315" s="176"/>
      <c r="D315" s="176"/>
      <c r="E315" s="151">
        <v>239</v>
      </c>
      <c r="F315" s="176"/>
      <c r="G315" s="176"/>
      <c r="H315" s="85">
        <f t="shared" si="9"/>
        <v>0.0441285081240768</v>
      </c>
      <c r="J315" s="114" t="str">
        <f t="shared" si="8"/>
        <v>是</v>
      </c>
    </row>
    <row r="316" ht="17.85" customHeight="1" spans="1:10">
      <c r="A316" s="172" t="s">
        <v>117</v>
      </c>
      <c r="B316" s="151">
        <v>1417</v>
      </c>
      <c r="C316" s="176"/>
      <c r="D316" s="176"/>
      <c r="E316" s="151">
        <v>172</v>
      </c>
      <c r="F316" s="176"/>
      <c r="G316" s="176"/>
      <c r="H316" s="85">
        <f t="shared" si="9"/>
        <v>0.121383203952011</v>
      </c>
      <c r="J316" s="114" t="str">
        <f t="shared" si="8"/>
        <v>是</v>
      </c>
    </row>
    <row r="317" ht="17.85" customHeight="1" spans="1:10">
      <c r="A317" s="172" t="s">
        <v>118</v>
      </c>
      <c r="B317" s="151">
        <v>60</v>
      </c>
      <c r="C317" s="176"/>
      <c r="D317" s="176"/>
      <c r="E317" s="151">
        <v>49</v>
      </c>
      <c r="F317" s="176"/>
      <c r="G317" s="176"/>
      <c r="H317" s="85">
        <f t="shared" si="9"/>
        <v>0.816666666666667</v>
      </c>
      <c r="J317" s="114" t="str">
        <f t="shared" si="8"/>
        <v>是</v>
      </c>
    </row>
    <row r="318" ht="20.1" hidden="1" customHeight="1" spans="1:10">
      <c r="A318" s="172" t="s">
        <v>119</v>
      </c>
      <c r="B318" s="151">
        <v>0</v>
      </c>
      <c r="C318" s="176"/>
      <c r="D318" s="176"/>
      <c r="E318" s="151">
        <v>0</v>
      </c>
      <c r="F318" s="176"/>
      <c r="G318" s="176"/>
      <c r="H318" s="83" t="str">
        <f t="shared" si="9"/>
        <v/>
      </c>
      <c r="J318" s="114" t="str">
        <f t="shared" si="8"/>
        <v>否</v>
      </c>
    </row>
    <row r="319" ht="18.2" hidden="1" customHeight="1" spans="1:10">
      <c r="A319" s="172" t="s">
        <v>305</v>
      </c>
      <c r="B319" s="151">
        <v>148</v>
      </c>
      <c r="C319" s="176"/>
      <c r="D319" s="176"/>
      <c r="E319" s="151">
        <v>0</v>
      </c>
      <c r="F319" s="176"/>
      <c r="G319" s="176"/>
      <c r="H319" s="83">
        <f t="shared" si="9"/>
        <v>0</v>
      </c>
      <c r="J319" s="114" t="str">
        <f t="shared" si="8"/>
        <v>否</v>
      </c>
    </row>
    <row r="320" ht="18.2" hidden="1" customHeight="1" spans="1:10">
      <c r="A320" s="172" t="s">
        <v>306</v>
      </c>
      <c r="B320" s="151">
        <v>79</v>
      </c>
      <c r="C320" s="176"/>
      <c r="D320" s="176"/>
      <c r="E320" s="151">
        <v>0</v>
      </c>
      <c r="F320" s="176"/>
      <c r="G320" s="176"/>
      <c r="H320" s="83">
        <f t="shared" si="9"/>
        <v>0</v>
      </c>
      <c r="J320" s="114" t="str">
        <f t="shared" si="8"/>
        <v>否</v>
      </c>
    </row>
    <row r="321" ht="18.2" hidden="1" customHeight="1" spans="1:10">
      <c r="A321" s="172" t="s">
        <v>307</v>
      </c>
      <c r="B321" s="151">
        <v>164</v>
      </c>
      <c r="C321" s="176"/>
      <c r="D321" s="176"/>
      <c r="E321" s="151">
        <v>0</v>
      </c>
      <c r="F321" s="176"/>
      <c r="G321" s="176"/>
      <c r="H321" s="83">
        <f t="shared" si="9"/>
        <v>0</v>
      </c>
      <c r="J321" s="114" t="str">
        <f t="shared" si="8"/>
        <v>否</v>
      </c>
    </row>
    <row r="322" ht="18.2" hidden="1" customHeight="1" spans="1:10">
      <c r="A322" s="172" t="s">
        <v>308</v>
      </c>
      <c r="B322" s="151">
        <v>28</v>
      </c>
      <c r="C322" s="176"/>
      <c r="D322" s="176"/>
      <c r="E322" s="151">
        <v>0</v>
      </c>
      <c r="F322" s="176"/>
      <c r="G322" s="176"/>
      <c r="H322" s="83">
        <f t="shared" si="9"/>
        <v>0</v>
      </c>
      <c r="J322" s="114" t="str">
        <f t="shared" si="8"/>
        <v>否</v>
      </c>
    </row>
    <row r="323" ht="18.2" hidden="1" customHeight="1" spans="1:10">
      <c r="A323" s="172" t="s">
        <v>309</v>
      </c>
      <c r="B323" s="151">
        <v>20</v>
      </c>
      <c r="C323" s="176"/>
      <c r="D323" s="176"/>
      <c r="E323" s="151">
        <v>0</v>
      </c>
      <c r="F323" s="176"/>
      <c r="G323" s="176"/>
      <c r="H323" s="83">
        <f t="shared" si="9"/>
        <v>0</v>
      </c>
      <c r="J323" s="114" t="str">
        <f t="shared" si="8"/>
        <v>否</v>
      </c>
    </row>
    <row r="324" ht="18.2" hidden="1" customHeight="1" spans="1:10">
      <c r="A324" s="172" t="s">
        <v>310</v>
      </c>
      <c r="B324" s="151">
        <v>3226</v>
      </c>
      <c r="C324" s="176"/>
      <c r="D324" s="176"/>
      <c r="E324" s="151">
        <v>0</v>
      </c>
      <c r="F324" s="176"/>
      <c r="G324" s="176"/>
      <c r="H324" s="83">
        <f t="shared" si="9"/>
        <v>0</v>
      </c>
      <c r="J324" s="114" t="str">
        <f t="shared" si="8"/>
        <v>否</v>
      </c>
    </row>
    <row r="325" ht="20.1" hidden="1" customHeight="1" spans="1:10">
      <c r="A325" s="172" t="s">
        <v>126</v>
      </c>
      <c r="B325" s="151">
        <v>0</v>
      </c>
      <c r="C325" s="176"/>
      <c r="D325" s="176"/>
      <c r="E325" s="151">
        <v>0</v>
      </c>
      <c r="F325" s="176"/>
      <c r="G325" s="176"/>
      <c r="H325" s="83" t="str">
        <f t="shared" si="9"/>
        <v/>
      </c>
      <c r="J325" s="114" t="str">
        <f t="shared" ref="J325:J388" si="10">IF((E325+F325+K325)&lt;&gt;0,"是","否")</f>
        <v>否</v>
      </c>
    </row>
    <row r="326" ht="17.85" customHeight="1" spans="1:10">
      <c r="A326" s="172" t="s">
        <v>311</v>
      </c>
      <c r="B326" s="151">
        <v>274</v>
      </c>
      <c r="C326" s="176"/>
      <c r="D326" s="176"/>
      <c r="E326" s="151">
        <v>18</v>
      </c>
      <c r="F326" s="176"/>
      <c r="G326" s="176"/>
      <c r="H326" s="85">
        <f t="shared" ref="H326:H389" si="11">IF(B326&lt;&gt;0,E326/B326,"")</f>
        <v>0.0656934306569343</v>
      </c>
      <c r="J326" s="114" t="str">
        <f t="shared" si="10"/>
        <v>是</v>
      </c>
    </row>
    <row r="327" ht="17.85" customHeight="1" spans="1:10">
      <c r="A327" s="172" t="s">
        <v>312</v>
      </c>
      <c r="B327" s="151">
        <v>5242</v>
      </c>
      <c r="C327" s="176"/>
      <c r="D327" s="176"/>
      <c r="E327" s="151">
        <v>293</v>
      </c>
      <c r="F327" s="176"/>
      <c r="G327" s="176"/>
      <c r="H327" s="85">
        <f t="shared" si="11"/>
        <v>0.0558946966806562</v>
      </c>
      <c r="J327" s="114" t="str">
        <f t="shared" si="10"/>
        <v>是</v>
      </c>
    </row>
    <row r="328" ht="17.85" customHeight="1" spans="1:10">
      <c r="A328" s="172" t="s">
        <v>117</v>
      </c>
      <c r="B328" s="151">
        <v>1688</v>
      </c>
      <c r="C328" s="176"/>
      <c r="D328" s="176"/>
      <c r="E328" s="151">
        <v>279</v>
      </c>
      <c r="F328" s="176"/>
      <c r="G328" s="176"/>
      <c r="H328" s="85">
        <f t="shared" si="11"/>
        <v>0.165284360189573</v>
      </c>
      <c r="J328" s="114" t="str">
        <f t="shared" si="10"/>
        <v>是</v>
      </c>
    </row>
    <row r="329" ht="17.25" hidden="1" customHeight="1" spans="1:10">
      <c r="A329" s="172" t="s">
        <v>118</v>
      </c>
      <c r="B329" s="151">
        <v>0</v>
      </c>
      <c r="C329" s="176"/>
      <c r="D329" s="176"/>
      <c r="E329" s="151">
        <v>0</v>
      </c>
      <c r="F329" s="176"/>
      <c r="G329" s="176"/>
      <c r="H329" s="83" t="str">
        <f t="shared" si="11"/>
        <v/>
      </c>
      <c r="J329" s="114" t="str">
        <f t="shared" si="10"/>
        <v>否</v>
      </c>
    </row>
    <row r="330" ht="20.1" hidden="1" customHeight="1" spans="1:10">
      <c r="A330" s="172" t="s">
        <v>119</v>
      </c>
      <c r="B330" s="151">
        <v>0</v>
      </c>
      <c r="C330" s="176"/>
      <c r="D330" s="176"/>
      <c r="E330" s="151">
        <v>0</v>
      </c>
      <c r="F330" s="176"/>
      <c r="G330" s="176"/>
      <c r="H330" s="83" t="str">
        <f t="shared" si="11"/>
        <v/>
      </c>
      <c r="J330" s="114" t="str">
        <f t="shared" si="10"/>
        <v>否</v>
      </c>
    </row>
    <row r="331" ht="18.2" hidden="1" customHeight="1" spans="1:10">
      <c r="A331" s="172" t="s">
        <v>313</v>
      </c>
      <c r="B331" s="151">
        <v>1450</v>
      </c>
      <c r="C331" s="176"/>
      <c r="D331" s="176"/>
      <c r="E331" s="151">
        <v>0</v>
      </c>
      <c r="F331" s="176"/>
      <c r="G331" s="176"/>
      <c r="H331" s="83">
        <f t="shared" si="11"/>
        <v>0</v>
      </c>
      <c r="J331" s="114" t="str">
        <f t="shared" si="10"/>
        <v>否</v>
      </c>
    </row>
    <row r="332" ht="18.2" hidden="1" customHeight="1" spans="1:10">
      <c r="A332" s="172" t="s">
        <v>314</v>
      </c>
      <c r="B332" s="151">
        <v>73</v>
      </c>
      <c r="C332" s="176"/>
      <c r="D332" s="176"/>
      <c r="E332" s="151">
        <v>0</v>
      </c>
      <c r="F332" s="176"/>
      <c r="G332" s="176"/>
      <c r="H332" s="83">
        <f t="shared" si="11"/>
        <v>0</v>
      </c>
      <c r="J332" s="114" t="str">
        <f t="shared" si="10"/>
        <v>否</v>
      </c>
    </row>
    <row r="333" ht="18.2" hidden="1" customHeight="1" spans="1:10">
      <c r="A333" s="172" t="s">
        <v>315</v>
      </c>
      <c r="B333" s="151">
        <v>1876</v>
      </c>
      <c r="C333" s="176"/>
      <c r="D333" s="176"/>
      <c r="E333" s="151">
        <v>0</v>
      </c>
      <c r="F333" s="176"/>
      <c r="G333" s="176"/>
      <c r="H333" s="83">
        <f t="shared" si="11"/>
        <v>0</v>
      </c>
      <c r="J333" s="114" t="str">
        <f t="shared" si="10"/>
        <v>否</v>
      </c>
    </row>
    <row r="334" ht="20.1" hidden="1" customHeight="1" spans="1:10">
      <c r="A334" s="172" t="s">
        <v>126</v>
      </c>
      <c r="B334" s="151">
        <v>0</v>
      </c>
      <c r="C334" s="176"/>
      <c r="D334" s="176"/>
      <c r="E334" s="151">
        <v>0</v>
      </c>
      <c r="F334" s="176"/>
      <c r="G334" s="176"/>
      <c r="H334" s="83" t="str">
        <f t="shared" si="11"/>
        <v/>
      </c>
      <c r="J334" s="114" t="str">
        <f t="shared" si="10"/>
        <v>否</v>
      </c>
    </row>
    <row r="335" ht="17.85" customHeight="1" spans="1:10">
      <c r="A335" s="172" t="s">
        <v>316</v>
      </c>
      <c r="B335" s="151">
        <v>155</v>
      </c>
      <c r="C335" s="176"/>
      <c r="D335" s="176"/>
      <c r="E335" s="151">
        <v>14</v>
      </c>
      <c r="F335" s="176"/>
      <c r="G335" s="176"/>
      <c r="H335" s="85">
        <f t="shared" si="11"/>
        <v>0.0903225806451613</v>
      </c>
      <c r="J335" s="114" t="str">
        <f t="shared" si="10"/>
        <v>是</v>
      </c>
    </row>
    <row r="336" ht="17.85" customHeight="1" spans="1:10">
      <c r="A336" s="172" t="s">
        <v>317</v>
      </c>
      <c r="B336" s="151">
        <v>623</v>
      </c>
      <c r="C336" s="176"/>
      <c r="D336" s="176"/>
      <c r="E336" s="151">
        <v>827</v>
      </c>
      <c r="F336" s="176"/>
      <c r="G336" s="176"/>
      <c r="H336" s="85">
        <f t="shared" si="11"/>
        <v>1.32744783306581</v>
      </c>
      <c r="J336" s="114" t="str">
        <f t="shared" si="10"/>
        <v>是</v>
      </c>
    </row>
    <row r="337" ht="17.85" customHeight="1" spans="1:10">
      <c r="A337" s="172" t="s">
        <v>117</v>
      </c>
      <c r="B337" s="151">
        <v>339</v>
      </c>
      <c r="C337" s="176"/>
      <c r="D337" s="176"/>
      <c r="E337" s="151">
        <v>459</v>
      </c>
      <c r="F337" s="176"/>
      <c r="G337" s="176"/>
      <c r="H337" s="85">
        <f t="shared" si="11"/>
        <v>1.35398230088496</v>
      </c>
      <c r="J337" s="114" t="str">
        <f t="shared" si="10"/>
        <v>是</v>
      </c>
    </row>
    <row r="338" ht="17.85" customHeight="1" spans="1:10">
      <c r="A338" s="172" t="s">
        <v>118</v>
      </c>
      <c r="B338" s="151">
        <v>93</v>
      </c>
      <c r="C338" s="176"/>
      <c r="D338" s="176"/>
      <c r="E338" s="151">
        <v>188</v>
      </c>
      <c r="F338" s="176"/>
      <c r="G338" s="176"/>
      <c r="H338" s="85">
        <f t="shared" si="11"/>
        <v>2.02150537634409</v>
      </c>
      <c r="J338" s="114" t="str">
        <f t="shared" si="10"/>
        <v>是</v>
      </c>
    </row>
    <row r="339" ht="20.1" hidden="1" customHeight="1" spans="1:10">
      <c r="A339" s="172" t="s">
        <v>119</v>
      </c>
      <c r="B339" s="151">
        <v>0</v>
      </c>
      <c r="C339" s="176"/>
      <c r="D339" s="176"/>
      <c r="E339" s="151">
        <v>0</v>
      </c>
      <c r="F339" s="176"/>
      <c r="G339" s="176"/>
      <c r="H339" s="83" t="str">
        <f t="shared" si="11"/>
        <v/>
      </c>
      <c r="J339" s="114" t="str">
        <f t="shared" si="10"/>
        <v>否</v>
      </c>
    </row>
    <row r="340" ht="17.85" customHeight="1" spans="1:10">
      <c r="A340" s="172" t="s">
        <v>318</v>
      </c>
      <c r="B340" s="151">
        <v>36</v>
      </c>
      <c r="C340" s="176"/>
      <c r="D340" s="176"/>
      <c r="E340" s="151">
        <v>23</v>
      </c>
      <c r="F340" s="176"/>
      <c r="G340" s="176"/>
      <c r="H340" s="85">
        <f t="shared" si="11"/>
        <v>0.638888888888889</v>
      </c>
      <c r="J340" s="114" t="str">
        <f t="shared" si="10"/>
        <v>是</v>
      </c>
    </row>
    <row r="341" ht="17.85" customHeight="1" spans="1:10">
      <c r="A341" s="172" t="s">
        <v>319</v>
      </c>
      <c r="B341" s="151">
        <v>93</v>
      </c>
      <c r="C341" s="176"/>
      <c r="D341" s="176"/>
      <c r="E341" s="151">
        <v>50</v>
      </c>
      <c r="F341" s="176"/>
      <c r="G341" s="176"/>
      <c r="H341" s="85">
        <f t="shared" si="11"/>
        <v>0.537634408602151</v>
      </c>
      <c r="J341" s="114" t="str">
        <f t="shared" si="10"/>
        <v>是</v>
      </c>
    </row>
    <row r="342" ht="17.85" customHeight="1" spans="1:10">
      <c r="A342" s="172" t="s">
        <v>320</v>
      </c>
      <c r="B342" s="151">
        <v>5</v>
      </c>
      <c r="C342" s="176"/>
      <c r="D342" s="176"/>
      <c r="E342" s="151">
        <v>15</v>
      </c>
      <c r="F342" s="176"/>
      <c r="G342" s="176"/>
      <c r="H342" s="85">
        <f t="shared" si="11"/>
        <v>3</v>
      </c>
      <c r="J342" s="114" t="str">
        <f t="shared" si="10"/>
        <v>是</v>
      </c>
    </row>
    <row r="343" ht="17.85" customHeight="1" spans="1:10">
      <c r="A343" s="172" t="s">
        <v>321</v>
      </c>
      <c r="B343" s="151">
        <v>23</v>
      </c>
      <c r="C343" s="176"/>
      <c r="D343" s="176"/>
      <c r="E343" s="151">
        <v>21</v>
      </c>
      <c r="F343" s="176"/>
      <c r="G343" s="176"/>
      <c r="H343" s="85">
        <f t="shared" si="11"/>
        <v>0.91304347826087</v>
      </c>
      <c r="J343" s="114" t="str">
        <f t="shared" si="10"/>
        <v>是</v>
      </c>
    </row>
    <row r="344" ht="20.1" hidden="1" customHeight="1" spans="1:10">
      <c r="A344" s="172" t="s">
        <v>322</v>
      </c>
      <c r="B344" s="151">
        <v>0</v>
      </c>
      <c r="C344" s="176"/>
      <c r="D344" s="176"/>
      <c r="E344" s="151">
        <v>0</v>
      </c>
      <c r="F344" s="176"/>
      <c r="G344" s="176"/>
      <c r="H344" s="83" t="str">
        <f t="shared" si="11"/>
        <v/>
      </c>
      <c r="J344" s="114" t="str">
        <f t="shared" si="10"/>
        <v>否</v>
      </c>
    </row>
    <row r="345" ht="20.1" hidden="1" customHeight="1" spans="1:10">
      <c r="A345" s="172" t="s">
        <v>323</v>
      </c>
      <c r="B345" s="151">
        <v>0</v>
      </c>
      <c r="C345" s="176"/>
      <c r="D345" s="176"/>
      <c r="E345" s="151">
        <v>0</v>
      </c>
      <c r="F345" s="176"/>
      <c r="G345" s="176"/>
      <c r="H345" s="83" t="str">
        <f t="shared" si="11"/>
        <v/>
      </c>
      <c r="J345" s="114" t="str">
        <f t="shared" si="10"/>
        <v>否</v>
      </c>
    </row>
    <row r="346" ht="17.85" customHeight="1" spans="1:10">
      <c r="A346" s="172" t="s">
        <v>126</v>
      </c>
      <c r="B346" s="151">
        <v>0</v>
      </c>
      <c r="C346" s="176"/>
      <c r="D346" s="176"/>
      <c r="E346" s="151">
        <v>37</v>
      </c>
      <c r="F346" s="176"/>
      <c r="G346" s="176"/>
      <c r="H346" s="85" t="str">
        <f t="shared" si="11"/>
        <v/>
      </c>
      <c r="J346" s="114" t="str">
        <f t="shared" si="10"/>
        <v>是</v>
      </c>
    </row>
    <row r="347" ht="18.2" hidden="1" customHeight="1" spans="1:10">
      <c r="A347" s="172" t="s">
        <v>325</v>
      </c>
      <c r="B347" s="151">
        <v>0</v>
      </c>
      <c r="C347" s="176"/>
      <c r="D347" s="176"/>
      <c r="E347" s="151">
        <v>0</v>
      </c>
      <c r="F347" s="176"/>
      <c r="G347" s="176"/>
      <c r="H347" s="83" t="str">
        <f t="shared" si="11"/>
        <v/>
      </c>
      <c r="J347" s="114" t="str">
        <f t="shared" si="10"/>
        <v>否</v>
      </c>
    </row>
    <row r="348" ht="20.1" hidden="1" customHeight="1" spans="1:10">
      <c r="A348" s="172" t="s">
        <v>326</v>
      </c>
      <c r="B348" s="151">
        <v>0</v>
      </c>
      <c r="C348" s="176"/>
      <c r="D348" s="176"/>
      <c r="E348" s="151">
        <v>0</v>
      </c>
      <c r="F348" s="176"/>
      <c r="G348" s="176"/>
      <c r="H348" s="83" t="str">
        <f t="shared" si="11"/>
        <v/>
      </c>
      <c r="J348" s="114" t="str">
        <f t="shared" si="10"/>
        <v>否</v>
      </c>
    </row>
    <row r="349" ht="17.85" customHeight="1" spans="1:10">
      <c r="A349" s="172" t="s">
        <v>117</v>
      </c>
      <c r="B349" s="151">
        <v>34</v>
      </c>
      <c r="C349" s="176"/>
      <c r="D349" s="176"/>
      <c r="E349" s="151">
        <v>34</v>
      </c>
      <c r="F349" s="176"/>
      <c r="G349" s="176"/>
      <c r="H349" s="85">
        <f t="shared" si="11"/>
        <v>1</v>
      </c>
      <c r="J349" s="114" t="str">
        <f t="shared" si="10"/>
        <v>是</v>
      </c>
    </row>
    <row r="350" ht="20.1" hidden="1" customHeight="1" spans="1:10">
      <c r="A350" s="172" t="s">
        <v>118</v>
      </c>
      <c r="B350" s="151"/>
      <c r="C350" s="176"/>
      <c r="D350" s="176"/>
      <c r="E350" s="151"/>
      <c r="F350" s="176"/>
      <c r="G350" s="176"/>
      <c r="H350" s="83" t="str">
        <f t="shared" si="11"/>
        <v/>
      </c>
      <c r="J350" s="114" t="str">
        <f t="shared" si="10"/>
        <v>否</v>
      </c>
    </row>
    <row r="351" ht="20.1" hidden="1" customHeight="1" spans="1:10">
      <c r="A351" s="172" t="s">
        <v>119</v>
      </c>
      <c r="B351" s="151"/>
      <c r="C351" s="176"/>
      <c r="D351" s="176"/>
      <c r="E351" s="151"/>
      <c r="F351" s="176"/>
      <c r="G351" s="176"/>
      <c r="H351" s="83" t="str">
        <f t="shared" si="11"/>
        <v/>
      </c>
      <c r="J351" s="114" t="str">
        <f t="shared" si="10"/>
        <v>否</v>
      </c>
    </row>
    <row r="352" ht="20.1" hidden="1" customHeight="1" spans="1:10">
      <c r="A352" s="172" t="s">
        <v>327</v>
      </c>
      <c r="B352" s="151"/>
      <c r="C352" s="176"/>
      <c r="D352" s="176"/>
      <c r="E352" s="151"/>
      <c r="F352" s="176"/>
      <c r="G352" s="176"/>
      <c r="H352" s="83" t="str">
        <f t="shared" si="11"/>
        <v/>
      </c>
      <c r="J352" s="114" t="str">
        <f t="shared" si="10"/>
        <v>否</v>
      </c>
    </row>
    <row r="353" ht="20.1" hidden="1" customHeight="1" spans="1:10">
      <c r="A353" s="172" t="s">
        <v>328</v>
      </c>
      <c r="B353" s="151"/>
      <c r="C353" s="176"/>
      <c r="D353" s="176"/>
      <c r="E353" s="151"/>
      <c r="F353" s="176"/>
      <c r="G353" s="176"/>
      <c r="H353" s="83" t="str">
        <f t="shared" si="11"/>
        <v/>
      </c>
      <c r="J353" s="114" t="str">
        <f t="shared" si="10"/>
        <v>否</v>
      </c>
    </row>
    <row r="354" ht="20.1" hidden="1" customHeight="1" spans="1:10">
      <c r="A354" s="172" t="s">
        <v>329</v>
      </c>
      <c r="B354" s="151"/>
      <c r="C354" s="176"/>
      <c r="D354" s="176"/>
      <c r="E354" s="151"/>
      <c r="F354" s="176"/>
      <c r="G354" s="176"/>
      <c r="H354" s="83" t="str">
        <f t="shared" si="11"/>
        <v/>
      </c>
      <c r="J354" s="114" t="str">
        <f t="shared" si="10"/>
        <v>否</v>
      </c>
    </row>
    <row r="355" ht="20.1" hidden="1" customHeight="1" spans="1:10">
      <c r="A355" s="172" t="s">
        <v>126</v>
      </c>
      <c r="B355" s="151"/>
      <c r="C355" s="176"/>
      <c r="D355" s="176"/>
      <c r="E355" s="151"/>
      <c r="F355" s="176"/>
      <c r="G355" s="176"/>
      <c r="H355" s="83" t="str">
        <f t="shared" si="11"/>
        <v/>
      </c>
      <c r="J355" s="114" t="str">
        <f t="shared" si="10"/>
        <v>否</v>
      </c>
    </row>
    <row r="356" ht="20.1" hidden="1" customHeight="1" spans="1:10">
      <c r="A356" s="172" t="s">
        <v>330</v>
      </c>
      <c r="B356" s="151"/>
      <c r="C356" s="176"/>
      <c r="D356" s="176"/>
      <c r="E356" s="151"/>
      <c r="F356" s="176"/>
      <c r="G356" s="176"/>
      <c r="H356" s="83" t="str">
        <f t="shared" si="11"/>
        <v/>
      </c>
      <c r="J356" s="114" t="str">
        <f t="shared" si="10"/>
        <v>否</v>
      </c>
    </row>
    <row r="357" ht="17.85" customHeight="1" spans="1:10">
      <c r="A357" s="172" t="s">
        <v>331</v>
      </c>
      <c r="B357" s="151"/>
      <c r="C357" s="176"/>
      <c r="D357" s="176"/>
      <c r="E357" s="151">
        <v>1352</v>
      </c>
      <c r="F357" s="176"/>
      <c r="G357" s="176"/>
      <c r="H357" s="85" t="str">
        <f t="shared" si="11"/>
        <v/>
      </c>
      <c r="J357" s="114" t="str">
        <f t="shared" si="10"/>
        <v>是</v>
      </c>
    </row>
    <row r="358" hidden="1" spans="1:10">
      <c r="A358" s="172" t="s">
        <v>117</v>
      </c>
      <c r="B358" s="151"/>
      <c r="C358" s="176"/>
      <c r="D358" s="176"/>
      <c r="E358" s="151">
        <v>0</v>
      </c>
      <c r="F358" s="176"/>
      <c r="G358" s="176"/>
      <c r="H358" s="83" t="str">
        <f t="shared" si="11"/>
        <v/>
      </c>
      <c r="J358" s="114" t="str">
        <f t="shared" si="10"/>
        <v>否</v>
      </c>
    </row>
    <row r="359" ht="17.85" customHeight="1" spans="1:10">
      <c r="A359" s="172" t="s">
        <v>118</v>
      </c>
      <c r="B359" s="151"/>
      <c r="C359" s="176"/>
      <c r="D359" s="176"/>
      <c r="E359" s="151">
        <v>100</v>
      </c>
      <c r="F359" s="176"/>
      <c r="G359" s="176"/>
      <c r="H359" s="85" t="str">
        <f t="shared" si="11"/>
        <v/>
      </c>
      <c r="J359" s="114" t="str">
        <f t="shared" si="10"/>
        <v>是</v>
      </c>
    </row>
    <row r="360" hidden="1" spans="1:10">
      <c r="A360" s="172" t="s">
        <v>119</v>
      </c>
      <c r="B360" s="151"/>
      <c r="C360" s="176"/>
      <c r="D360" s="176"/>
      <c r="E360" s="151">
        <v>0</v>
      </c>
      <c r="F360" s="176"/>
      <c r="G360" s="176"/>
      <c r="H360" s="83" t="str">
        <f t="shared" si="11"/>
        <v/>
      </c>
      <c r="J360" s="114" t="str">
        <f t="shared" si="10"/>
        <v>否</v>
      </c>
    </row>
    <row r="361" hidden="1" spans="1:10">
      <c r="A361" s="172" t="s">
        <v>332</v>
      </c>
      <c r="B361" s="151"/>
      <c r="C361" s="176"/>
      <c r="D361" s="176"/>
      <c r="E361" s="151">
        <v>0</v>
      </c>
      <c r="F361" s="176"/>
      <c r="G361" s="176"/>
      <c r="H361" s="83" t="str">
        <f t="shared" si="11"/>
        <v/>
      </c>
      <c r="J361" s="114" t="str">
        <f t="shared" si="10"/>
        <v>否</v>
      </c>
    </row>
    <row r="362" hidden="1" spans="1:10">
      <c r="A362" s="172" t="s">
        <v>333</v>
      </c>
      <c r="B362" s="151"/>
      <c r="C362" s="176"/>
      <c r="D362" s="176"/>
      <c r="E362" s="151">
        <v>0</v>
      </c>
      <c r="F362" s="176"/>
      <c r="G362" s="176"/>
      <c r="H362" s="83" t="str">
        <f t="shared" si="11"/>
        <v/>
      </c>
      <c r="J362" s="114" t="str">
        <f t="shared" si="10"/>
        <v>否</v>
      </c>
    </row>
    <row r="363" ht="17.85" customHeight="1" spans="1:10">
      <c r="A363" s="172" t="s">
        <v>334</v>
      </c>
      <c r="B363" s="151"/>
      <c r="C363" s="176"/>
      <c r="D363" s="176"/>
      <c r="E363" s="151">
        <v>1252</v>
      </c>
      <c r="F363" s="176"/>
      <c r="G363" s="176"/>
      <c r="H363" s="85" t="str">
        <f t="shared" si="11"/>
        <v/>
      </c>
      <c r="J363" s="114" t="str">
        <f t="shared" si="10"/>
        <v>是</v>
      </c>
    </row>
    <row r="364" hidden="1" spans="1:10">
      <c r="A364" s="172" t="s">
        <v>126</v>
      </c>
      <c r="B364" s="151"/>
      <c r="C364" s="176"/>
      <c r="D364" s="176"/>
      <c r="E364" s="151">
        <v>0</v>
      </c>
      <c r="F364" s="176"/>
      <c r="G364" s="176"/>
      <c r="H364" s="83" t="str">
        <f t="shared" si="11"/>
        <v/>
      </c>
      <c r="J364" s="114" t="str">
        <f t="shared" si="10"/>
        <v>否</v>
      </c>
    </row>
    <row r="365" hidden="1" spans="1:10">
      <c r="A365" s="172" t="s">
        <v>335</v>
      </c>
      <c r="B365" s="151"/>
      <c r="C365" s="176"/>
      <c r="D365" s="176"/>
      <c r="E365" s="151">
        <v>0</v>
      </c>
      <c r="F365" s="176"/>
      <c r="G365" s="176"/>
      <c r="H365" s="83" t="str">
        <f t="shared" si="11"/>
        <v/>
      </c>
      <c r="J365" s="114" t="str">
        <f t="shared" si="10"/>
        <v>否</v>
      </c>
    </row>
    <row r="366" hidden="1" spans="1:10">
      <c r="A366" s="172" t="s">
        <v>336</v>
      </c>
      <c r="B366" s="151"/>
      <c r="C366" s="176"/>
      <c r="D366" s="176"/>
      <c r="E366" s="151"/>
      <c r="F366" s="176"/>
      <c r="G366" s="176"/>
      <c r="H366" s="83" t="str">
        <f t="shared" si="11"/>
        <v/>
      </c>
      <c r="J366" s="114" t="str">
        <f t="shared" si="10"/>
        <v>否</v>
      </c>
    </row>
    <row r="367" hidden="1" spans="1:10">
      <c r="A367" s="172" t="s">
        <v>117</v>
      </c>
      <c r="B367" s="151"/>
      <c r="C367" s="176"/>
      <c r="D367" s="176"/>
      <c r="E367" s="151"/>
      <c r="F367" s="176"/>
      <c r="G367" s="176"/>
      <c r="H367" s="83" t="str">
        <f t="shared" si="11"/>
        <v/>
      </c>
      <c r="J367" s="114" t="str">
        <f t="shared" si="10"/>
        <v>否</v>
      </c>
    </row>
    <row r="368" hidden="1" spans="1:10">
      <c r="A368" s="172" t="s">
        <v>118</v>
      </c>
      <c r="B368" s="151"/>
      <c r="C368" s="176"/>
      <c r="D368" s="176"/>
      <c r="E368" s="151"/>
      <c r="F368" s="176"/>
      <c r="G368" s="176"/>
      <c r="H368" s="83" t="str">
        <f t="shared" si="11"/>
        <v/>
      </c>
      <c r="J368" s="114" t="str">
        <f t="shared" si="10"/>
        <v>否</v>
      </c>
    </row>
    <row r="369" hidden="1" spans="1:10">
      <c r="A369" s="172" t="s">
        <v>119</v>
      </c>
      <c r="B369" s="151"/>
      <c r="C369" s="176"/>
      <c r="D369" s="176"/>
      <c r="E369" s="151"/>
      <c r="F369" s="176"/>
      <c r="G369" s="176"/>
      <c r="H369" s="83" t="str">
        <f t="shared" si="11"/>
        <v/>
      </c>
      <c r="J369" s="114" t="str">
        <f t="shared" si="10"/>
        <v>否</v>
      </c>
    </row>
    <row r="370" hidden="1" spans="1:10">
      <c r="A370" s="172" t="s">
        <v>337</v>
      </c>
      <c r="B370" s="151"/>
      <c r="C370" s="176"/>
      <c r="D370" s="176"/>
      <c r="E370" s="151"/>
      <c r="F370" s="176"/>
      <c r="G370" s="176"/>
      <c r="H370" s="83" t="str">
        <f t="shared" si="11"/>
        <v/>
      </c>
      <c r="J370" s="114" t="str">
        <f t="shared" si="10"/>
        <v>否</v>
      </c>
    </row>
    <row r="371" hidden="1" spans="1:10">
      <c r="A371" s="172" t="s">
        <v>338</v>
      </c>
      <c r="B371" s="151"/>
      <c r="C371" s="176"/>
      <c r="D371" s="176"/>
      <c r="E371" s="151"/>
      <c r="F371" s="176"/>
      <c r="G371" s="176"/>
      <c r="H371" s="83" t="str">
        <f t="shared" si="11"/>
        <v/>
      </c>
      <c r="J371" s="114" t="str">
        <f t="shared" si="10"/>
        <v>否</v>
      </c>
    </row>
    <row r="372" hidden="1" spans="1:10">
      <c r="A372" s="172" t="s">
        <v>126</v>
      </c>
      <c r="B372" s="151"/>
      <c r="C372" s="176"/>
      <c r="D372" s="176"/>
      <c r="E372" s="151"/>
      <c r="F372" s="176"/>
      <c r="G372" s="176"/>
      <c r="H372" s="83" t="str">
        <f t="shared" si="11"/>
        <v/>
      </c>
      <c r="J372" s="114" t="str">
        <f t="shared" si="10"/>
        <v>否</v>
      </c>
    </row>
    <row r="373" hidden="1" spans="1:10">
      <c r="A373" s="172" t="s">
        <v>339</v>
      </c>
      <c r="B373" s="151"/>
      <c r="C373" s="176"/>
      <c r="D373" s="176"/>
      <c r="E373" s="151"/>
      <c r="F373" s="176"/>
      <c r="G373" s="176"/>
      <c r="H373" s="83" t="str">
        <f t="shared" si="11"/>
        <v/>
      </c>
      <c r="J373" s="114" t="str">
        <f t="shared" si="10"/>
        <v>否</v>
      </c>
    </row>
    <row r="374" hidden="1" spans="1:10">
      <c r="A374" s="172" t="s">
        <v>340</v>
      </c>
      <c r="B374" s="151"/>
      <c r="C374" s="176"/>
      <c r="D374" s="176"/>
      <c r="E374" s="151"/>
      <c r="F374" s="176"/>
      <c r="G374" s="176"/>
      <c r="H374" s="83" t="str">
        <f t="shared" si="11"/>
        <v/>
      </c>
      <c r="J374" s="114" t="str">
        <f t="shared" si="10"/>
        <v>否</v>
      </c>
    </row>
    <row r="375" hidden="1" spans="1:10">
      <c r="A375" s="172" t="s">
        <v>117</v>
      </c>
      <c r="B375" s="151"/>
      <c r="C375" s="176"/>
      <c r="D375" s="176"/>
      <c r="E375" s="151"/>
      <c r="F375" s="176"/>
      <c r="G375" s="176"/>
      <c r="H375" s="83" t="str">
        <f t="shared" si="11"/>
        <v/>
      </c>
      <c r="J375" s="114" t="str">
        <f t="shared" si="10"/>
        <v>否</v>
      </c>
    </row>
    <row r="376" hidden="1" spans="1:10">
      <c r="A376" s="172" t="s">
        <v>118</v>
      </c>
      <c r="B376" s="151"/>
      <c r="C376" s="176"/>
      <c r="D376" s="176"/>
      <c r="E376" s="151"/>
      <c r="F376" s="176"/>
      <c r="G376" s="176"/>
      <c r="H376" s="83" t="str">
        <f t="shared" si="11"/>
        <v/>
      </c>
      <c r="J376" s="114" t="str">
        <f t="shared" si="10"/>
        <v>否</v>
      </c>
    </row>
    <row r="377" hidden="1" spans="1:10">
      <c r="A377" s="172" t="s">
        <v>341</v>
      </c>
      <c r="B377" s="151"/>
      <c r="C377" s="176"/>
      <c r="D377" s="176"/>
      <c r="E377" s="151"/>
      <c r="F377" s="176"/>
      <c r="G377" s="176"/>
      <c r="H377" s="83" t="str">
        <f t="shared" si="11"/>
        <v/>
      </c>
      <c r="J377" s="114" t="str">
        <f t="shared" si="10"/>
        <v>否</v>
      </c>
    </row>
    <row r="378" hidden="1" spans="1:10">
      <c r="A378" s="172" t="s">
        <v>342</v>
      </c>
      <c r="B378" s="151"/>
      <c r="C378" s="176"/>
      <c r="D378" s="176"/>
      <c r="E378" s="151"/>
      <c r="F378" s="176"/>
      <c r="G378" s="176"/>
      <c r="H378" s="83" t="str">
        <f t="shared" si="11"/>
        <v/>
      </c>
      <c r="J378" s="114" t="str">
        <f t="shared" si="10"/>
        <v>否</v>
      </c>
    </row>
    <row r="379" hidden="1" spans="1:10">
      <c r="A379" s="172" t="s">
        <v>343</v>
      </c>
      <c r="B379" s="151"/>
      <c r="C379" s="176"/>
      <c r="D379" s="176"/>
      <c r="E379" s="151"/>
      <c r="F379" s="176"/>
      <c r="G379" s="176"/>
      <c r="H379" s="83" t="str">
        <f t="shared" si="11"/>
        <v/>
      </c>
      <c r="J379" s="114" t="str">
        <f t="shared" si="10"/>
        <v>否</v>
      </c>
    </row>
    <row r="380" hidden="1" spans="1:10">
      <c r="A380" s="172" t="s">
        <v>297</v>
      </c>
      <c r="B380" s="151"/>
      <c r="C380" s="176"/>
      <c r="D380" s="176"/>
      <c r="E380" s="151"/>
      <c r="F380" s="176"/>
      <c r="G380" s="176"/>
      <c r="H380" s="83" t="str">
        <f t="shared" si="11"/>
        <v/>
      </c>
      <c r="J380" s="114" t="str">
        <f t="shared" si="10"/>
        <v>否</v>
      </c>
    </row>
    <row r="381" hidden="1" spans="1:10">
      <c r="A381" s="172" t="s">
        <v>344</v>
      </c>
      <c r="B381" s="151"/>
      <c r="C381" s="176"/>
      <c r="D381" s="176"/>
      <c r="E381" s="151"/>
      <c r="F381" s="176"/>
      <c r="G381" s="176"/>
      <c r="H381" s="83" t="str">
        <f t="shared" si="11"/>
        <v/>
      </c>
      <c r="J381" s="114" t="str">
        <f t="shared" si="10"/>
        <v>否</v>
      </c>
    </row>
    <row r="382" ht="17.85" customHeight="1" spans="1:10">
      <c r="A382" s="172" t="s">
        <v>345</v>
      </c>
      <c r="B382" s="151">
        <v>120</v>
      </c>
      <c r="C382" s="176">
        <v>100</v>
      </c>
      <c r="D382" s="176"/>
      <c r="E382" s="151">
        <v>3275</v>
      </c>
      <c r="F382" s="176">
        <v>100</v>
      </c>
      <c r="G382" s="176">
        <v>35</v>
      </c>
      <c r="H382" s="85">
        <f t="shared" si="11"/>
        <v>27.2916666666667</v>
      </c>
      <c r="J382" s="114" t="str">
        <f t="shared" si="10"/>
        <v>是</v>
      </c>
    </row>
    <row r="383" s="182" customFormat="1" ht="17.85" customHeight="1" spans="1:11">
      <c r="A383" s="169" t="s">
        <v>32</v>
      </c>
      <c r="B383" s="149">
        <v>32219</v>
      </c>
      <c r="C383" s="180">
        <v>245</v>
      </c>
      <c r="D383" s="180">
        <v>0</v>
      </c>
      <c r="E383" s="149">
        <v>33898</v>
      </c>
      <c r="F383" s="180"/>
      <c r="G383" s="180"/>
      <c r="H383" s="83">
        <f t="shared" si="11"/>
        <v>1.0521121077625</v>
      </c>
      <c r="J383" s="114" t="str">
        <f t="shared" si="10"/>
        <v>是</v>
      </c>
      <c r="K383" s="182">
        <v>1</v>
      </c>
    </row>
    <row r="384" ht="17.85" customHeight="1" spans="1:10">
      <c r="A384" s="172" t="s">
        <v>346</v>
      </c>
      <c r="B384" s="151">
        <v>1041</v>
      </c>
      <c r="C384" s="176">
        <v>0</v>
      </c>
      <c r="D384" s="176">
        <v>0</v>
      </c>
      <c r="E384" s="151">
        <v>915</v>
      </c>
      <c r="F384" s="176"/>
      <c r="G384" s="176"/>
      <c r="H384" s="85">
        <f t="shared" si="11"/>
        <v>0.878962536023055</v>
      </c>
      <c r="J384" s="114" t="str">
        <f t="shared" si="10"/>
        <v>是</v>
      </c>
    </row>
    <row r="385" ht="17.85" customHeight="1" spans="1:10">
      <c r="A385" s="172" t="s">
        <v>117</v>
      </c>
      <c r="B385" s="151">
        <v>717</v>
      </c>
      <c r="C385" s="176">
        <v>0</v>
      </c>
      <c r="D385" s="176">
        <v>0</v>
      </c>
      <c r="E385" s="151">
        <v>885</v>
      </c>
      <c r="F385" s="176"/>
      <c r="G385" s="176"/>
      <c r="H385" s="85">
        <f t="shared" si="11"/>
        <v>1.23430962343096</v>
      </c>
      <c r="J385" s="114" t="str">
        <f t="shared" si="10"/>
        <v>是</v>
      </c>
    </row>
    <row r="386" ht="17.25" hidden="1" customHeight="1" spans="1:10">
      <c r="A386" s="172" t="s">
        <v>118</v>
      </c>
      <c r="B386" s="151">
        <v>0</v>
      </c>
      <c r="C386" s="176">
        <v>0</v>
      </c>
      <c r="D386" s="176">
        <v>0</v>
      </c>
      <c r="E386" s="151">
        <v>0</v>
      </c>
      <c r="F386" s="176"/>
      <c r="G386" s="176"/>
      <c r="H386" s="83" t="str">
        <f t="shared" si="11"/>
        <v/>
      </c>
      <c r="J386" s="114" t="str">
        <f t="shared" si="10"/>
        <v>否</v>
      </c>
    </row>
    <row r="387" ht="20.1" hidden="1" customHeight="1" spans="1:10">
      <c r="A387" s="172" t="s">
        <v>119</v>
      </c>
      <c r="B387" s="151">
        <v>0</v>
      </c>
      <c r="C387" s="176">
        <v>0</v>
      </c>
      <c r="D387" s="176">
        <v>0</v>
      </c>
      <c r="E387" s="151">
        <v>0</v>
      </c>
      <c r="F387" s="176"/>
      <c r="G387" s="176"/>
      <c r="H387" s="83" t="str">
        <f t="shared" si="11"/>
        <v/>
      </c>
      <c r="J387" s="114" t="str">
        <f t="shared" si="10"/>
        <v>否</v>
      </c>
    </row>
    <row r="388" ht="17.85" customHeight="1" spans="1:10">
      <c r="A388" s="172" t="s">
        <v>347</v>
      </c>
      <c r="B388" s="151">
        <v>324</v>
      </c>
      <c r="C388" s="176">
        <v>0</v>
      </c>
      <c r="D388" s="176">
        <v>0</v>
      </c>
      <c r="E388" s="151">
        <v>30</v>
      </c>
      <c r="F388" s="176"/>
      <c r="G388" s="176"/>
      <c r="H388" s="85">
        <f t="shared" si="11"/>
        <v>0.0925925925925926</v>
      </c>
      <c r="J388" s="114" t="str">
        <f t="shared" si="10"/>
        <v>是</v>
      </c>
    </row>
    <row r="389" ht="17.85" customHeight="1" spans="1:10">
      <c r="A389" s="172" t="s">
        <v>348</v>
      </c>
      <c r="B389" s="151">
        <v>13259</v>
      </c>
      <c r="C389" s="176">
        <v>0</v>
      </c>
      <c r="D389" s="176">
        <v>0</v>
      </c>
      <c r="E389" s="151">
        <v>18156</v>
      </c>
      <c r="F389" s="176"/>
      <c r="G389" s="176"/>
      <c r="H389" s="85">
        <f t="shared" si="11"/>
        <v>1.36933403725771</v>
      </c>
      <c r="J389" s="114" t="str">
        <f t="shared" ref="J389:J452" si="12">IF((E389+F389+K389)&lt;&gt;0,"是","否")</f>
        <v>是</v>
      </c>
    </row>
    <row r="390" ht="17.85" customHeight="1" spans="1:10">
      <c r="A390" s="172" t="s">
        <v>349</v>
      </c>
      <c r="B390" s="151">
        <v>461</v>
      </c>
      <c r="C390" s="176">
        <v>0</v>
      </c>
      <c r="D390" s="176">
        <v>0</v>
      </c>
      <c r="E390" s="151">
        <v>450</v>
      </c>
      <c r="F390" s="176"/>
      <c r="G390" s="176"/>
      <c r="H390" s="85">
        <f t="shared" ref="H390:H453" si="13">IF(B390&lt;&gt;0,E390/B390,"")</f>
        <v>0.976138828633406</v>
      </c>
      <c r="J390" s="114" t="str">
        <f t="shared" si="12"/>
        <v>是</v>
      </c>
    </row>
    <row r="391" ht="17.85" customHeight="1" spans="1:10">
      <c r="A391" s="172" t="s">
        <v>350</v>
      </c>
      <c r="B391" s="151">
        <v>330</v>
      </c>
      <c r="C391" s="176">
        <v>0</v>
      </c>
      <c r="D391" s="176">
        <v>0</v>
      </c>
      <c r="E391" s="151">
        <v>404</v>
      </c>
      <c r="F391" s="176"/>
      <c r="G391" s="176"/>
      <c r="H391" s="85">
        <f t="shared" si="13"/>
        <v>1.22424242424242</v>
      </c>
      <c r="J391" s="114" t="str">
        <f t="shared" si="12"/>
        <v>是</v>
      </c>
    </row>
    <row r="392" ht="17.85" customHeight="1" spans="1:10">
      <c r="A392" s="172" t="s">
        <v>351</v>
      </c>
      <c r="B392" s="151">
        <v>3940</v>
      </c>
      <c r="C392" s="176">
        <v>0</v>
      </c>
      <c r="D392" s="176">
        <v>0</v>
      </c>
      <c r="E392" s="151">
        <v>3947</v>
      </c>
      <c r="F392" s="176"/>
      <c r="G392" s="176"/>
      <c r="H392" s="85">
        <f t="shared" si="13"/>
        <v>1.00177664974619</v>
      </c>
      <c r="J392" s="114" t="str">
        <f t="shared" si="12"/>
        <v>是</v>
      </c>
    </row>
    <row r="393" ht="17.85" customHeight="1" spans="1:10">
      <c r="A393" s="172" t="s">
        <v>352</v>
      </c>
      <c r="B393" s="151">
        <v>7528</v>
      </c>
      <c r="C393" s="176">
        <v>0</v>
      </c>
      <c r="D393" s="176">
        <v>0</v>
      </c>
      <c r="E393" s="151">
        <v>13053</v>
      </c>
      <c r="F393" s="176"/>
      <c r="G393" s="176"/>
      <c r="H393" s="85">
        <f t="shared" si="13"/>
        <v>1.73392667375133</v>
      </c>
      <c r="J393" s="114" t="str">
        <f t="shared" si="12"/>
        <v>是</v>
      </c>
    </row>
    <row r="394" ht="18.2" hidden="1" customHeight="1" spans="1:10">
      <c r="A394" s="172" t="s">
        <v>353</v>
      </c>
      <c r="B394" s="151">
        <v>1000</v>
      </c>
      <c r="C394" s="176">
        <v>0</v>
      </c>
      <c r="D394" s="176">
        <v>0</v>
      </c>
      <c r="E394" s="151">
        <v>0</v>
      </c>
      <c r="F394" s="176"/>
      <c r="G394" s="176"/>
      <c r="H394" s="83">
        <f t="shared" si="13"/>
        <v>0</v>
      </c>
      <c r="J394" s="114" t="str">
        <f t="shared" si="12"/>
        <v>否</v>
      </c>
    </row>
    <row r="395" ht="20.1" hidden="1" customHeight="1" spans="1:10">
      <c r="A395" s="172" t="s">
        <v>354</v>
      </c>
      <c r="B395" s="151">
        <v>0</v>
      </c>
      <c r="C395" s="176">
        <v>0</v>
      </c>
      <c r="D395" s="176">
        <v>0</v>
      </c>
      <c r="E395" s="151">
        <v>0</v>
      </c>
      <c r="F395" s="176"/>
      <c r="G395" s="176"/>
      <c r="H395" s="83" t="str">
        <f t="shared" si="13"/>
        <v/>
      </c>
      <c r="J395" s="114" t="str">
        <f t="shared" si="12"/>
        <v>否</v>
      </c>
    </row>
    <row r="396" ht="20.1" hidden="1" customHeight="1" spans="1:10">
      <c r="A396" s="172" t="s">
        <v>355</v>
      </c>
      <c r="B396" s="151">
        <v>0</v>
      </c>
      <c r="C396" s="176">
        <v>0</v>
      </c>
      <c r="D396" s="176">
        <v>0</v>
      </c>
      <c r="E396" s="151">
        <v>0</v>
      </c>
      <c r="F396" s="176"/>
      <c r="G396" s="176"/>
      <c r="H396" s="83" t="str">
        <f t="shared" si="13"/>
        <v/>
      </c>
      <c r="J396" s="114" t="str">
        <f t="shared" si="12"/>
        <v>否</v>
      </c>
    </row>
    <row r="397" ht="17.85" customHeight="1" spans="1:10">
      <c r="A397" s="172" t="s">
        <v>356</v>
      </c>
      <c r="B397" s="151">
        <v>0</v>
      </c>
      <c r="C397" s="176">
        <v>0</v>
      </c>
      <c r="D397" s="176">
        <v>0</v>
      </c>
      <c r="E397" s="151">
        <v>302</v>
      </c>
      <c r="F397" s="176"/>
      <c r="G397" s="176"/>
      <c r="H397" s="85" t="str">
        <f t="shared" si="13"/>
        <v/>
      </c>
      <c r="J397" s="114" t="str">
        <f t="shared" si="12"/>
        <v>是</v>
      </c>
    </row>
    <row r="398" ht="17.85" customHeight="1" spans="1:10">
      <c r="A398" s="172" t="s">
        <v>357</v>
      </c>
      <c r="B398" s="151">
        <v>14161</v>
      </c>
      <c r="C398" s="176">
        <v>0</v>
      </c>
      <c r="D398" s="176">
        <v>0</v>
      </c>
      <c r="E398" s="151">
        <v>10162</v>
      </c>
      <c r="F398" s="176"/>
      <c r="G398" s="176"/>
      <c r="H398" s="85">
        <f t="shared" si="13"/>
        <v>0.717604688934397</v>
      </c>
      <c r="J398" s="114" t="str">
        <f t="shared" si="12"/>
        <v>是</v>
      </c>
    </row>
    <row r="399" ht="20.1" hidden="1" customHeight="1" spans="1:10">
      <c r="A399" s="172" t="s">
        <v>358</v>
      </c>
      <c r="B399" s="151">
        <v>0</v>
      </c>
      <c r="C399" s="176">
        <v>0</v>
      </c>
      <c r="D399" s="176">
        <v>0</v>
      </c>
      <c r="E399" s="151">
        <v>0</v>
      </c>
      <c r="F399" s="176"/>
      <c r="G399" s="176"/>
      <c r="H399" s="83" t="str">
        <f t="shared" si="13"/>
        <v/>
      </c>
      <c r="J399" s="114" t="str">
        <f t="shared" si="12"/>
        <v>否</v>
      </c>
    </row>
    <row r="400" ht="17.85" customHeight="1" spans="1:10">
      <c r="A400" s="172" t="s">
        <v>359</v>
      </c>
      <c r="B400" s="151">
        <v>9086</v>
      </c>
      <c r="C400" s="176">
        <v>0</v>
      </c>
      <c r="D400" s="176">
        <v>0</v>
      </c>
      <c r="E400" s="151">
        <v>7809</v>
      </c>
      <c r="F400" s="176"/>
      <c r="G400" s="176"/>
      <c r="H400" s="85">
        <f t="shared" si="13"/>
        <v>0.859454105216817</v>
      </c>
      <c r="J400" s="114" t="str">
        <f t="shared" si="12"/>
        <v>是</v>
      </c>
    </row>
    <row r="401" ht="17.85" customHeight="1" spans="1:10">
      <c r="A401" s="172" t="s">
        <v>360</v>
      </c>
      <c r="B401" s="151">
        <v>5065</v>
      </c>
      <c r="C401" s="176">
        <v>0</v>
      </c>
      <c r="D401" s="176">
        <v>0</v>
      </c>
      <c r="E401" s="151">
        <v>2336</v>
      </c>
      <c r="F401" s="176"/>
      <c r="G401" s="176"/>
      <c r="H401" s="85">
        <f t="shared" si="13"/>
        <v>0.461204343534057</v>
      </c>
      <c r="J401" s="114" t="str">
        <f t="shared" si="12"/>
        <v>是</v>
      </c>
    </row>
    <row r="402" ht="17.85" customHeight="1" spans="1:10">
      <c r="A402" s="172" t="s">
        <v>361</v>
      </c>
      <c r="B402" s="151">
        <v>10</v>
      </c>
      <c r="C402" s="176">
        <v>0</v>
      </c>
      <c r="D402" s="176">
        <v>0</v>
      </c>
      <c r="E402" s="151">
        <v>17</v>
      </c>
      <c r="F402" s="176"/>
      <c r="G402" s="176"/>
      <c r="H402" s="85">
        <f t="shared" si="13"/>
        <v>1.7</v>
      </c>
      <c r="J402" s="114" t="str">
        <f t="shared" si="12"/>
        <v>是</v>
      </c>
    </row>
    <row r="403" ht="20.1" hidden="1" customHeight="1" spans="1:10">
      <c r="A403" s="172" t="s">
        <v>362</v>
      </c>
      <c r="B403" s="151">
        <v>0</v>
      </c>
      <c r="C403" s="176">
        <v>0</v>
      </c>
      <c r="D403" s="176">
        <v>0</v>
      </c>
      <c r="E403" s="151">
        <v>0</v>
      </c>
      <c r="F403" s="176"/>
      <c r="G403" s="176"/>
      <c r="H403" s="83" t="str">
        <f t="shared" si="13"/>
        <v/>
      </c>
      <c r="J403" s="114" t="str">
        <f t="shared" si="12"/>
        <v>否</v>
      </c>
    </row>
    <row r="404" ht="18.2" hidden="1" customHeight="1" spans="1:10">
      <c r="A404" s="172" t="s">
        <v>363</v>
      </c>
      <c r="B404" s="151">
        <v>0</v>
      </c>
      <c r="C404" s="176">
        <v>0</v>
      </c>
      <c r="D404" s="176">
        <v>0</v>
      </c>
      <c r="E404" s="151">
        <v>0</v>
      </c>
      <c r="F404" s="176"/>
      <c r="G404" s="176"/>
      <c r="H404" s="83" t="str">
        <f t="shared" si="13"/>
        <v/>
      </c>
      <c r="J404" s="114" t="str">
        <f t="shared" si="12"/>
        <v>否</v>
      </c>
    </row>
    <row r="405" ht="20.1" hidden="1" customHeight="1" spans="1:10">
      <c r="A405" s="172" t="s">
        <v>364</v>
      </c>
      <c r="B405" s="151">
        <v>0</v>
      </c>
      <c r="C405" s="176"/>
      <c r="D405" s="176"/>
      <c r="E405" s="151"/>
      <c r="F405" s="176"/>
      <c r="G405" s="176"/>
      <c r="H405" s="83" t="str">
        <f t="shared" si="13"/>
        <v/>
      </c>
      <c r="J405" s="114" t="str">
        <f t="shared" si="12"/>
        <v>否</v>
      </c>
    </row>
    <row r="406" ht="20.1" hidden="1" customHeight="1" spans="1:10">
      <c r="A406" s="172" t="s">
        <v>365</v>
      </c>
      <c r="B406" s="151">
        <v>0</v>
      </c>
      <c r="C406" s="176"/>
      <c r="D406" s="176"/>
      <c r="E406" s="151"/>
      <c r="F406" s="176"/>
      <c r="G406" s="176"/>
      <c r="H406" s="83" t="str">
        <f t="shared" si="13"/>
        <v/>
      </c>
      <c r="J406" s="114" t="str">
        <f t="shared" si="12"/>
        <v>否</v>
      </c>
    </row>
    <row r="407" ht="20.1" hidden="1" customHeight="1" spans="1:10">
      <c r="A407" s="172" t="s">
        <v>366</v>
      </c>
      <c r="B407" s="151">
        <v>0</v>
      </c>
      <c r="C407" s="176"/>
      <c r="D407" s="176"/>
      <c r="E407" s="151"/>
      <c r="F407" s="176"/>
      <c r="G407" s="176"/>
      <c r="H407" s="83" t="str">
        <f t="shared" si="13"/>
        <v/>
      </c>
      <c r="J407" s="114" t="str">
        <f t="shared" si="12"/>
        <v>否</v>
      </c>
    </row>
    <row r="408" ht="20.1" hidden="1" customHeight="1" spans="1:10">
      <c r="A408" s="172" t="s">
        <v>367</v>
      </c>
      <c r="B408" s="151">
        <v>0</v>
      </c>
      <c r="C408" s="176"/>
      <c r="D408" s="176"/>
      <c r="E408" s="151"/>
      <c r="F408" s="176"/>
      <c r="G408" s="176"/>
      <c r="H408" s="83" t="str">
        <f t="shared" si="13"/>
        <v/>
      </c>
      <c r="J408" s="114" t="str">
        <f t="shared" si="12"/>
        <v>否</v>
      </c>
    </row>
    <row r="409" ht="20.1" hidden="1" customHeight="1" spans="1:10">
      <c r="A409" s="172" t="s">
        <v>368</v>
      </c>
      <c r="B409" s="151">
        <v>0</v>
      </c>
      <c r="C409" s="176"/>
      <c r="D409" s="176"/>
      <c r="E409" s="151"/>
      <c r="F409" s="176"/>
      <c r="G409" s="176"/>
      <c r="H409" s="83" t="str">
        <f t="shared" si="13"/>
        <v/>
      </c>
      <c r="J409" s="114" t="str">
        <f t="shared" si="12"/>
        <v>否</v>
      </c>
    </row>
    <row r="410" ht="20.1" hidden="1" customHeight="1" spans="1:10">
      <c r="A410" s="172" t="s">
        <v>369</v>
      </c>
      <c r="B410" s="151">
        <v>0</v>
      </c>
      <c r="C410" s="176"/>
      <c r="D410" s="176"/>
      <c r="E410" s="151"/>
      <c r="F410" s="176"/>
      <c r="G410" s="176"/>
      <c r="H410" s="83" t="str">
        <f t="shared" si="13"/>
        <v/>
      </c>
      <c r="J410" s="114" t="str">
        <f t="shared" si="12"/>
        <v>否</v>
      </c>
    </row>
    <row r="411" ht="18.2" hidden="1" customHeight="1" spans="1:10">
      <c r="A411" s="172" t="s">
        <v>370</v>
      </c>
      <c r="B411" s="151">
        <v>1</v>
      </c>
      <c r="C411" s="176"/>
      <c r="D411" s="176"/>
      <c r="E411" s="151"/>
      <c r="F411" s="176"/>
      <c r="G411" s="176"/>
      <c r="H411" s="83">
        <f t="shared" si="13"/>
        <v>0</v>
      </c>
      <c r="J411" s="114" t="str">
        <f t="shared" si="12"/>
        <v>否</v>
      </c>
    </row>
    <row r="412" ht="18.2" hidden="1" customHeight="1" spans="1:10">
      <c r="A412" s="172" t="s">
        <v>371</v>
      </c>
      <c r="B412" s="151">
        <v>1</v>
      </c>
      <c r="C412" s="176"/>
      <c r="D412" s="176"/>
      <c r="E412" s="151"/>
      <c r="F412" s="176"/>
      <c r="G412" s="176"/>
      <c r="H412" s="83">
        <f t="shared" si="13"/>
        <v>0</v>
      </c>
      <c r="J412" s="114" t="str">
        <f t="shared" si="12"/>
        <v>否</v>
      </c>
    </row>
    <row r="413" ht="20.1" hidden="1" customHeight="1" spans="1:10">
      <c r="A413" s="172" t="s">
        <v>372</v>
      </c>
      <c r="B413" s="151">
        <v>0</v>
      </c>
      <c r="C413" s="176"/>
      <c r="D413" s="176"/>
      <c r="E413" s="151"/>
      <c r="F413" s="176"/>
      <c r="G413" s="176"/>
      <c r="H413" s="83" t="str">
        <f t="shared" si="13"/>
        <v/>
      </c>
      <c r="J413" s="114" t="str">
        <f t="shared" si="12"/>
        <v>否</v>
      </c>
    </row>
    <row r="414" ht="20.1" hidden="1" customHeight="1" spans="1:10">
      <c r="A414" s="172" t="s">
        <v>373</v>
      </c>
      <c r="B414" s="151">
        <v>0</v>
      </c>
      <c r="C414" s="176"/>
      <c r="D414" s="176"/>
      <c r="E414" s="151"/>
      <c r="F414" s="176"/>
      <c r="G414" s="176"/>
      <c r="H414" s="83" t="str">
        <f t="shared" si="13"/>
        <v/>
      </c>
      <c r="J414" s="114" t="str">
        <f t="shared" si="12"/>
        <v>否</v>
      </c>
    </row>
    <row r="415" ht="20.1" hidden="1" customHeight="1" spans="1:10">
      <c r="A415" s="172" t="s">
        <v>374</v>
      </c>
      <c r="B415" s="151"/>
      <c r="C415" s="176"/>
      <c r="D415" s="176"/>
      <c r="E415" s="151"/>
      <c r="F415" s="176"/>
      <c r="G415" s="176"/>
      <c r="H415" s="83" t="str">
        <f t="shared" si="13"/>
        <v/>
      </c>
      <c r="J415" s="114" t="str">
        <f t="shared" si="12"/>
        <v>否</v>
      </c>
    </row>
    <row r="416" ht="20.1" hidden="1" customHeight="1" spans="1:10">
      <c r="A416" s="172" t="s">
        <v>375</v>
      </c>
      <c r="B416" s="151"/>
      <c r="C416" s="176"/>
      <c r="D416" s="176"/>
      <c r="E416" s="151"/>
      <c r="F416" s="176"/>
      <c r="G416" s="176"/>
      <c r="H416" s="83" t="str">
        <f t="shared" si="13"/>
        <v/>
      </c>
      <c r="J416" s="114" t="str">
        <f t="shared" si="12"/>
        <v>否</v>
      </c>
    </row>
    <row r="417" ht="20.1" hidden="1" customHeight="1" spans="1:10">
      <c r="A417" s="172" t="s">
        <v>376</v>
      </c>
      <c r="B417" s="151"/>
      <c r="C417" s="176"/>
      <c r="D417" s="176"/>
      <c r="E417" s="151"/>
      <c r="F417" s="176"/>
      <c r="G417" s="176"/>
      <c r="H417" s="83" t="str">
        <f t="shared" si="13"/>
        <v/>
      </c>
      <c r="J417" s="114" t="str">
        <f t="shared" si="12"/>
        <v>否</v>
      </c>
    </row>
    <row r="418" ht="20.1" hidden="1" customHeight="1" spans="1:10">
      <c r="A418" s="172" t="s">
        <v>377</v>
      </c>
      <c r="B418" s="151"/>
      <c r="C418" s="176"/>
      <c r="D418" s="176"/>
      <c r="E418" s="151"/>
      <c r="F418" s="176"/>
      <c r="G418" s="176"/>
      <c r="H418" s="83" t="str">
        <f t="shared" si="13"/>
        <v/>
      </c>
      <c r="J418" s="114" t="str">
        <f t="shared" si="12"/>
        <v>否</v>
      </c>
    </row>
    <row r="419" ht="17.85" customHeight="1" spans="1:10">
      <c r="A419" s="172" t="s">
        <v>378</v>
      </c>
      <c r="B419" s="151">
        <v>1144</v>
      </c>
      <c r="C419" s="176"/>
      <c r="D419" s="176"/>
      <c r="E419" s="151">
        <v>1048</v>
      </c>
      <c r="F419" s="176"/>
      <c r="G419" s="176"/>
      <c r="H419" s="85">
        <f t="shared" si="13"/>
        <v>0.916083916083916</v>
      </c>
      <c r="J419" s="114" t="str">
        <f t="shared" si="12"/>
        <v>是</v>
      </c>
    </row>
    <row r="420" ht="17.85" customHeight="1" spans="1:10">
      <c r="A420" s="172" t="s">
        <v>379</v>
      </c>
      <c r="B420" s="151">
        <v>1144</v>
      </c>
      <c r="C420" s="176"/>
      <c r="D420" s="176"/>
      <c r="E420" s="151">
        <v>1048</v>
      </c>
      <c r="F420" s="176"/>
      <c r="G420" s="176"/>
      <c r="H420" s="85">
        <f t="shared" si="13"/>
        <v>0.916083916083916</v>
      </c>
      <c r="J420" s="114" t="str">
        <f t="shared" si="12"/>
        <v>是</v>
      </c>
    </row>
    <row r="421" ht="20.1" hidden="1" customHeight="1" spans="1:10">
      <c r="A421" s="172" t="s">
        <v>380</v>
      </c>
      <c r="B421" s="151">
        <v>0</v>
      </c>
      <c r="C421" s="176"/>
      <c r="D421" s="176"/>
      <c r="E421" s="151">
        <v>0</v>
      </c>
      <c r="F421" s="176"/>
      <c r="G421" s="176"/>
      <c r="H421" s="83" t="str">
        <f t="shared" si="13"/>
        <v/>
      </c>
      <c r="J421" s="114" t="str">
        <f t="shared" si="12"/>
        <v>否</v>
      </c>
    </row>
    <row r="422" ht="20.1" hidden="1" customHeight="1" spans="1:10">
      <c r="A422" s="172" t="s">
        <v>381</v>
      </c>
      <c r="B422" s="151">
        <v>0</v>
      </c>
      <c r="C422" s="176"/>
      <c r="D422" s="176"/>
      <c r="E422" s="151">
        <v>0</v>
      </c>
      <c r="F422" s="176"/>
      <c r="G422" s="176"/>
      <c r="H422" s="83" t="str">
        <f t="shared" si="13"/>
        <v/>
      </c>
      <c r="J422" s="114" t="str">
        <f t="shared" si="12"/>
        <v>否</v>
      </c>
    </row>
    <row r="423" ht="17.85" customHeight="1" spans="1:10">
      <c r="A423" s="172" t="s">
        <v>382</v>
      </c>
      <c r="B423" s="151">
        <v>778</v>
      </c>
      <c r="C423" s="176"/>
      <c r="D423" s="176"/>
      <c r="E423" s="151">
        <v>1669</v>
      </c>
      <c r="F423" s="176"/>
      <c r="G423" s="176"/>
      <c r="H423" s="85">
        <f t="shared" si="13"/>
        <v>2.1452442159383</v>
      </c>
      <c r="J423" s="114" t="str">
        <f t="shared" si="12"/>
        <v>是</v>
      </c>
    </row>
    <row r="424" ht="20.1" hidden="1" customHeight="1" spans="1:10">
      <c r="A424" s="172" t="s">
        <v>383</v>
      </c>
      <c r="B424" s="151">
        <v>0</v>
      </c>
      <c r="C424" s="176"/>
      <c r="D424" s="176"/>
      <c r="E424" s="151">
        <v>0</v>
      </c>
      <c r="F424" s="176"/>
      <c r="G424" s="176"/>
      <c r="H424" s="83" t="str">
        <f t="shared" si="13"/>
        <v/>
      </c>
      <c r="J424" s="114" t="str">
        <f t="shared" si="12"/>
        <v>否</v>
      </c>
    </row>
    <row r="425" ht="17.85" customHeight="1" spans="1:10">
      <c r="A425" s="172" t="s">
        <v>384</v>
      </c>
      <c r="B425" s="151">
        <v>778</v>
      </c>
      <c r="C425" s="176"/>
      <c r="D425" s="176"/>
      <c r="E425" s="151">
        <v>869</v>
      </c>
      <c r="F425" s="176"/>
      <c r="G425" s="176"/>
      <c r="H425" s="85">
        <f t="shared" si="13"/>
        <v>1.11696658097686</v>
      </c>
      <c r="J425" s="114" t="str">
        <f t="shared" si="12"/>
        <v>是</v>
      </c>
    </row>
    <row r="426" ht="20.1" hidden="1" customHeight="1" spans="1:10">
      <c r="A426" s="172" t="s">
        <v>385</v>
      </c>
      <c r="B426" s="151">
        <v>0</v>
      </c>
      <c r="C426" s="176"/>
      <c r="D426" s="176"/>
      <c r="E426" s="151">
        <v>0</v>
      </c>
      <c r="F426" s="176"/>
      <c r="G426" s="176"/>
      <c r="H426" s="83" t="str">
        <f t="shared" si="13"/>
        <v/>
      </c>
      <c r="J426" s="114" t="str">
        <f t="shared" si="12"/>
        <v>否</v>
      </c>
    </row>
    <row r="427" hidden="1" spans="1:10">
      <c r="A427" s="172" t="s">
        <v>386</v>
      </c>
      <c r="B427" s="151">
        <v>0</v>
      </c>
      <c r="C427" s="176"/>
      <c r="D427" s="176"/>
      <c r="E427" s="151">
        <v>0</v>
      </c>
      <c r="F427" s="176"/>
      <c r="G427" s="176"/>
      <c r="H427" s="83" t="str">
        <f t="shared" si="13"/>
        <v/>
      </c>
      <c r="J427" s="114" t="str">
        <f t="shared" si="12"/>
        <v>否</v>
      </c>
    </row>
    <row r="428" ht="17.85" customHeight="1" spans="1:10">
      <c r="A428" s="172" t="s">
        <v>387</v>
      </c>
      <c r="B428" s="151">
        <v>0</v>
      </c>
      <c r="C428" s="176"/>
      <c r="D428" s="176"/>
      <c r="E428" s="151">
        <v>800</v>
      </c>
      <c r="F428" s="176"/>
      <c r="G428" s="176"/>
      <c r="H428" s="85" t="str">
        <f t="shared" si="13"/>
        <v/>
      </c>
      <c r="J428" s="114" t="str">
        <f t="shared" si="12"/>
        <v>是</v>
      </c>
    </row>
    <row r="429" ht="17.85" customHeight="1" spans="1:10">
      <c r="A429" s="172" t="s">
        <v>388</v>
      </c>
      <c r="B429" s="151">
        <v>1484</v>
      </c>
      <c r="C429" s="176">
        <v>245</v>
      </c>
      <c r="D429" s="176"/>
      <c r="E429" s="151">
        <v>1375</v>
      </c>
      <c r="F429" s="176"/>
      <c r="G429" s="176"/>
      <c r="H429" s="85">
        <f t="shared" si="13"/>
        <v>0.926549865229111</v>
      </c>
      <c r="J429" s="114" t="str">
        <f t="shared" si="12"/>
        <v>是</v>
      </c>
    </row>
    <row r="430" ht="20.1" hidden="1" customHeight="1" spans="1:10">
      <c r="A430" s="172" t="s">
        <v>389</v>
      </c>
      <c r="B430" s="151">
        <v>0</v>
      </c>
      <c r="C430" s="176"/>
      <c r="D430" s="176"/>
      <c r="E430" s="151">
        <v>0</v>
      </c>
      <c r="F430" s="176"/>
      <c r="G430" s="176"/>
      <c r="H430" s="83" t="str">
        <f t="shared" si="13"/>
        <v/>
      </c>
      <c r="J430" s="114" t="str">
        <f t="shared" si="12"/>
        <v>否</v>
      </c>
    </row>
    <row r="431" ht="17.25" hidden="1" customHeight="1" spans="1:10">
      <c r="A431" s="172" t="s">
        <v>390</v>
      </c>
      <c r="B431" s="151">
        <v>0</v>
      </c>
      <c r="C431" s="176"/>
      <c r="D431" s="176"/>
      <c r="E431" s="151">
        <v>0</v>
      </c>
      <c r="F431" s="176"/>
      <c r="G431" s="176"/>
      <c r="H431" s="83" t="str">
        <f t="shared" si="13"/>
        <v/>
      </c>
      <c r="J431" s="114" t="str">
        <f t="shared" si="12"/>
        <v>否</v>
      </c>
    </row>
    <row r="432" ht="17.85" customHeight="1" spans="1:10">
      <c r="A432" s="172" t="s">
        <v>391</v>
      </c>
      <c r="B432" s="151">
        <v>0</v>
      </c>
      <c r="C432" s="176"/>
      <c r="D432" s="176"/>
      <c r="E432" s="151">
        <v>300</v>
      </c>
      <c r="F432" s="176"/>
      <c r="G432" s="176"/>
      <c r="H432" s="85" t="str">
        <f t="shared" si="13"/>
        <v/>
      </c>
      <c r="J432" s="114" t="str">
        <f t="shared" si="12"/>
        <v>是</v>
      </c>
    </row>
    <row r="433" ht="18.2" hidden="1" customHeight="1" spans="1:10">
      <c r="A433" s="172" t="s">
        <v>392</v>
      </c>
      <c r="B433" s="151">
        <v>600</v>
      </c>
      <c r="C433" s="176"/>
      <c r="D433" s="176"/>
      <c r="E433" s="151">
        <v>0</v>
      </c>
      <c r="F433" s="176"/>
      <c r="G433" s="176"/>
      <c r="H433" s="83">
        <f t="shared" si="13"/>
        <v>0</v>
      </c>
      <c r="J433" s="114" t="str">
        <f t="shared" si="12"/>
        <v>否</v>
      </c>
    </row>
    <row r="434" ht="18.2" hidden="1" customHeight="1" spans="1:10">
      <c r="A434" s="172" t="s">
        <v>393</v>
      </c>
      <c r="B434" s="151">
        <v>200</v>
      </c>
      <c r="C434" s="176"/>
      <c r="D434" s="176"/>
      <c r="E434" s="151">
        <v>0</v>
      </c>
      <c r="F434" s="176"/>
      <c r="G434" s="176"/>
      <c r="H434" s="83">
        <f t="shared" si="13"/>
        <v>0</v>
      </c>
      <c r="J434" s="114" t="str">
        <f t="shared" si="12"/>
        <v>否</v>
      </c>
    </row>
    <row r="435" ht="17.85" customHeight="1" spans="1:10">
      <c r="A435" s="172" t="s">
        <v>394</v>
      </c>
      <c r="B435" s="151">
        <v>884</v>
      </c>
      <c r="C435" s="176">
        <v>245</v>
      </c>
      <c r="D435" s="176"/>
      <c r="E435" s="151">
        <v>1075</v>
      </c>
      <c r="F435" s="176"/>
      <c r="G435" s="176"/>
      <c r="H435" s="85">
        <f t="shared" si="13"/>
        <v>1.21606334841629</v>
      </c>
      <c r="J435" s="114" t="str">
        <f t="shared" si="12"/>
        <v>是</v>
      </c>
    </row>
    <row r="436" ht="17.85" customHeight="1" spans="1:10">
      <c r="A436" s="172" t="s">
        <v>395</v>
      </c>
      <c r="B436" s="151">
        <v>352</v>
      </c>
      <c r="C436" s="176">
        <v>352</v>
      </c>
      <c r="D436" s="176"/>
      <c r="E436" s="151">
        <v>573</v>
      </c>
      <c r="F436" s="176"/>
      <c r="G436" s="176"/>
      <c r="H436" s="85">
        <f t="shared" si="13"/>
        <v>1.62784090909091</v>
      </c>
      <c r="J436" s="114" t="str">
        <f t="shared" si="12"/>
        <v>是</v>
      </c>
    </row>
    <row r="437" s="182" customFormat="1" ht="17.85" customHeight="1" spans="1:11">
      <c r="A437" s="169" t="s">
        <v>33</v>
      </c>
      <c r="B437" s="149">
        <v>1985</v>
      </c>
      <c r="C437" s="180">
        <v>469</v>
      </c>
      <c r="D437" s="180"/>
      <c r="E437" s="149">
        <v>2578</v>
      </c>
      <c r="F437" s="180">
        <v>340</v>
      </c>
      <c r="G437" s="180"/>
      <c r="H437" s="83">
        <f t="shared" si="13"/>
        <v>1.29874055415617</v>
      </c>
      <c r="J437" s="114" t="str">
        <f t="shared" si="12"/>
        <v>是</v>
      </c>
      <c r="K437" s="182">
        <v>1</v>
      </c>
    </row>
    <row r="438" ht="17.85" customHeight="1" spans="1:10">
      <c r="A438" s="172" t="s">
        <v>396</v>
      </c>
      <c r="B438" s="151">
        <v>314</v>
      </c>
      <c r="C438" s="176">
        <v>0</v>
      </c>
      <c r="D438" s="176"/>
      <c r="E438" s="151">
        <v>360</v>
      </c>
      <c r="F438" s="176"/>
      <c r="G438" s="176"/>
      <c r="H438" s="85">
        <f t="shared" si="13"/>
        <v>1.14649681528662</v>
      </c>
      <c r="J438" s="114" t="str">
        <f t="shared" si="12"/>
        <v>是</v>
      </c>
    </row>
    <row r="439" ht="17.85" customHeight="1" spans="1:10">
      <c r="A439" s="172" t="s">
        <v>117</v>
      </c>
      <c r="B439" s="151">
        <v>314</v>
      </c>
      <c r="C439" s="176">
        <v>0</v>
      </c>
      <c r="D439" s="176"/>
      <c r="E439" s="151">
        <v>360</v>
      </c>
      <c r="F439" s="176"/>
      <c r="G439" s="176"/>
      <c r="H439" s="85">
        <f t="shared" si="13"/>
        <v>1.14649681528662</v>
      </c>
      <c r="J439" s="114" t="str">
        <f t="shared" si="12"/>
        <v>是</v>
      </c>
    </row>
    <row r="440" ht="17.25" hidden="1" customHeight="1" spans="1:10">
      <c r="A440" s="172" t="s">
        <v>118</v>
      </c>
      <c r="B440" s="151">
        <v>0</v>
      </c>
      <c r="C440" s="176"/>
      <c r="D440" s="176"/>
      <c r="E440" s="151">
        <v>0</v>
      </c>
      <c r="F440" s="176"/>
      <c r="G440" s="176"/>
      <c r="H440" s="83" t="str">
        <f t="shared" si="13"/>
        <v/>
      </c>
      <c r="J440" s="114" t="str">
        <f t="shared" si="12"/>
        <v>否</v>
      </c>
    </row>
    <row r="441" ht="20.1" hidden="1" customHeight="1" spans="1:10">
      <c r="A441" s="172" t="s">
        <v>119</v>
      </c>
      <c r="B441" s="151">
        <v>0</v>
      </c>
      <c r="C441" s="176"/>
      <c r="D441" s="176"/>
      <c r="E441" s="151">
        <v>0</v>
      </c>
      <c r="F441" s="176"/>
      <c r="G441" s="176"/>
      <c r="H441" s="83" t="str">
        <f t="shared" si="13"/>
        <v/>
      </c>
      <c r="J441" s="114" t="str">
        <f t="shared" si="12"/>
        <v>否</v>
      </c>
    </row>
    <row r="442" ht="20.1" hidden="1" customHeight="1" spans="1:10">
      <c r="A442" s="172" t="s">
        <v>397</v>
      </c>
      <c r="B442" s="151">
        <v>0</v>
      </c>
      <c r="C442" s="176"/>
      <c r="D442" s="176"/>
      <c r="E442" s="151">
        <v>0</v>
      </c>
      <c r="F442" s="176"/>
      <c r="G442" s="176"/>
      <c r="H442" s="83" t="str">
        <f t="shared" si="13"/>
        <v/>
      </c>
      <c r="J442" s="114" t="str">
        <f t="shared" si="12"/>
        <v>否</v>
      </c>
    </row>
    <row r="443" ht="20.1" hidden="1" customHeight="1" spans="1:10">
      <c r="A443" s="172" t="s">
        <v>398</v>
      </c>
      <c r="B443" s="151">
        <v>0</v>
      </c>
      <c r="C443" s="176"/>
      <c r="D443" s="176"/>
      <c r="E443" s="151"/>
      <c r="F443" s="176"/>
      <c r="G443" s="176"/>
      <c r="H443" s="83" t="str">
        <f t="shared" si="13"/>
        <v/>
      </c>
      <c r="J443" s="114" t="str">
        <f t="shared" si="12"/>
        <v>否</v>
      </c>
    </row>
    <row r="444" ht="20.1" hidden="1" customHeight="1" spans="1:10">
      <c r="A444" s="172" t="s">
        <v>399</v>
      </c>
      <c r="B444" s="151">
        <v>0</v>
      </c>
      <c r="C444" s="176"/>
      <c r="D444" s="176"/>
      <c r="E444" s="151"/>
      <c r="F444" s="176"/>
      <c r="G444" s="176"/>
      <c r="H444" s="83" t="str">
        <f t="shared" si="13"/>
        <v/>
      </c>
      <c r="J444" s="114" t="str">
        <f t="shared" si="12"/>
        <v>否</v>
      </c>
    </row>
    <row r="445" ht="20.1" hidden="1" customHeight="1" spans="1:10">
      <c r="A445" s="172" t="s">
        <v>400</v>
      </c>
      <c r="B445" s="151">
        <v>0</v>
      </c>
      <c r="C445" s="176"/>
      <c r="D445" s="176"/>
      <c r="E445" s="151"/>
      <c r="F445" s="176"/>
      <c r="G445" s="176"/>
      <c r="H445" s="83" t="str">
        <f t="shared" si="13"/>
        <v/>
      </c>
      <c r="J445" s="114" t="str">
        <f t="shared" si="12"/>
        <v>否</v>
      </c>
    </row>
    <row r="446" ht="20.1" hidden="1" customHeight="1" spans="1:10">
      <c r="A446" s="172" t="s">
        <v>401</v>
      </c>
      <c r="B446" s="151">
        <v>0</v>
      </c>
      <c r="C446" s="176"/>
      <c r="D446" s="176"/>
      <c r="E446" s="151"/>
      <c r="F446" s="176"/>
      <c r="G446" s="176"/>
      <c r="H446" s="83" t="str">
        <f t="shared" si="13"/>
        <v/>
      </c>
      <c r="J446" s="114" t="str">
        <f t="shared" si="12"/>
        <v>否</v>
      </c>
    </row>
    <row r="447" ht="20.1" hidden="1" customHeight="1" spans="1:10">
      <c r="A447" s="172" t="s">
        <v>402</v>
      </c>
      <c r="B447" s="151">
        <v>0</v>
      </c>
      <c r="C447" s="176"/>
      <c r="D447" s="176"/>
      <c r="E447" s="151"/>
      <c r="F447" s="176"/>
      <c r="G447" s="176"/>
      <c r="H447" s="83" t="str">
        <f t="shared" si="13"/>
        <v/>
      </c>
      <c r="J447" s="114" t="str">
        <f t="shared" si="12"/>
        <v>否</v>
      </c>
    </row>
    <row r="448" ht="20.1" hidden="1" customHeight="1" spans="1:10">
      <c r="A448" s="172" t="s">
        <v>403</v>
      </c>
      <c r="B448" s="151">
        <v>0</v>
      </c>
      <c r="C448" s="176"/>
      <c r="D448" s="176"/>
      <c r="E448" s="151"/>
      <c r="F448" s="176"/>
      <c r="G448" s="176"/>
      <c r="H448" s="83" t="str">
        <f t="shared" si="13"/>
        <v/>
      </c>
      <c r="J448" s="114" t="str">
        <f t="shared" si="12"/>
        <v>否</v>
      </c>
    </row>
    <row r="449" ht="20.1" hidden="1" customHeight="1" spans="1:10">
      <c r="A449" s="172" t="s">
        <v>404</v>
      </c>
      <c r="B449" s="151">
        <v>0</v>
      </c>
      <c r="C449" s="176"/>
      <c r="D449" s="176"/>
      <c r="E449" s="151"/>
      <c r="F449" s="176"/>
      <c r="G449" s="176"/>
      <c r="H449" s="83" t="str">
        <f t="shared" si="13"/>
        <v/>
      </c>
      <c r="J449" s="114" t="str">
        <f t="shared" si="12"/>
        <v>否</v>
      </c>
    </row>
    <row r="450" ht="20.1" hidden="1" customHeight="1" spans="1:10">
      <c r="A450" s="172" t="s">
        <v>405</v>
      </c>
      <c r="B450" s="151">
        <v>0</v>
      </c>
      <c r="C450" s="176"/>
      <c r="D450" s="176"/>
      <c r="E450" s="151"/>
      <c r="F450" s="176"/>
      <c r="G450" s="176"/>
      <c r="H450" s="83" t="str">
        <f t="shared" si="13"/>
        <v/>
      </c>
      <c r="J450" s="114" t="str">
        <f t="shared" si="12"/>
        <v>否</v>
      </c>
    </row>
    <row r="451" ht="20.1" hidden="1" customHeight="1" spans="1:10">
      <c r="A451" s="172" t="s">
        <v>406</v>
      </c>
      <c r="B451" s="151">
        <v>0</v>
      </c>
      <c r="C451" s="176"/>
      <c r="D451" s="176"/>
      <c r="E451" s="151"/>
      <c r="F451" s="176"/>
      <c r="G451" s="176"/>
      <c r="H451" s="83" t="str">
        <f t="shared" si="13"/>
        <v/>
      </c>
      <c r="J451" s="114" t="str">
        <f t="shared" si="12"/>
        <v>否</v>
      </c>
    </row>
    <row r="452" ht="17.85" customHeight="1" spans="1:10">
      <c r="A452" s="172" t="s">
        <v>407</v>
      </c>
      <c r="B452" s="151">
        <v>494</v>
      </c>
      <c r="C452" s="176">
        <v>494</v>
      </c>
      <c r="D452" s="176"/>
      <c r="E452" s="151">
        <v>424</v>
      </c>
      <c r="F452" s="176"/>
      <c r="G452" s="176"/>
      <c r="H452" s="85">
        <f t="shared" si="13"/>
        <v>0.8582995951417</v>
      </c>
      <c r="J452" s="114" t="str">
        <f t="shared" si="12"/>
        <v>是</v>
      </c>
    </row>
    <row r="453" ht="17.85" customHeight="1" spans="1:10">
      <c r="A453" s="172" t="s">
        <v>399</v>
      </c>
      <c r="B453" s="151">
        <v>394</v>
      </c>
      <c r="C453" s="176">
        <v>394</v>
      </c>
      <c r="D453" s="176"/>
      <c r="E453" s="151">
        <v>424</v>
      </c>
      <c r="F453" s="176"/>
      <c r="G453" s="176"/>
      <c r="H453" s="85">
        <f t="shared" si="13"/>
        <v>1.0761421319797</v>
      </c>
      <c r="J453" s="114" t="str">
        <f t="shared" ref="J453:J516" si="14">IF((E453+F453+K453)&lt;&gt;0,"是","否")</f>
        <v>是</v>
      </c>
    </row>
    <row r="454" ht="18.2" hidden="1" customHeight="1" spans="1:10">
      <c r="A454" s="172" t="s">
        <v>408</v>
      </c>
      <c r="B454" s="151">
        <v>100</v>
      </c>
      <c r="C454" s="176">
        <v>100</v>
      </c>
      <c r="D454" s="176"/>
      <c r="E454" s="151">
        <v>0</v>
      </c>
      <c r="F454" s="176"/>
      <c r="G454" s="176"/>
      <c r="H454" s="83">
        <f t="shared" ref="H454:H517" si="15">IF(B454&lt;&gt;0,E454/B454,"")</f>
        <v>0</v>
      </c>
      <c r="J454" s="114" t="str">
        <f t="shared" si="14"/>
        <v>否</v>
      </c>
    </row>
    <row r="455" ht="20.1" hidden="1" customHeight="1" spans="1:10">
      <c r="A455" s="172" t="s">
        <v>409</v>
      </c>
      <c r="B455" s="151">
        <v>0</v>
      </c>
      <c r="C455" s="176"/>
      <c r="D455" s="176"/>
      <c r="E455" s="151">
        <v>0</v>
      </c>
      <c r="F455" s="176"/>
      <c r="G455" s="176"/>
      <c r="H455" s="83" t="str">
        <f t="shared" si="15"/>
        <v/>
      </c>
      <c r="J455" s="114" t="str">
        <f t="shared" si="14"/>
        <v>否</v>
      </c>
    </row>
    <row r="456" ht="20.1" hidden="1" customHeight="1" spans="1:10">
      <c r="A456" s="172" t="s">
        <v>410</v>
      </c>
      <c r="B456" s="151">
        <v>0</v>
      </c>
      <c r="C456" s="176"/>
      <c r="D456" s="176"/>
      <c r="E456" s="151">
        <v>0</v>
      </c>
      <c r="F456" s="176"/>
      <c r="G456" s="176"/>
      <c r="H456" s="83" t="str">
        <f t="shared" si="15"/>
        <v/>
      </c>
      <c r="J456" s="114" t="str">
        <f t="shared" si="14"/>
        <v>否</v>
      </c>
    </row>
    <row r="457" ht="20.1" hidden="1" customHeight="1" spans="1:10">
      <c r="A457" s="172" t="s">
        <v>411</v>
      </c>
      <c r="B457" s="151">
        <v>0</v>
      </c>
      <c r="C457" s="176"/>
      <c r="D457" s="176"/>
      <c r="E457" s="151">
        <v>0</v>
      </c>
      <c r="F457" s="176"/>
      <c r="G457" s="176"/>
      <c r="H457" s="83" t="str">
        <f t="shared" si="15"/>
        <v/>
      </c>
      <c r="J457" s="114" t="str">
        <f t="shared" si="14"/>
        <v>否</v>
      </c>
    </row>
    <row r="458" ht="17.85" customHeight="1" spans="1:10">
      <c r="A458" s="172" t="s">
        <v>412</v>
      </c>
      <c r="B458" s="151">
        <v>357</v>
      </c>
      <c r="C458" s="176">
        <v>235</v>
      </c>
      <c r="D458" s="176"/>
      <c r="E458" s="151">
        <v>470</v>
      </c>
      <c r="F458" s="176">
        <v>290</v>
      </c>
      <c r="G458" s="176"/>
      <c r="H458" s="85">
        <f t="shared" si="15"/>
        <v>1.31652661064426</v>
      </c>
      <c r="J458" s="114" t="str">
        <f t="shared" si="14"/>
        <v>是</v>
      </c>
    </row>
    <row r="459" ht="20.1" hidden="1" customHeight="1" spans="1:10">
      <c r="A459" s="172" t="s">
        <v>399</v>
      </c>
      <c r="B459" s="151">
        <v>0</v>
      </c>
      <c r="C459" s="176">
        <v>0</v>
      </c>
      <c r="D459" s="176"/>
      <c r="E459" s="151">
        <v>0</v>
      </c>
      <c r="F459" s="176"/>
      <c r="G459" s="176"/>
      <c r="H459" s="83" t="str">
        <f t="shared" si="15"/>
        <v/>
      </c>
      <c r="J459" s="114" t="str">
        <f t="shared" si="14"/>
        <v>否</v>
      </c>
    </row>
    <row r="460" ht="17.85" customHeight="1" spans="1:10">
      <c r="A460" s="172" t="s">
        <v>413</v>
      </c>
      <c r="B460" s="151">
        <v>112</v>
      </c>
      <c r="C460" s="176">
        <v>0</v>
      </c>
      <c r="D460" s="176"/>
      <c r="E460" s="151">
        <v>394</v>
      </c>
      <c r="F460" s="176">
        <v>290</v>
      </c>
      <c r="G460" s="176"/>
      <c r="H460" s="85">
        <f t="shared" si="15"/>
        <v>3.51785714285714</v>
      </c>
      <c r="J460" s="114" t="str">
        <f t="shared" si="14"/>
        <v>是</v>
      </c>
    </row>
    <row r="461" ht="17.85" customHeight="1" spans="1:10">
      <c r="A461" s="172" t="s">
        <v>414</v>
      </c>
      <c r="B461" s="151">
        <v>0</v>
      </c>
      <c r="C461" s="176">
        <v>0</v>
      </c>
      <c r="D461" s="176"/>
      <c r="E461" s="151">
        <v>76</v>
      </c>
      <c r="F461" s="176"/>
      <c r="G461" s="176"/>
      <c r="H461" s="85" t="str">
        <f t="shared" si="15"/>
        <v/>
      </c>
      <c r="J461" s="114" t="str">
        <f t="shared" si="14"/>
        <v>是</v>
      </c>
    </row>
    <row r="462" hidden="1" spans="1:10">
      <c r="A462" s="172" t="s">
        <v>415</v>
      </c>
      <c r="B462" s="151">
        <v>0</v>
      </c>
      <c r="C462" s="176">
        <v>0</v>
      </c>
      <c r="D462" s="176"/>
      <c r="E462" s="151">
        <v>0</v>
      </c>
      <c r="F462" s="176"/>
      <c r="G462" s="176"/>
      <c r="H462" s="83" t="str">
        <f t="shared" si="15"/>
        <v/>
      </c>
      <c r="J462" s="114" t="str">
        <f t="shared" si="14"/>
        <v>否</v>
      </c>
    </row>
    <row r="463" ht="18.2" hidden="1" customHeight="1" spans="1:10">
      <c r="A463" s="172" t="s">
        <v>416</v>
      </c>
      <c r="B463" s="151">
        <v>245</v>
      </c>
      <c r="C463" s="176">
        <v>235</v>
      </c>
      <c r="D463" s="176"/>
      <c r="E463" s="151">
        <v>0</v>
      </c>
      <c r="F463" s="176"/>
      <c r="G463" s="176"/>
      <c r="H463" s="83">
        <f t="shared" si="15"/>
        <v>0</v>
      </c>
      <c r="J463" s="114" t="str">
        <f t="shared" si="14"/>
        <v>否</v>
      </c>
    </row>
    <row r="464" ht="18.2" hidden="1" customHeight="1" spans="1:10">
      <c r="A464" s="172" t="s">
        <v>417</v>
      </c>
      <c r="B464" s="151">
        <v>75</v>
      </c>
      <c r="C464" s="176"/>
      <c r="D464" s="176"/>
      <c r="E464" s="151"/>
      <c r="F464" s="176"/>
      <c r="G464" s="176"/>
      <c r="H464" s="83">
        <f t="shared" si="15"/>
        <v>0</v>
      </c>
      <c r="J464" s="114" t="str">
        <f t="shared" si="14"/>
        <v>否</v>
      </c>
    </row>
    <row r="465" ht="20.1" hidden="1" customHeight="1" spans="1:10">
      <c r="A465" s="172" t="s">
        <v>399</v>
      </c>
      <c r="B465" s="151">
        <v>0</v>
      </c>
      <c r="C465" s="176"/>
      <c r="D465" s="176"/>
      <c r="E465" s="151"/>
      <c r="F465" s="176"/>
      <c r="G465" s="176"/>
      <c r="H465" s="83" t="str">
        <f t="shared" si="15"/>
        <v/>
      </c>
      <c r="J465" s="114" t="str">
        <f t="shared" si="14"/>
        <v>否</v>
      </c>
    </row>
    <row r="466" ht="18.2" hidden="1" customHeight="1" spans="1:10">
      <c r="A466" s="172" t="s">
        <v>418</v>
      </c>
      <c r="B466" s="151">
        <v>15</v>
      </c>
      <c r="C466" s="176"/>
      <c r="D466" s="176"/>
      <c r="E466" s="151"/>
      <c r="F466" s="176"/>
      <c r="G466" s="176"/>
      <c r="H466" s="83">
        <f t="shared" si="15"/>
        <v>0</v>
      </c>
      <c r="J466" s="114" t="str">
        <f t="shared" si="14"/>
        <v>否</v>
      </c>
    </row>
    <row r="467" ht="20.1" hidden="1" customHeight="1" spans="1:10">
      <c r="A467" s="172" t="s">
        <v>419</v>
      </c>
      <c r="B467" s="151">
        <v>0</v>
      </c>
      <c r="C467" s="176"/>
      <c r="D467" s="176"/>
      <c r="E467" s="151"/>
      <c r="F467" s="176"/>
      <c r="G467" s="176"/>
      <c r="H467" s="83" t="str">
        <f t="shared" si="15"/>
        <v/>
      </c>
      <c r="J467" s="114" t="str">
        <f t="shared" si="14"/>
        <v>否</v>
      </c>
    </row>
    <row r="468" ht="18.2" hidden="1" customHeight="1" spans="1:10">
      <c r="A468" s="172" t="s">
        <v>420</v>
      </c>
      <c r="B468" s="151">
        <v>60</v>
      </c>
      <c r="C468" s="176"/>
      <c r="D468" s="176"/>
      <c r="E468" s="151"/>
      <c r="F468" s="176"/>
      <c r="G468" s="176"/>
      <c r="H468" s="83">
        <f t="shared" si="15"/>
        <v>0</v>
      </c>
      <c r="J468" s="114" t="str">
        <f t="shared" si="14"/>
        <v>否</v>
      </c>
    </row>
    <row r="469" ht="17.85" customHeight="1" spans="1:10">
      <c r="A469" s="172" t="s">
        <v>421</v>
      </c>
      <c r="B469" s="151"/>
      <c r="C469" s="176"/>
      <c r="D469" s="176"/>
      <c r="E469" s="151">
        <v>6</v>
      </c>
      <c r="F469" s="176"/>
      <c r="G469" s="176"/>
      <c r="H469" s="85" t="str">
        <f t="shared" si="15"/>
        <v/>
      </c>
      <c r="J469" s="114" t="str">
        <f t="shared" si="14"/>
        <v>是</v>
      </c>
    </row>
    <row r="470" ht="20.1" hidden="1" customHeight="1" spans="1:10">
      <c r="A470" s="172" t="s">
        <v>422</v>
      </c>
      <c r="B470" s="151">
        <v>0</v>
      </c>
      <c r="C470" s="176"/>
      <c r="D470" s="176"/>
      <c r="E470" s="151"/>
      <c r="F470" s="176"/>
      <c r="G470" s="176"/>
      <c r="H470" s="83" t="str">
        <f t="shared" si="15"/>
        <v/>
      </c>
      <c r="J470" s="114" t="str">
        <f t="shared" si="14"/>
        <v>否</v>
      </c>
    </row>
    <row r="471" ht="20.1" hidden="1" customHeight="1" spans="1:10">
      <c r="A471" s="172" t="s">
        <v>423</v>
      </c>
      <c r="B471" s="151">
        <v>0</v>
      </c>
      <c r="C471" s="176"/>
      <c r="D471" s="176"/>
      <c r="E471" s="151"/>
      <c r="F471" s="176"/>
      <c r="G471" s="176"/>
      <c r="H471" s="83" t="str">
        <f t="shared" si="15"/>
        <v/>
      </c>
      <c r="J471" s="114" t="str">
        <f t="shared" si="14"/>
        <v>否</v>
      </c>
    </row>
    <row r="472" ht="20.1" hidden="1" customHeight="1" spans="1:10">
      <c r="A472" s="172" t="s">
        <v>424</v>
      </c>
      <c r="B472" s="151">
        <v>0</v>
      </c>
      <c r="C472" s="176"/>
      <c r="D472" s="176"/>
      <c r="E472" s="151"/>
      <c r="F472" s="176"/>
      <c r="G472" s="176"/>
      <c r="H472" s="83" t="str">
        <f t="shared" si="15"/>
        <v/>
      </c>
      <c r="J472" s="114" t="str">
        <f t="shared" si="14"/>
        <v>否</v>
      </c>
    </row>
    <row r="473" ht="17.85" customHeight="1" spans="1:10">
      <c r="A473" s="172" t="s">
        <v>425</v>
      </c>
      <c r="B473" s="151"/>
      <c r="C473" s="176"/>
      <c r="D473" s="176"/>
      <c r="E473" s="151">
        <v>6</v>
      </c>
      <c r="F473" s="176"/>
      <c r="G473" s="176"/>
      <c r="H473" s="85" t="str">
        <f t="shared" si="15"/>
        <v/>
      </c>
      <c r="J473" s="114" t="str">
        <f t="shared" si="14"/>
        <v>是</v>
      </c>
    </row>
    <row r="474" ht="17.85" customHeight="1" spans="1:10">
      <c r="A474" s="172" t="s">
        <v>426</v>
      </c>
      <c r="B474" s="151">
        <v>305</v>
      </c>
      <c r="C474" s="176"/>
      <c r="D474" s="176"/>
      <c r="E474" s="151">
        <v>921</v>
      </c>
      <c r="F474" s="176">
        <v>50</v>
      </c>
      <c r="G474" s="176"/>
      <c r="H474" s="85">
        <f t="shared" si="15"/>
        <v>3.01967213114754</v>
      </c>
      <c r="J474" s="114" t="str">
        <f t="shared" si="14"/>
        <v>是</v>
      </c>
    </row>
    <row r="475" ht="17.85" customHeight="1" spans="1:10">
      <c r="A475" s="172" t="s">
        <v>399</v>
      </c>
      <c r="B475" s="151">
        <v>167</v>
      </c>
      <c r="C475" s="176"/>
      <c r="D475" s="176"/>
      <c r="E475" s="151">
        <v>219</v>
      </c>
      <c r="F475" s="176"/>
      <c r="G475" s="176"/>
      <c r="H475" s="85">
        <f t="shared" si="15"/>
        <v>1.31137724550898</v>
      </c>
      <c r="J475" s="114" t="str">
        <f t="shared" si="14"/>
        <v>是</v>
      </c>
    </row>
    <row r="476" ht="17.85" customHeight="1" spans="1:10">
      <c r="A476" s="172" t="s">
        <v>427</v>
      </c>
      <c r="B476" s="151">
        <v>128</v>
      </c>
      <c r="C476" s="176"/>
      <c r="D476" s="176"/>
      <c r="E476" s="151">
        <v>248</v>
      </c>
      <c r="F476" s="176">
        <v>50</v>
      </c>
      <c r="G476" s="176"/>
      <c r="H476" s="85">
        <f t="shared" si="15"/>
        <v>1.9375</v>
      </c>
      <c r="J476" s="114" t="str">
        <f t="shared" si="14"/>
        <v>是</v>
      </c>
    </row>
    <row r="477" ht="20.1" hidden="1" customHeight="1" spans="1:10">
      <c r="A477" s="172" t="s">
        <v>428</v>
      </c>
      <c r="B477" s="151">
        <v>0</v>
      </c>
      <c r="C477" s="176"/>
      <c r="D477" s="176"/>
      <c r="E477" s="151">
        <v>0</v>
      </c>
      <c r="F477" s="176"/>
      <c r="G477" s="176"/>
      <c r="H477" s="83" t="str">
        <f t="shared" si="15"/>
        <v/>
      </c>
      <c r="J477" s="114" t="str">
        <f t="shared" si="14"/>
        <v>否</v>
      </c>
    </row>
    <row r="478" ht="20.1" hidden="1" customHeight="1" spans="1:10">
      <c r="A478" s="172" t="s">
        <v>429</v>
      </c>
      <c r="B478" s="151">
        <v>0</v>
      </c>
      <c r="C478" s="176"/>
      <c r="D478" s="176"/>
      <c r="E478" s="151">
        <v>0</v>
      </c>
      <c r="F478" s="176"/>
      <c r="G478" s="176"/>
      <c r="H478" s="83" t="str">
        <f t="shared" si="15"/>
        <v/>
      </c>
      <c r="J478" s="114" t="str">
        <f t="shared" si="14"/>
        <v>否</v>
      </c>
    </row>
    <row r="479" ht="17.85" customHeight="1" spans="1:10">
      <c r="A479" s="172" t="s">
        <v>430</v>
      </c>
      <c r="B479" s="151">
        <v>0</v>
      </c>
      <c r="C479" s="176"/>
      <c r="D479" s="176"/>
      <c r="E479" s="151">
        <v>300</v>
      </c>
      <c r="F479" s="176"/>
      <c r="G479" s="176"/>
      <c r="H479" s="85" t="str">
        <f t="shared" si="15"/>
        <v/>
      </c>
      <c r="J479" s="114" t="str">
        <f t="shared" si="14"/>
        <v>是</v>
      </c>
    </row>
    <row r="480" ht="17.85" customHeight="1" spans="1:10">
      <c r="A480" s="172" t="s">
        <v>431</v>
      </c>
      <c r="B480" s="151">
        <v>10</v>
      </c>
      <c r="C480" s="176"/>
      <c r="D480" s="176"/>
      <c r="E480" s="151">
        <v>154</v>
      </c>
      <c r="F480" s="176"/>
      <c r="G480" s="176"/>
      <c r="H480" s="85">
        <f t="shared" si="15"/>
        <v>15.4</v>
      </c>
      <c r="J480" s="114" t="str">
        <f t="shared" si="14"/>
        <v>是</v>
      </c>
    </row>
    <row r="481" ht="17.25" hidden="1" customHeight="1" spans="1:10">
      <c r="A481" s="172" t="s">
        <v>432</v>
      </c>
      <c r="B481" s="151">
        <v>0</v>
      </c>
      <c r="C481" s="176"/>
      <c r="D481" s="176"/>
      <c r="E481" s="151"/>
      <c r="F481" s="176"/>
      <c r="G481" s="176"/>
      <c r="H481" s="83" t="str">
        <f t="shared" si="15"/>
        <v/>
      </c>
      <c r="J481" s="114" t="str">
        <f t="shared" si="14"/>
        <v>否</v>
      </c>
    </row>
    <row r="482" ht="20.1" hidden="1" customHeight="1" spans="1:10">
      <c r="A482" s="172" t="s">
        <v>433</v>
      </c>
      <c r="B482" s="151">
        <v>0</v>
      </c>
      <c r="C482" s="176"/>
      <c r="D482" s="176"/>
      <c r="E482" s="151"/>
      <c r="F482" s="176"/>
      <c r="G482" s="176"/>
      <c r="H482" s="83" t="str">
        <f t="shared" si="15"/>
        <v/>
      </c>
      <c r="J482" s="114" t="str">
        <f t="shared" si="14"/>
        <v>否</v>
      </c>
    </row>
    <row r="483" ht="20.1" hidden="1" customHeight="1" spans="1:10">
      <c r="A483" s="172" t="s">
        <v>434</v>
      </c>
      <c r="B483" s="151">
        <v>0</v>
      </c>
      <c r="C483" s="176"/>
      <c r="D483" s="176"/>
      <c r="E483" s="151"/>
      <c r="F483" s="176"/>
      <c r="G483" s="176"/>
      <c r="H483" s="83" t="str">
        <f t="shared" si="15"/>
        <v/>
      </c>
      <c r="J483" s="114" t="str">
        <f t="shared" si="14"/>
        <v>否</v>
      </c>
    </row>
    <row r="484" ht="17.25" hidden="1" customHeight="1" spans="1:10">
      <c r="A484" s="172" t="s">
        <v>435</v>
      </c>
      <c r="B484" s="151">
        <v>0</v>
      </c>
      <c r="C484" s="176"/>
      <c r="D484" s="176"/>
      <c r="E484" s="151"/>
      <c r="F484" s="176"/>
      <c r="G484" s="176"/>
      <c r="H484" s="83" t="str">
        <f t="shared" si="15"/>
        <v/>
      </c>
      <c r="J484" s="114" t="str">
        <f t="shared" si="14"/>
        <v>否</v>
      </c>
    </row>
    <row r="485" ht="17.85" customHeight="1" spans="1:10">
      <c r="A485" s="172" t="s">
        <v>436</v>
      </c>
      <c r="B485" s="151">
        <v>130</v>
      </c>
      <c r="C485" s="176">
        <v>130</v>
      </c>
      <c r="D485" s="176"/>
      <c r="E485" s="151">
        <v>50</v>
      </c>
      <c r="F485" s="176"/>
      <c r="G485" s="176"/>
      <c r="H485" s="85">
        <f t="shared" si="15"/>
        <v>0.384615384615385</v>
      </c>
      <c r="J485" s="114" t="str">
        <f t="shared" si="14"/>
        <v>是</v>
      </c>
    </row>
    <row r="486" ht="17.85" customHeight="1" spans="1:10">
      <c r="A486" s="172" t="s">
        <v>437</v>
      </c>
      <c r="B486" s="151">
        <v>383</v>
      </c>
      <c r="C486" s="176">
        <v>104</v>
      </c>
      <c r="D486" s="176"/>
      <c r="E486" s="151">
        <v>347</v>
      </c>
      <c r="F486" s="176"/>
      <c r="G486" s="176"/>
      <c r="H486" s="85">
        <f t="shared" si="15"/>
        <v>0.906005221932115</v>
      </c>
      <c r="J486" s="114" t="str">
        <f t="shared" si="14"/>
        <v>是</v>
      </c>
    </row>
    <row r="487" ht="17.85" customHeight="1" spans="1:10">
      <c r="A487" s="172" t="s">
        <v>438</v>
      </c>
      <c r="B487" s="151">
        <v>44</v>
      </c>
      <c r="C487" s="176">
        <v>0</v>
      </c>
      <c r="D487" s="176"/>
      <c r="E487" s="151">
        <v>119</v>
      </c>
      <c r="F487" s="176"/>
      <c r="G487" s="176"/>
      <c r="H487" s="85">
        <f t="shared" si="15"/>
        <v>2.70454545454545</v>
      </c>
      <c r="J487" s="114" t="str">
        <f t="shared" si="14"/>
        <v>是</v>
      </c>
    </row>
    <row r="488" ht="20.1" hidden="1" customHeight="1" spans="1:10">
      <c r="A488" s="172" t="s">
        <v>439</v>
      </c>
      <c r="B488" s="151">
        <v>0</v>
      </c>
      <c r="C488" s="176">
        <v>0</v>
      </c>
      <c r="D488" s="176"/>
      <c r="E488" s="151">
        <v>0</v>
      </c>
      <c r="F488" s="176"/>
      <c r="G488" s="176"/>
      <c r="H488" s="83" t="str">
        <f t="shared" si="15"/>
        <v/>
      </c>
      <c r="J488" s="114" t="str">
        <f t="shared" si="14"/>
        <v>否</v>
      </c>
    </row>
    <row r="489" ht="20.1" hidden="1" customHeight="1" spans="1:10">
      <c r="A489" s="172" t="s">
        <v>440</v>
      </c>
      <c r="B489" s="151">
        <v>0</v>
      </c>
      <c r="C489" s="176">
        <v>0</v>
      </c>
      <c r="D489" s="176"/>
      <c r="E489" s="151">
        <v>0</v>
      </c>
      <c r="F489" s="176"/>
      <c r="G489" s="176"/>
      <c r="H489" s="83" t="str">
        <f t="shared" si="15"/>
        <v/>
      </c>
      <c r="J489" s="114" t="str">
        <f t="shared" si="14"/>
        <v>否</v>
      </c>
    </row>
    <row r="490" ht="17.85" customHeight="1" spans="1:10">
      <c r="A490" s="172" t="s">
        <v>441</v>
      </c>
      <c r="B490" s="151">
        <v>339</v>
      </c>
      <c r="C490" s="176">
        <v>104</v>
      </c>
      <c r="D490" s="176"/>
      <c r="E490" s="151">
        <v>228</v>
      </c>
      <c r="F490" s="176"/>
      <c r="G490" s="176"/>
      <c r="H490" s="85">
        <f t="shared" si="15"/>
        <v>0.672566371681416</v>
      </c>
      <c r="J490" s="114" t="str">
        <f t="shared" si="14"/>
        <v>是</v>
      </c>
    </row>
    <row r="491" s="182" customFormat="1" ht="17.85" customHeight="1" spans="1:11">
      <c r="A491" s="169" t="s">
        <v>34</v>
      </c>
      <c r="B491" s="149">
        <v>8725</v>
      </c>
      <c r="C491" s="180"/>
      <c r="D491" s="180"/>
      <c r="E491" s="149">
        <v>11259</v>
      </c>
      <c r="F491" s="180"/>
      <c r="G491" s="180"/>
      <c r="H491" s="83">
        <f t="shared" si="15"/>
        <v>1.29042979942693</v>
      </c>
      <c r="J491" s="114" t="str">
        <f t="shared" si="14"/>
        <v>是</v>
      </c>
      <c r="K491" s="182">
        <v>1</v>
      </c>
    </row>
    <row r="492" ht="17.85" customHeight="1" spans="1:10">
      <c r="A492" s="172" t="s">
        <v>442</v>
      </c>
      <c r="B492" s="151">
        <v>2684</v>
      </c>
      <c r="C492" s="176"/>
      <c r="D492" s="176"/>
      <c r="E492" s="151">
        <v>4736</v>
      </c>
      <c r="F492" s="176"/>
      <c r="G492" s="176"/>
      <c r="H492" s="85">
        <f t="shared" si="15"/>
        <v>1.7645305514158</v>
      </c>
      <c r="J492" s="114" t="str">
        <f t="shared" si="14"/>
        <v>是</v>
      </c>
    </row>
    <row r="493" ht="17.85" customHeight="1" spans="1:10">
      <c r="A493" s="172" t="s">
        <v>117</v>
      </c>
      <c r="B493" s="151">
        <v>763</v>
      </c>
      <c r="C493" s="176"/>
      <c r="D493" s="176"/>
      <c r="E493" s="151">
        <v>1103</v>
      </c>
      <c r="F493" s="176"/>
      <c r="G493" s="176"/>
      <c r="H493" s="85">
        <f t="shared" si="15"/>
        <v>1.44560943643512</v>
      </c>
      <c r="J493" s="114" t="str">
        <f t="shared" si="14"/>
        <v>是</v>
      </c>
    </row>
    <row r="494" ht="17.25" hidden="1" customHeight="1" spans="1:10">
      <c r="A494" s="172" t="s">
        <v>118</v>
      </c>
      <c r="B494" s="151">
        <v>2</v>
      </c>
      <c r="C494" s="176"/>
      <c r="D494" s="176"/>
      <c r="E494" s="151">
        <v>0</v>
      </c>
      <c r="F494" s="176"/>
      <c r="G494" s="176"/>
      <c r="H494" s="83">
        <f t="shared" si="15"/>
        <v>0</v>
      </c>
      <c r="J494" s="114" t="str">
        <f t="shared" si="14"/>
        <v>否</v>
      </c>
    </row>
    <row r="495" ht="20.1" hidden="1" customHeight="1" spans="1:10">
      <c r="A495" s="172" t="s">
        <v>119</v>
      </c>
      <c r="B495" s="151">
        <v>0</v>
      </c>
      <c r="C495" s="176"/>
      <c r="D495" s="176"/>
      <c r="E495" s="151">
        <v>0</v>
      </c>
      <c r="F495" s="176"/>
      <c r="G495" s="176"/>
      <c r="H495" s="83" t="str">
        <f t="shared" si="15"/>
        <v/>
      </c>
      <c r="J495" s="114" t="str">
        <f t="shared" si="14"/>
        <v>否</v>
      </c>
    </row>
    <row r="496" ht="17.85" customHeight="1" spans="1:10">
      <c r="A496" s="172" t="s">
        <v>443</v>
      </c>
      <c r="B496" s="151">
        <v>263</v>
      </c>
      <c r="C496" s="176"/>
      <c r="D496" s="176"/>
      <c r="E496" s="151">
        <v>308</v>
      </c>
      <c r="F496" s="176"/>
      <c r="G496" s="176"/>
      <c r="H496" s="85">
        <f t="shared" si="15"/>
        <v>1.17110266159696</v>
      </c>
      <c r="J496" s="114" t="str">
        <f t="shared" si="14"/>
        <v>是</v>
      </c>
    </row>
    <row r="497" ht="17.85" customHeight="1" spans="1:10">
      <c r="A497" s="172" t="s">
        <v>444</v>
      </c>
      <c r="B497" s="151">
        <v>0</v>
      </c>
      <c r="C497" s="176"/>
      <c r="D497" s="176"/>
      <c r="E497" s="151">
        <v>1000</v>
      </c>
      <c r="F497" s="176"/>
      <c r="G497" s="176"/>
      <c r="H497" s="85" t="str">
        <f t="shared" si="15"/>
        <v/>
      </c>
      <c r="J497" s="114" t="str">
        <f t="shared" si="14"/>
        <v>是</v>
      </c>
    </row>
    <row r="498" ht="20.1" hidden="1" customHeight="1" spans="1:10">
      <c r="A498" s="172" t="s">
        <v>445</v>
      </c>
      <c r="B498" s="151">
        <v>0</v>
      </c>
      <c r="C498" s="176"/>
      <c r="D498" s="176"/>
      <c r="E498" s="151">
        <v>0</v>
      </c>
      <c r="F498" s="176"/>
      <c r="G498" s="176"/>
      <c r="H498" s="83" t="str">
        <f t="shared" si="15"/>
        <v/>
      </c>
      <c r="J498" s="114" t="str">
        <f t="shared" si="14"/>
        <v>否</v>
      </c>
    </row>
    <row r="499" ht="17.85" customHeight="1" spans="1:10">
      <c r="A499" s="172" t="s">
        <v>446</v>
      </c>
      <c r="B499" s="151">
        <v>10</v>
      </c>
      <c r="C499" s="176"/>
      <c r="D499" s="176"/>
      <c r="E499" s="151">
        <v>10</v>
      </c>
      <c r="F499" s="176"/>
      <c r="G499" s="176"/>
      <c r="H499" s="85">
        <f t="shared" si="15"/>
        <v>1</v>
      </c>
      <c r="J499" s="114" t="str">
        <f t="shared" si="14"/>
        <v>是</v>
      </c>
    </row>
    <row r="500" ht="20.1" hidden="1" customHeight="1" spans="1:10">
      <c r="A500" s="172" t="s">
        <v>447</v>
      </c>
      <c r="B500" s="151">
        <v>0</v>
      </c>
      <c r="C500" s="176"/>
      <c r="D500" s="176"/>
      <c r="E500" s="151">
        <v>0</v>
      </c>
      <c r="F500" s="176"/>
      <c r="G500" s="176"/>
      <c r="H500" s="83" t="str">
        <f t="shared" si="15"/>
        <v/>
      </c>
      <c r="J500" s="114" t="str">
        <f t="shared" si="14"/>
        <v>否</v>
      </c>
    </row>
    <row r="501" ht="17.85" customHeight="1" spans="1:10">
      <c r="A501" s="172" t="s">
        <v>448</v>
      </c>
      <c r="B501" s="151">
        <v>482</v>
      </c>
      <c r="C501" s="176"/>
      <c r="D501" s="176"/>
      <c r="E501" s="151">
        <v>628</v>
      </c>
      <c r="F501" s="176"/>
      <c r="G501" s="176"/>
      <c r="H501" s="85">
        <f t="shared" si="15"/>
        <v>1.30290456431535</v>
      </c>
      <c r="J501" s="114" t="str">
        <f t="shared" si="14"/>
        <v>是</v>
      </c>
    </row>
    <row r="502" ht="17.25" hidden="1" customHeight="1" spans="1:10">
      <c r="A502" s="172" t="s">
        <v>449</v>
      </c>
      <c r="B502" s="151">
        <v>0</v>
      </c>
      <c r="C502" s="176"/>
      <c r="D502" s="176"/>
      <c r="E502" s="151">
        <v>0</v>
      </c>
      <c r="F502" s="176"/>
      <c r="G502" s="176"/>
      <c r="H502" s="83" t="str">
        <f t="shared" si="15"/>
        <v/>
      </c>
      <c r="J502" s="114" t="str">
        <f t="shared" si="14"/>
        <v>否</v>
      </c>
    </row>
    <row r="503" ht="17.85" customHeight="1" spans="1:10">
      <c r="A503" s="172" t="s">
        <v>450</v>
      </c>
      <c r="B503" s="151">
        <v>20</v>
      </c>
      <c r="C503" s="176"/>
      <c r="D503" s="176"/>
      <c r="E503" s="151">
        <v>18</v>
      </c>
      <c r="F503" s="176"/>
      <c r="G503" s="176"/>
      <c r="H503" s="85">
        <f t="shared" si="15"/>
        <v>0.9</v>
      </c>
      <c r="J503" s="114" t="str">
        <f t="shared" si="14"/>
        <v>是</v>
      </c>
    </row>
    <row r="504" ht="17.85" customHeight="1" spans="1:10">
      <c r="A504" s="172" t="s">
        <v>451</v>
      </c>
      <c r="B504" s="151">
        <v>5</v>
      </c>
      <c r="C504" s="176"/>
      <c r="D504" s="176"/>
      <c r="E504" s="151">
        <v>13</v>
      </c>
      <c r="F504" s="176"/>
      <c r="G504" s="176"/>
      <c r="H504" s="85">
        <f t="shared" si="15"/>
        <v>2.6</v>
      </c>
      <c r="J504" s="114" t="str">
        <f t="shared" si="14"/>
        <v>是</v>
      </c>
    </row>
    <row r="505" ht="17.85" customHeight="1" spans="1:10">
      <c r="A505" s="172" t="s">
        <v>452</v>
      </c>
      <c r="B505" s="151">
        <v>1139</v>
      </c>
      <c r="C505" s="176"/>
      <c r="D505" s="176"/>
      <c r="E505" s="151">
        <v>1656</v>
      </c>
      <c r="F505" s="176"/>
      <c r="G505" s="176"/>
      <c r="H505" s="85">
        <f t="shared" si="15"/>
        <v>1.45390693590869</v>
      </c>
      <c r="J505" s="114" t="str">
        <f t="shared" si="14"/>
        <v>是</v>
      </c>
    </row>
    <row r="506" ht="17.85" customHeight="1" spans="1:10">
      <c r="A506" s="172" t="s">
        <v>453</v>
      </c>
      <c r="B506" s="151">
        <v>349</v>
      </c>
      <c r="C506" s="176"/>
      <c r="D506" s="176"/>
      <c r="E506" s="151">
        <v>1551</v>
      </c>
      <c r="F506" s="176"/>
      <c r="G506" s="176"/>
      <c r="H506" s="85">
        <f t="shared" si="15"/>
        <v>4.44412607449857</v>
      </c>
      <c r="J506" s="114" t="str">
        <f t="shared" si="14"/>
        <v>是</v>
      </c>
    </row>
    <row r="507" ht="17.85" customHeight="1" spans="1:10">
      <c r="A507" s="172" t="s">
        <v>117</v>
      </c>
      <c r="B507" s="151">
        <v>119</v>
      </c>
      <c r="C507" s="176"/>
      <c r="D507" s="176"/>
      <c r="E507" s="151">
        <v>150</v>
      </c>
      <c r="F507" s="176"/>
      <c r="G507" s="176"/>
      <c r="H507" s="85">
        <f t="shared" si="15"/>
        <v>1.26050420168067</v>
      </c>
      <c r="J507" s="114" t="str">
        <f t="shared" si="14"/>
        <v>是</v>
      </c>
    </row>
    <row r="508" ht="20.1" hidden="1" customHeight="1" spans="1:10">
      <c r="A508" s="172" t="s">
        <v>118</v>
      </c>
      <c r="B508" s="151">
        <v>0</v>
      </c>
      <c r="C508" s="176"/>
      <c r="D508" s="176"/>
      <c r="E508" s="151">
        <v>0</v>
      </c>
      <c r="F508" s="176"/>
      <c r="G508" s="176"/>
      <c r="H508" s="83" t="str">
        <f t="shared" si="15"/>
        <v/>
      </c>
      <c r="J508" s="114" t="str">
        <f t="shared" si="14"/>
        <v>否</v>
      </c>
    </row>
    <row r="509" ht="20.1" hidden="1" customHeight="1" spans="1:10">
      <c r="A509" s="172" t="s">
        <v>119</v>
      </c>
      <c r="B509" s="151">
        <v>0</v>
      </c>
      <c r="C509" s="176"/>
      <c r="D509" s="176"/>
      <c r="E509" s="151">
        <v>0</v>
      </c>
      <c r="F509" s="176"/>
      <c r="G509" s="176"/>
      <c r="H509" s="83" t="str">
        <f t="shared" si="15"/>
        <v/>
      </c>
      <c r="J509" s="114" t="str">
        <f t="shared" si="14"/>
        <v>否</v>
      </c>
    </row>
    <row r="510" ht="17.85" customHeight="1" spans="1:10">
      <c r="A510" s="172" t="s">
        <v>454</v>
      </c>
      <c r="B510" s="151">
        <v>30</v>
      </c>
      <c r="C510" s="176"/>
      <c r="D510" s="176"/>
      <c r="E510" s="151">
        <v>25</v>
      </c>
      <c r="F510" s="176"/>
      <c r="G510" s="176"/>
      <c r="H510" s="85">
        <f t="shared" si="15"/>
        <v>0.833333333333333</v>
      </c>
      <c r="J510" s="114" t="str">
        <f t="shared" si="14"/>
        <v>是</v>
      </c>
    </row>
    <row r="511" ht="17.85" customHeight="1" spans="1:10">
      <c r="A511" s="172" t="s">
        <v>455</v>
      </c>
      <c r="B511" s="151">
        <v>0</v>
      </c>
      <c r="C511" s="176"/>
      <c r="D511" s="176"/>
      <c r="E511" s="151">
        <v>1200</v>
      </c>
      <c r="F511" s="176"/>
      <c r="G511" s="176"/>
      <c r="H511" s="85" t="str">
        <f t="shared" si="15"/>
        <v/>
      </c>
      <c r="J511" s="114" t="str">
        <f t="shared" si="14"/>
        <v>是</v>
      </c>
    </row>
    <row r="512" hidden="1" spans="1:10">
      <c r="A512" s="172" t="s">
        <v>456</v>
      </c>
      <c r="B512" s="151">
        <v>0</v>
      </c>
      <c r="C512" s="176"/>
      <c r="D512" s="176"/>
      <c r="E512" s="151">
        <v>0</v>
      </c>
      <c r="F512" s="176"/>
      <c r="G512" s="176"/>
      <c r="H512" s="83" t="str">
        <f t="shared" si="15"/>
        <v/>
      </c>
      <c r="J512" s="114" t="str">
        <f t="shared" si="14"/>
        <v>否</v>
      </c>
    </row>
    <row r="513" ht="17.85" customHeight="1" spans="1:10">
      <c r="A513" s="172" t="s">
        <v>457</v>
      </c>
      <c r="B513" s="151">
        <v>200</v>
      </c>
      <c r="C513" s="176"/>
      <c r="D513" s="176"/>
      <c r="E513" s="151">
        <v>176</v>
      </c>
      <c r="F513" s="176"/>
      <c r="G513" s="176"/>
      <c r="H513" s="85">
        <f t="shared" si="15"/>
        <v>0.88</v>
      </c>
      <c r="J513" s="114" t="str">
        <f t="shared" si="14"/>
        <v>是</v>
      </c>
    </row>
    <row r="514" ht="17.85" customHeight="1" spans="1:10">
      <c r="A514" s="172" t="s">
        <v>458</v>
      </c>
      <c r="B514" s="151">
        <v>816</v>
      </c>
      <c r="C514" s="176"/>
      <c r="D514" s="176"/>
      <c r="E514" s="151">
        <v>609</v>
      </c>
      <c r="F514" s="176"/>
      <c r="G514" s="176"/>
      <c r="H514" s="85">
        <f t="shared" si="15"/>
        <v>0.746323529411765</v>
      </c>
      <c r="J514" s="114" t="str">
        <f t="shared" si="14"/>
        <v>是</v>
      </c>
    </row>
    <row r="515" ht="20.1" hidden="1" customHeight="1" spans="1:10">
      <c r="A515" s="172" t="s">
        <v>117</v>
      </c>
      <c r="B515" s="151">
        <v>0</v>
      </c>
      <c r="C515" s="176"/>
      <c r="D515" s="176"/>
      <c r="E515" s="151">
        <v>0</v>
      </c>
      <c r="F515" s="176"/>
      <c r="G515" s="176"/>
      <c r="H515" s="83" t="str">
        <f t="shared" si="15"/>
        <v/>
      </c>
      <c r="J515" s="114" t="str">
        <f t="shared" si="14"/>
        <v>否</v>
      </c>
    </row>
    <row r="516" ht="20.1" hidden="1" customHeight="1" spans="1:10">
      <c r="A516" s="172" t="s">
        <v>118</v>
      </c>
      <c r="B516" s="151">
        <v>0</v>
      </c>
      <c r="C516" s="176"/>
      <c r="D516" s="176"/>
      <c r="E516" s="151">
        <v>0</v>
      </c>
      <c r="F516" s="176"/>
      <c r="G516" s="176"/>
      <c r="H516" s="83" t="str">
        <f t="shared" si="15"/>
        <v/>
      </c>
      <c r="J516" s="114" t="str">
        <f t="shared" si="14"/>
        <v>否</v>
      </c>
    </row>
    <row r="517" ht="20.1" hidden="1" customHeight="1" spans="1:10">
      <c r="A517" s="172" t="s">
        <v>119</v>
      </c>
      <c r="B517" s="151">
        <v>0</v>
      </c>
      <c r="C517" s="176"/>
      <c r="D517" s="176"/>
      <c r="E517" s="151">
        <v>0</v>
      </c>
      <c r="F517" s="176"/>
      <c r="G517" s="176"/>
      <c r="H517" s="83" t="str">
        <f t="shared" si="15"/>
        <v/>
      </c>
      <c r="J517" s="114" t="str">
        <f t="shared" ref="J517:J580" si="16">IF((E517+F517+K517)&lt;&gt;0,"是","否")</f>
        <v>否</v>
      </c>
    </row>
    <row r="518" ht="20.1" hidden="1" customHeight="1" spans="1:10">
      <c r="A518" s="172" t="s">
        <v>459</v>
      </c>
      <c r="B518" s="151">
        <v>0</v>
      </c>
      <c r="C518" s="176"/>
      <c r="D518" s="176"/>
      <c r="E518" s="151">
        <v>0</v>
      </c>
      <c r="F518" s="176"/>
      <c r="G518" s="176"/>
      <c r="H518" s="83" t="str">
        <f t="shared" ref="H518:H581" si="17">IF(B518&lt;&gt;0,E518/B518,"")</f>
        <v/>
      </c>
      <c r="J518" s="114" t="str">
        <f t="shared" si="16"/>
        <v>否</v>
      </c>
    </row>
    <row r="519" ht="17.85" customHeight="1" spans="1:10">
      <c r="A519" s="172" t="s">
        <v>460</v>
      </c>
      <c r="B519" s="151">
        <v>30</v>
      </c>
      <c r="C519" s="176"/>
      <c r="D519" s="176"/>
      <c r="E519" s="151">
        <v>25</v>
      </c>
      <c r="F519" s="176"/>
      <c r="G519" s="176"/>
      <c r="H519" s="85">
        <f t="shared" si="17"/>
        <v>0.833333333333333</v>
      </c>
      <c r="J519" s="114" t="str">
        <f t="shared" si="16"/>
        <v>是</v>
      </c>
    </row>
    <row r="520" ht="18.2" hidden="1" customHeight="1" spans="1:10">
      <c r="A520" s="172" t="s">
        <v>461</v>
      </c>
      <c r="B520" s="151">
        <v>0</v>
      </c>
      <c r="C520" s="176"/>
      <c r="D520" s="176"/>
      <c r="E520" s="151">
        <v>0</v>
      </c>
      <c r="F520" s="176"/>
      <c r="G520" s="176"/>
      <c r="H520" s="83" t="str">
        <f t="shared" si="17"/>
        <v/>
      </c>
      <c r="J520" s="114" t="str">
        <f t="shared" si="16"/>
        <v>否</v>
      </c>
    </row>
    <row r="521" ht="17.85" customHeight="1" spans="1:10">
      <c r="A521" s="172" t="s">
        <v>462</v>
      </c>
      <c r="B521" s="151">
        <v>716</v>
      </c>
      <c r="C521" s="176"/>
      <c r="D521" s="176"/>
      <c r="E521" s="151">
        <v>534</v>
      </c>
      <c r="F521" s="176"/>
      <c r="G521" s="176"/>
      <c r="H521" s="85">
        <f t="shared" si="17"/>
        <v>0.745810055865922</v>
      </c>
      <c r="J521" s="114" t="str">
        <f t="shared" si="16"/>
        <v>是</v>
      </c>
    </row>
    <row r="522" ht="17.85" customHeight="1" spans="1:10">
      <c r="A522" s="172" t="s">
        <v>463</v>
      </c>
      <c r="B522" s="151">
        <v>70</v>
      </c>
      <c r="C522" s="176"/>
      <c r="D522" s="176"/>
      <c r="E522" s="151">
        <v>50</v>
      </c>
      <c r="F522" s="176"/>
      <c r="G522" s="176"/>
      <c r="H522" s="85">
        <f t="shared" si="17"/>
        <v>0.714285714285714</v>
      </c>
      <c r="J522" s="114" t="str">
        <f t="shared" si="16"/>
        <v>是</v>
      </c>
    </row>
    <row r="523" ht="20.1" hidden="1" customHeight="1" spans="1:10">
      <c r="A523" s="172" t="s">
        <v>464</v>
      </c>
      <c r="B523" s="151">
        <v>0</v>
      </c>
      <c r="C523" s="176"/>
      <c r="D523" s="176"/>
      <c r="E523" s="151">
        <v>0</v>
      </c>
      <c r="F523" s="176"/>
      <c r="G523" s="176"/>
      <c r="H523" s="83" t="str">
        <f t="shared" si="17"/>
        <v/>
      </c>
      <c r="J523" s="114" t="str">
        <f t="shared" si="16"/>
        <v>否</v>
      </c>
    </row>
    <row r="524" ht="18.2" hidden="1" customHeight="1" spans="1:10">
      <c r="A524" s="172" t="s">
        <v>465</v>
      </c>
      <c r="B524" s="151">
        <v>0</v>
      </c>
      <c r="C524" s="176"/>
      <c r="D524" s="176"/>
      <c r="E524" s="151">
        <v>0</v>
      </c>
      <c r="F524" s="176"/>
      <c r="G524" s="176"/>
      <c r="H524" s="83" t="str">
        <f t="shared" si="17"/>
        <v/>
      </c>
      <c r="J524" s="114" t="str">
        <f t="shared" si="16"/>
        <v>否</v>
      </c>
    </row>
    <row r="525" ht="17.85" customHeight="1" spans="1:10">
      <c r="A525" s="172" t="s">
        <v>1165</v>
      </c>
      <c r="B525" s="151">
        <v>3292</v>
      </c>
      <c r="C525" s="176"/>
      <c r="D525" s="176"/>
      <c r="E525" s="151">
        <v>2151</v>
      </c>
      <c r="F525" s="176"/>
      <c r="G525" s="176"/>
      <c r="H525" s="85">
        <f t="shared" si="17"/>
        <v>0.653402187120292</v>
      </c>
      <c r="J525" s="114" t="str">
        <f t="shared" si="16"/>
        <v>是</v>
      </c>
    </row>
    <row r="526" ht="17.85" customHeight="1" spans="1:10">
      <c r="A526" s="172" t="s">
        <v>117</v>
      </c>
      <c r="B526" s="151">
        <v>756</v>
      </c>
      <c r="C526" s="176"/>
      <c r="D526" s="176"/>
      <c r="E526" s="151">
        <v>816</v>
      </c>
      <c r="F526" s="176"/>
      <c r="G526" s="176"/>
      <c r="H526" s="85">
        <f t="shared" si="17"/>
        <v>1.07936507936508</v>
      </c>
      <c r="J526" s="114" t="str">
        <f t="shared" si="16"/>
        <v>是</v>
      </c>
    </row>
    <row r="527" ht="20.1" hidden="1" customHeight="1" spans="1:10">
      <c r="A527" s="172" t="s">
        <v>118</v>
      </c>
      <c r="B527" s="151">
        <v>0</v>
      </c>
      <c r="C527" s="176"/>
      <c r="D527" s="176"/>
      <c r="E527" s="151">
        <v>0</v>
      </c>
      <c r="F527" s="176"/>
      <c r="G527" s="176"/>
      <c r="H527" s="83" t="str">
        <f t="shared" si="17"/>
        <v/>
      </c>
      <c r="J527" s="114" t="str">
        <f t="shared" si="16"/>
        <v>否</v>
      </c>
    </row>
    <row r="528" ht="20.1" hidden="1" customHeight="1" spans="1:10">
      <c r="A528" s="172" t="s">
        <v>119</v>
      </c>
      <c r="B528" s="151">
        <v>0</v>
      </c>
      <c r="C528" s="176"/>
      <c r="D528" s="176"/>
      <c r="E528" s="151">
        <v>0</v>
      </c>
      <c r="F528" s="176"/>
      <c r="G528" s="176"/>
      <c r="H528" s="83" t="str">
        <f t="shared" si="17"/>
        <v/>
      </c>
      <c r="J528" s="114" t="str">
        <f t="shared" si="16"/>
        <v>否</v>
      </c>
    </row>
    <row r="529" ht="17.85" customHeight="1" spans="1:10">
      <c r="A529" s="172" t="s">
        <v>467</v>
      </c>
      <c r="B529" s="151">
        <v>22</v>
      </c>
      <c r="C529" s="176"/>
      <c r="D529" s="176"/>
      <c r="E529" s="151">
        <v>114</v>
      </c>
      <c r="F529" s="176"/>
      <c r="G529" s="176"/>
      <c r="H529" s="85">
        <f t="shared" si="17"/>
        <v>5.18181818181818</v>
      </c>
      <c r="J529" s="114" t="str">
        <f t="shared" si="16"/>
        <v>是</v>
      </c>
    </row>
    <row r="530" ht="17.85" customHeight="1" spans="1:10">
      <c r="A530" s="172" t="s">
        <v>468</v>
      </c>
      <c r="B530" s="151">
        <v>108</v>
      </c>
      <c r="C530" s="176"/>
      <c r="D530" s="176"/>
      <c r="E530" s="151">
        <v>263</v>
      </c>
      <c r="F530" s="176"/>
      <c r="G530" s="176"/>
      <c r="H530" s="85">
        <f t="shared" si="17"/>
        <v>2.43518518518518</v>
      </c>
      <c r="J530" s="114" t="str">
        <f t="shared" si="16"/>
        <v>是</v>
      </c>
    </row>
    <row r="531" ht="17.85" customHeight="1" spans="1:10">
      <c r="A531" s="172" t="s">
        <v>469</v>
      </c>
      <c r="B531" s="151">
        <v>179</v>
      </c>
      <c r="C531" s="176"/>
      <c r="D531" s="176"/>
      <c r="E531" s="151">
        <v>188</v>
      </c>
      <c r="F531" s="176"/>
      <c r="G531" s="176"/>
      <c r="H531" s="85">
        <f t="shared" si="17"/>
        <v>1.05027932960894</v>
      </c>
      <c r="J531" s="114" t="str">
        <f t="shared" si="16"/>
        <v>是</v>
      </c>
    </row>
    <row r="532" ht="20.1" hidden="1" customHeight="1" spans="1:10">
      <c r="A532" s="172" t="s">
        <v>470</v>
      </c>
      <c r="B532" s="151">
        <v>0</v>
      </c>
      <c r="C532" s="176"/>
      <c r="D532" s="176"/>
      <c r="E532" s="151">
        <v>0</v>
      </c>
      <c r="F532" s="176"/>
      <c r="G532" s="176"/>
      <c r="H532" s="83" t="str">
        <f t="shared" si="17"/>
        <v/>
      </c>
      <c r="J532" s="114" t="str">
        <f t="shared" si="16"/>
        <v>否</v>
      </c>
    </row>
    <row r="533" ht="17.85" customHeight="1" spans="1:10">
      <c r="A533" s="172" t="s">
        <v>471</v>
      </c>
      <c r="B533" s="151">
        <v>547</v>
      </c>
      <c r="C533" s="176"/>
      <c r="D533" s="176"/>
      <c r="E533" s="151">
        <v>571</v>
      </c>
      <c r="F533" s="176"/>
      <c r="G533" s="176"/>
      <c r="H533" s="85">
        <f t="shared" si="17"/>
        <v>1.04387568555759</v>
      </c>
      <c r="J533" s="114" t="str">
        <f t="shared" si="16"/>
        <v>是</v>
      </c>
    </row>
    <row r="534" ht="20.1" hidden="1" customHeight="1" spans="1:10">
      <c r="A534" s="172" t="s">
        <v>472</v>
      </c>
      <c r="B534" s="151">
        <v>0</v>
      </c>
      <c r="C534" s="176"/>
      <c r="D534" s="176"/>
      <c r="E534" s="151">
        <v>0</v>
      </c>
      <c r="F534" s="176"/>
      <c r="G534" s="176"/>
      <c r="H534" s="83" t="str">
        <f t="shared" si="17"/>
        <v/>
      </c>
      <c r="J534" s="114" t="str">
        <f t="shared" si="16"/>
        <v>否</v>
      </c>
    </row>
    <row r="535" ht="17.85" customHeight="1" spans="1:10">
      <c r="A535" s="172" t="s">
        <v>473</v>
      </c>
      <c r="B535" s="151">
        <v>1680</v>
      </c>
      <c r="C535" s="176"/>
      <c r="D535" s="176"/>
      <c r="E535" s="151">
        <v>199</v>
      </c>
      <c r="F535" s="176"/>
      <c r="G535" s="176"/>
      <c r="H535" s="85">
        <f t="shared" si="17"/>
        <v>0.118452380952381</v>
      </c>
      <c r="J535" s="114" t="str">
        <f t="shared" si="16"/>
        <v>是</v>
      </c>
    </row>
    <row r="536" ht="17.85" customHeight="1" spans="1:10">
      <c r="A536" s="172" t="s">
        <v>474</v>
      </c>
      <c r="B536" s="151">
        <v>1584</v>
      </c>
      <c r="C536" s="176"/>
      <c r="D536" s="176"/>
      <c r="E536" s="151">
        <v>2212</v>
      </c>
      <c r="F536" s="176"/>
      <c r="G536" s="176"/>
      <c r="H536" s="85">
        <f t="shared" si="17"/>
        <v>1.39646464646465</v>
      </c>
      <c r="J536" s="114" t="str">
        <f t="shared" si="16"/>
        <v>是</v>
      </c>
    </row>
    <row r="537" ht="17.85" customHeight="1" spans="1:10">
      <c r="A537" s="172" t="s">
        <v>475</v>
      </c>
      <c r="B537" s="151">
        <v>78</v>
      </c>
      <c r="C537" s="176"/>
      <c r="D537" s="176"/>
      <c r="E537" s="151">
        <v>211</v>
      </c>
      <c r="F537" s="176"/>
      <c r="G537" s="176"/>
      <c r="H537" s="85">
        <f t="shared" si="17"/>
        <v>2.70512820512821</v>
      </c>
      <c r="J537" s="114" t="str">
        <f t="shared" si="16"/>
        <v>是</v>
      </c>
    </row>
    <row r="538" ht="17.85" customHeight="1" spans="1:10">
      <c r="A538" s="172" t="s">
        <v>476</v>
      </c>
      <c r="B538" s="151">
        <v>140</v>
      </c>
      <c r="C538" s="176"/>
      <c r="D538" s="176"/>
      <c r="E538" s="151">
        <v>140</v>
      </c>
      <c r="F538" s="176"/>
      <c r="G538" s="176"/>
      <c r="H538" s="85">
        <f t="shared" si="17"/>
        <v>1</v>
      </c>
      <c r="J538" s="114" t="str">
        <f t="shared" si="16"/>
        <v>是</v>
      </c>
    </row>
    <row r="539" ht="17.85" customHeight="1" spans="1:10">
      <c r="A539" s="172" t="s">
        <v>477</v>
      </c>
      <c r="B539" s="151">
        <v>1366</v>
      </c>
      <c r="C539" s="176"/>
      <c r="D539" s="176"/>
      <c r="E539" s="151">
        <v>1861</v>
      </c>
      <c r="F539" s="176"/>
      <c r="G539" s="176"/>
      <c r="H539" s="85">
        <f t="shared" si="17"/>
        <v>1.36237188872621</v>
      </c>
      <c r="J539" s="114" t="str">
        <f t="shared" si="16"/>
        <v>是</v>
      </c>
    </row>
    <row r="540" s="182" customFormat="1" ht="17.85" customHeight="1" spans="1:11">
      <c r="A540" s="169" t="s">
        <v>35</v>
      </c>
      <c r="B540" s="149">
        <v>9551</v>
      </c>
      <c r="C540" s="180">
        <v>107</v>
      </c>
      <c r="D540" s="180">
        <v>2</v>
      </c>
      <c r="E540" s="149">
        <v>22008</v>
      </c>
      <c r="F540" s="180">
        <v>62</v>
      </c>
      <c r="G540" s="180">
        <v>93</v>
      </c>
      <c r="H540" s="83">
        <f t="shared" si="17"/>
        <v>2.30426133389174</v>
      </c>
      <c r="J540" s="114" t="str">
        <f t="shared" si="16"/>
        <v>是</v>
      </c>
      <c r="K540" s="182">
        <v>1</v>
      </c>
    </row>
    <row r="541" ht="17.85" customHeight="1" spans="1:10">
      <c r="A541" s="172" t="s">
        <v>478</v>
      </c>
      <c r="B541" s="151">
        <v>1473</v>
      </c>
      <c r="C541" s="176">
        <v>0</v>
      </c>
      <c r="D541" s="176">
        <v>0</v>
      </c>
      <c r="E541" s="151">
        <v>1918</v>
      </c>
      <c r="F541" s="176"/>
      <c r="G541" s="176"/>
      <c r="H541" s="85">
        <f t="shared" si="17"/>
        <v>1.30210454854039</v>
      </c>
      <c r="J541" s="114" t="str">
        <f t="shared" si="16"/>
        <v>是</v>
      </c>
    </row>
    <row r="542" ht="17.85" customHeight="1" spans="1:10">
      <c r="A542" s="172" t="s">
        <v>117</v>
      </c>
      <c r="B542" s="151">
        <v>861</v>
      </c>
      <c r="C542" s="176">
        <v>0</v>
      </c>
      <c r="D542" s="176">
        <v>0</v>
      </c>
      <c r="E542" s="151">
        <v>999</v>
      </c>
      <c r="F542" s="176"/>
      <c r="G542" s="176"/>
      <c r="H542" s="85">
        <f t="shared" si="17"/>
        <v>1.1602787456446</v>
      </c>
      <c r="J542" s="114" t="str">
        <f t="shared" si="16"/>
        <v>是</v>
      </c>
    </row>
    <row r="543" ht="18.2" hidden="1" customHeight="1" spans="1:10">
      <c r="A543" s="172" t="s">
        <v>118</v>
      </c>
      <c r="B543" s="151">
        <v>1</v>
      </c>
      <c r="C543" s="176">
        <v>0</v>
      </c>
      <c r="D543" s="176">
        <v>0</v>
      </c>
      <c r="E543" s="151">
        <v>0</v>
      </c>
      <c r="F543" s="176"/>
      <c r="G543" s="176"/>
      <c r="H543" s="83">
        <f t="shared" si="17"/>
        <v>0</v>
      </c>
      <c r="J543" s="114" t="str">
        <f t="shared" si="16"/>
        <v>否</v>
      </c>
    </row>
    <row r="544" ht="20.1" hidden="1" customHeight="1" spans="1:10">
      <c r="A544" s="172" t="s">
        <v>119</v>
      </c>
      <c r="B544" s="151">
        <v>0</v>
      </c>
      <c r="C544" s="176">
        <v>0</v>
      </c>
      <c r="D544" s="176">
        <v>0</v>
      </c>
      <c r="E544" s="151">
        <v>0</v>
      </c>
      <c r="F544" s="176"/>
      <c r="G544" s="176"/>
      <c r="H544" s="83" t="str">
        <f t="shared" si="17"/>
        <v/>
      </c>
      <c r="J544" s="114" t="str">
        <f t="shared" si="16"/>
        <v>否</v>
      </c>
    </row>
    <row r="545" ht="17.25" hidden="1" customHeight="1" spans="1:10">
      <c r="A545" s="172" t="s">
        <v>479</v>
      </c>
      <c r="B545" s="151">
        <v>0</v>
      </c>
      <c r="C545" s="176">
        <v>0</v>
      </c>
      <c r="D545" s="176">
        <v>0</v>
      </c>
      <c r="E545" s="151">
        <v>0</v>
      </c>
      <c r="F545" s="176"/>
      <c r="G545" s="176"/>
      <c r="H545" s="83" t="str">
        <f t="shared" si="17"/>
        <v/>
      </c>
      <c r="J545" s="114" t="str">
        <f t="shared" si="16"/>
        <v>否</v>
      </c>
    </row>
    <row r="546" ht="17.85" customHeight="1" spans="1:10">
      <c r="A546" s="172" t="s">
        <v>480</v>
      </c>
      <c r="B546" s="151">
        <v>10</v>
      </c>
      <c r="C546" s="176">
        <v>0</v>
      </c>
      <c r="D546" s="176">
        <v>0</v>
      </c>
      <c r="E546" s="151">
        <v>10</v>
      </c>
      <c r="F546" s="176"/>
      <c r="G546" s="176"/>
      <c r="H546" s="85">
        <f t="shared" si="17"/>
        <v>1</v>
      </c>
      <c r="J546" s="114" t="str">
        <f t="shared" si="16"/>
        <v>是</v>
      </c>
    </row>
    <row r="547" ht="20.1" hidden="1" customHeight="1" spans="1:10">
      <c r="A547" s="172" t="s">
        <v>481</v>
      </c>
      <c r="B547" s="151">
        <v>0</v>
      </c>
      <c r="C547" s="176">
        <v>0</v>
      </c>
      <c r="D547" s="176">
        <v>0</v>
      </c>
      <c r="E547" s="151">
        <v>0</v>
      </c>
      <c r="F547" s="176"/>
      <c r="G547" s="176"/>
      <c r="H547" s="83" t="str">
        <f t="shared" si="17"/>
        <v/>
      </c>
      <c r="J547" s="114" t="str">
        <f t="shared" si="16"/>
        <v>否</v>
      </c>
    </row>
    <row r="548" ht="17.85" customHeight="1" spans="1:10">
      <c r="A548" s="172" t="s">
        <v>482</v>
      </c>
      <c r="B548" s="151">
        <v>6</v>
      </c>
      <c r="C548" s="176">
        <v>0</v>
      </c>
      <c r="D548" s="176">
        <v>0</v>
      </c>
      <c r="E548" s="151">
        <v>10</v>
      </c>
      <c r="F548" s="176"/>
      <c r="G548" s="176"/>
      <c r="H548" s="85">
        <f t="shared" si="17"/>
        <v>1.66666666666667</v>
      </c>
      <c r="J548" s="114" t="str">
        <f t="shared" si="16"/>
        <v>是</v>
      </c>
    </row>
    <row r="549" ht="17.85" customHeight="1" spans="1:10">
      <c r="A549" s="172" t="s">
        <v>160</v>
      </c>
      <c r="B549" s="151">
        <v>40</v>
      </c>
      <c r="C549" s="176">
        <v>0</v>
      </c>
      <c r="D549" s="176">
        <v>0</v>
      </c>
      <c r="E549" s="151">
        <v>40</v>
      </c>
      <c r="F549" s="176"/>
      <c r="G549" s="176"/>
      <c r="H549" s="85">
        <f t="shared" si="17"/>
        <v>1</v>
      </c>
      <c r="J549" s="114" t="str">
        <f t="shared" si="16"/>
        <v>是</v>
      </c>
    </row>
    <row r="550" ht="17.85" customHeight="1" spans="1:10">
      <c r="A550" s="172" t="s">
        <v>483</v>
      </c>
      <c r="B550" s="151">
        <v>510</v>
      </c>
      <c r="C550" s="176">
        <v>0</v>
      </c>
      <c r="D550" s="176">
        <v>0</v>
      </c>
      <c r="E550" s="151">
        <v>694</v>
      </c>
      <c r="F550" s="176"/>
      <c r="G550" s="176"/>
      <c r="H550" s="85">
        <f t="shared" si="17"/>
        <v>1.36078431372549</v>
      </c>
      <c r="J550" s="114" t="str">
        <f t="shared" si="16"/>
        <v>是</v>
      </c>
    </row>
    <row r="551" ht="17.85" customHeight="1" spans="1:10">
      <c r="A551" s="172" t="s">
        <v>484</v>
      </c>
      <c r="B551" s="151">
        <v>10</v>
      </c>
      <c r="C551" s="176">
        <v>0</v>
      </c>
      <c r="D551" s="176">
        <v>0</v>
      </c>
      <c r="E551" s="151">
        <v>10</v>
      </c>
      <c r="F551" s="176"/>
      <c r="G551" s="176"/>
      <c r="H551" s="85">
        <f t="shared" si="17"/>
        <v>1</v>
      </c>
      <c r="J551" s="114" t="str">
        <f t="shared" si="16"/>
        <v>是</v>
      </c>
    </row>
    <row r="552" ht="20.1" hidden="1" customHeight="1" spans="1:10">
      <c r="A552" s="172" t="s">
        <v>485</v>
      </c>
      <c r="B552" s="151">
        <v>0</v>
      </c>
      <c r="C552" s="176">
        <v>0</v>
      </c>
      <c r="D552" s="176">
        <v>0</v>
      </c>
      <c r="E552" s="151">
        <v>0</v>
      </c>
      <c r="F552" s="176"/>
      <c r="G552" s="176"/>
      <c r="H552" s="83" t="str">
        <f t="shared" si="17"/>
        <v/>
      </c>
      <c r="J552" s="114" t="str">
        <f t="shared" si="16"/>
        <v>否</v>
      </c>
    </row>
    <row r="553" ht="17.85" customHeight="1" spans="1:10">
      <c r="A553" s="172" t="s">
        <v>486</v>
      </c>
      <c r="B553" s="151">
        <v>5</v>
      </c>
      <c r="C553" s="176">
        <v>0</v>
      </c>
      <c r="D553" s="176">
        <v>0</v>
      </c>
      <c r="E553" s="151">
        <v>5</v>
      </c>
      <c r="F553" s="176"/>
      <c r="G553" s="176"/>
      <c r="H553" s="85">
        <f t="shared" si="17"/>
        <v>1</v>
      </c>
      <c r="J553" s="114" t="str">
        <f t="shared" si="16"/>
        <v>是</v>
      </c>
    </row>
    <row r="554" ht="17.85" customHeight="1" spans="1:10">
      <c r="A554" s="172" t="s">
        <v>487</v>
      </c>
      <c r="B554" s="151">
        <v>30</v>
      </c>
      <c r="C554" s="176">
        <v>0</v>
      </c>
      <c r="D554" s="176">
        <v>0</v>
      </c>
      <c r="E554" s="151">
        <v>150</v>
      </c>
      <c r="F554" s="176"/>
      <c r="G554" s="176"/>
      <c r="H554" s="85">
        <f t="shared" si="17"/>
        <v>5</v>
      </c>
      <c r="J554" s="114" t="str">
        <f t="shared" si="16"/>
        <v>是</v>
      </c>
    </row>
    <row r="555" ht="17.85" customHeight="1" spans="1:10">
      <c r="A555" s="172" t="s">
        <v>488</v>
      </c>
      <c r="B555" s="151">
        <v>867</v>
      </c>
      <c r="C555" s="176">
        <v>0</v>
      </c>
      <c r="D555" s="176">
        <v>0</v>
      </c>
      <c r="E555" s="151">
        <v>758</v>
      </c>
      <c r="F555" s="176"/>
      <c r="G555" s="176"/>
      <c r="H555" s="85">
        <f t="shared" si="17"/>
        <v>0.874279123414072</v>
      </c>
      <c r="J555" s="114" t="str">
        <f t="shared" si="16"/>
        <v>是</v>
      </c>
    </row>
    <row r="556" ht="17.85" customHeight="1" spans="1:10">
      <c r="A556" s="172" t="s">
        <v>117</v>
      </c>
      <c r="B556" s="151">
        <v>389</v>
      </c>
      <c r="C556" s="176">
        <v>0</v>
      </c>
      <c r="D556" s="176">
        <v>0</v>
      </c>
      <c r="E556" s="151">
        <v>506</v>
      </c>
      <c r="F556" s="176"/>
      <c r="G556" s="176"/>
      <c r="H556" s="85">
        <f t="shared" si="17"/>
        <v>1.30077120822622</v>
      </c>
      <c r="J556" s="114" t="str">
        <f t="shared" si="16"/>
        <v>是</v>
      </c>
    </row>
    <row r="557" ht="18.2" hidden="1" customHeight="1" spans="1:10">
      <c r="A557" s="172" t="s">
        <v>118</v>
      </c>
      <c r="B557" s="151">
        <v>5</v>
      </c>
      <c r="C557" s="176">
        <v>0</v>
      </c>
      <c r="D557" s="176">
        <v>0</v>
      </c>
      <c r="E557" s="151">
        <v>0</v>
      </c>
      <c r="F557" s="176"/>
      <c r="G557" s="176"/>
      <c r="H557" s="83">
        <f t="shared" si="17"/>
        <v>0</v>
      </c>
      <c r="J557" s="114" t="str">
        <f t="shared" si="16"/>
        <v>否</v>
      </c>
    </row>
    <row r="558" ht="20.1" hidden="1" customHeight="1" spans="1:10">
      <c r="A558" s="172" t="s">
        <v>119</v>
      </c>
      <c r="B558" s="151">
        <v>0</v>
      </c>
      <c r="C558" s="176">
        <v>0</v>
      </c>
      <c r="D558" s="176">
        <v>0</v>
      </c>
      <c r="E558" s="151">
        <v>0</v>
      </c>
      <c r="F558" s="176"/>
      <c r="G558" s="176"/>
      <c r="H558" s="83" t="str">
        <f t="shared" si="17"/>
        <v/>
      </c>
      <c r="J558" s="114" t="str">
        <f t="shared" si="16"/>
        <v>否</v>
      </c>
    </row>
    <row r="559" ht="17.85" customHeight="1" spans="1:10">
      <c r="A559" s="172" t="s">
        <v>489</v>
      </c>
      <c r="B559" s="151">
        <v>106</v>
      </c>
      <c r="C559" s="176">
        <v>0</v>
      </c>
      <c r="D559" s="176">
        <v>0</v>
      </c>
      <c r="E559" s="151">
        <v>97</v>
      </c>
      <c r="F559" s="176"/>
      <c r="G559" s="176"/>
      <c r="H559" s="85">
        <f t="shared" si="17"/>
        <v>0.915094339622642</v>
      </c>
      <c r="J559" s="114" t="str">
        <f t="shared" si="16"/>
        <v>是</v>
      </c>
    </row>
    <row r="560" ht="17.85" customHeight="1" spans="1:10">
      <c r="A560" s="172" t="s">
        <v>490</v>
      </c>
      <c r="B560" s="151">
        <v>16</v>
      </c>
      <c r="C560" s="176">
        <v>0</v>
      </c>
      <c r="D560" s="176">
        <v>0</v>
      </c>
      <c r="E560" s="151">
        <v>11</v>
      </c>
      <c r="F560" s="176"/>
      <c r="G560" s="176"/>
      <c r="H560" s="85">
        <f t="shared" si="17"/>
        <v>0.6875</v>
      </c>
      <c r="J560" s="114" t="str">
        <f t="shared" si="16"/>
        <v>是</v>
      </c>
    </row>
    <row r="561" ht="17.25" hidden="1" customHeight="1" spans="1:10">
      <c r="A561" s="172" t="s">
        <v>491</v>
      </c>
      <c r="B561" s="151">
        <v>0</v>
      </c>
      <c r="C561" s="176">
        <v>0</v>
      </c>
      <c r="D561" s="176">
        <v>0</v>
      </c>
      <c r="E561" s="151">
        <v>0</v>
      </c>
      <c r="F561" s="176"/>
      <c r="G561" s="176"/>
      <c r="H561" s="83" t="str">
        <f t="shared" si="17"/>
        <v/>
      </c>
      <c r="J561" s="114" t="str">
        <f t="shared" si="16"/>
        <v>否</v>
      </c>
    </row>
    <row r="562" ht="17.85" customHeight="1" spans="1:10">
      <c r="A562" s="172" t="s">
        <v>492</v>
      </c>
      <c r="B562" s="151">
        <v>30</v>
      </c>
      <c r="C562" s="176">
        <v>0</v>
      </c>
      <c r="D562" s="176">
        <v>0</v>
      </c>
      <c r="E562" s="151">
        <v>24</v>
      </c>
      <c r="F562" s="176"/>
      <c r="G562" s="176"/>
      <c r="H562" s="85">
        <f t="shared" si="17"/>
        <v>0.8</v>
      </c>
      <c r="J562" s="114" t="str">
        <f t="shared" si="16"/>
        <v>是</v>
      </c>
    </row>
    <row r="563" ht="18.2" hidden="1" customHeight="1" spans="1:10">
      <c r="A563" s="172" t="s">
        <v>493</v>
      </c>
      <c r="B563" s="151">
        <v>0</v>
      </c>
      <c r="C563" s="176">
        <v>0</v>
      </c>
      <c r="D563" s="176">
        <v>0</v>
      </c>
      <c r="E563" s="151">
        <v>0</v>
      </c>
      <c r="F563" s="176"/>
      <c r="G563" s="176"/>
      <c r="H563" s="83" t="str">
        <f t="shared" si="17"/>
        <v/>
      </c>
      <c r="J563" s="114" t="str">
        <f t="shared" si="16"/>
        <v>否</v>
      </c>
    </row>
    <row r="564" ht="17.85" customHeight="1" spans="1:10">
      <c r="A564" s="172" t="s">
        <v>494</v>
      </c>
      <c r="B564" s="151">
        <v>26</v>
      </c>
      <c r="C564" s="176">
        <v>0</v>
      </c>
      <c r="D564" s="176">
        <v>0</v>
      </c>
      <c r="E564" s="151">
        <v>40</v>
      </c>
      <c r="F564" s="176"/>
      <c r="G564" s="176"/>
      <c r="H564" s="85">
        <f t="shared" si="17"/>
        <v>1.53846153846154</v>
      </c>
      <c r="J564" s="114" t="str">
        <f t="shared" si="16"/>
        <v>是</v>
      </c>
    </row>
    <row r="565" ht="17.85" customHeight="1" spans="1:10">
      <c r="A565" s="172" t="s">
        <v>495</v>
      </c>
      <c r="B565" s="151">
        <v>295</v>
      </c>
      <c r="C565" s="176">
        <v>0</v>
      </c>
      <c r="D565" s="176">
        <v>0</v>
      </c>
      <c r="E565" s="151">
        <v>80</v>
      </c>
      <c r="F565" s="176"/>
      <c r="G565" s="176"/>
      <c r="H565" s="85">
        <f t="shared" si="17"/>
        <v>0.271186440677966</v>
      </c>
      <c r="J565" s="114" t="str">
        <f t="shared" si="16"/>
        <v>是</v>
      </c>
    </row>
    <row r="566" ht="17.25" hidden="1" customHeight="1" spans="1:10">
      <c r="A566" s="172" t="s">
        <v>496</v>
      </c>
      <c r="B566" s="151"/>
      <c r="C566" s="176"/>
      <c r="D566" s="176"/>
      <c r="E566" s="151"/>
      <c r="F566" s="176"/>
      <c r="G566" s="176"/>
      <c r="H566" s="83" t="str">
        <f t="shared" si="17"/>
        <v/>
      </c>
      <c r="J566" s="114" t="str">
        <f t="shared" si="16"/>
        <v>否</v>
      </c>
    </row>
    <row r="567" ht="20.1" hidden="1" customHeight="1" spans="1:10">
      <c r="A567" s="172" t="s">
        <v>1166</v>
      </c>
      <c r="B567" s="151"/>
      <c r="C567" s="176"/>
      <c r="D567" s="176"/>
      <c r="E567" s="151"/>
      <c r="F567" s="176"/>
      <c r="G567" s="176"/>
      <c r="H567" s="83" t="str">
        <f t="shared" si="17"/>
        <v/>
      </c>
      <c r="J567" s="114" t="str">
        <f t="shared" si="16"/>
        <v>否</v>
      </c>
    </row>
    <row r="568" ht="20.1" hidden="1" customHeight="1" spans="1:10">
      <c r="A568" s="172" t="s">
        <v>502</v>
      </c>
      <c r="B568" s="151"/>
      <c r="C568" s="176"/>
      <c r="D568" s="176"/>
      <c r="E568" s="151"/>
      <c r="F568" s="176"/>
      <c r="G568" s="176"/>
      <c r="H568" s="83" t="str">
        <f t="shared" si="17"/>
        <v/>
      </c>
      <c r="J568" s="114" t="str">
        <f t="shared" si="16"/>
        <v>否</v>
      </c>
    </row>
    <row r="569" ht="20.1" hidden="1" customHeight="1" spans="1:10">
      <c r="A569" s="172" t="s">
        <v>1167</v>
      </c>
      <c r="B569" s="151"/>
      <c r="C569" s="176"/>
      <c r="D569" s="176"/>
      <c r="E569" s="151"/>
      <c r="F569" s="176"/>
      <c r="G569" s="176"/>
      <c r="H569" s="83" t="str">
        <f t="shared" si="17"/>
        <v/>
      </c>
      <c r="J569" s="114" t="str">
        <f t="shared" si="16"/>
        <v>否</v>
      </c>
    </row>
    <row r="570" ht="20.1" hidden="1" customHeight="1" spans="1:10">
      <c r="A570" s="172" t="s">
        <v>503</v>
      </c>
      <c r="B570" s="151"/>
      <c r="C570" s="176"/>
      <c r="D570" s="176"/>
      <c r="E570" s="151"/>
      <c r="F570" s="176"/>
      <c r="G570" s="176"/>
      <c r="H570" s="83" t="str">
        <f t="shared" si="17"/>
        <v/>
      </c>
      <c r="J570" s="114" t="str">
        <f t="shared" si="16"/>
        <v>否</v>
      </c>
    </row>
    <row r="571" ht="20.1" hidden="1" customHeight="1" spans="1:10">
      <c r="A571" s="172" t="s">
        <v>504</v>
      </c>
      <c r="B571" s="151"/>
      <c r="C571" s="176"/>
      <c r="D571" s="176"/>
      <c r="E571" s="151"/>
      <c r="F571" s="176"/>
      <c r="G571" s="176"/>
      <c r="H571" s="83" t="str">
        <f t="shared" si="17"/>
        <v/>
      </c>
      <c r="J571" s="114" t="str">
        <f t="shared" si="16"/>
        <v>否</v>
      </c>
    </row>
    <row r="572" ht="20.1" hidden="1" customHeight="1" spans="1:10">
      <c r="A572" s="172" t="s">
        <v>499</v>
      </c>
      <c r="B572" s="151"/>
      <c r="C572" s="176"/>
      <c r="D572" s="176"/>
      <c r="E572" s="151"/>
      <c r="F572" s="176"/>
      <c r="G572" s="176"/>
      <c r="H572" s="83" t="str">
        <f t="shared" si="17"/>
        <v/>
      </c>
      <c r="J572" s="114" t="str">
        <f t="shared" si="16"/>
        <v>否</v>
      </c>
    </row>
    <row r="573" ht="17.25" hidden="1" customHeight="1" spans="1:10">
      <c r="A573" s="172" t="s">
        <v>505</v>
      </c>
      <c r="B573" s="151"/>
      <c r="C573" s="176"/>
      <c r="D573" s="176"/>
      <c r="E573" s="151"/>
      <c r="F573" s="176"/>
      <c r="G573" s="176"/>
      <c r="H573" s="83" t="str">
        <f t="shared" si="17"/>
        <v/>
      </c>
      <c r="J573" s="114" t="str">
        <f t="shared" si="16"/>
        <v>否</v>
      </c>
    </row>
    <row r="574" ht="17.85" customHeight="1" spans="1:10">
      <c r="A574" s="172" t="s">
        <v>506</v>
      </c>
      <c r="B574" s="151">
        <v>3458</v>
      </c>
      <c r="C574" s="176">
        <v>106</v>
      </c>
      <c r="D574" s="176">
        <v>0</v>
      </c>
      <c r="E574" s="151">
        <v>15167</v>
      </c>
      <c r="F574" s="176">
        <v>62</v>
      </c>
      <c r="G574" s="176"/>
      <c r="H574" s="85">
        <f t="shared" si="17"/>
        <v>4.38606130711394</v>
      </c>
      <c r="J574" s="114" t="str">
        <f t="shared" si="16"/>
        <v>是</v>
      </c>
    </row>
    <row r="575" ht="17.85" customHeight="1" spans="1:10">
      <c r="A575" s="172" t="s">
        <v>507</v>
      </c>
      <c r="B575" s="151">
        <v>1059</v>
      </c>
      <c r="C575" s="176">
        <v>0</v>
      </c>
      <c r="D575" s="176">
        <v>0</v>
      </c>
      <c r="E575" s="151">
        <v>2070</v>
      </c>
      <c r="F575" s="176">
        <v>0</v>
      </c>
      <c r="G575" s="176"/>
      <c r="H575" s="85">
        <f t="shared" si="17"/>
        <v>1.95467422096317</v>
      </c>
      <c r="J575" s="114" t="str">
        <f t="shared" si="16"/>
        <v>是</v>
      </c>
    </row>
    <row r="576" ht="17.85" customHeight="1" spans="1:10">
      <c r="A576" s="172" t="s">
        <v>508</v>
      </c>
      <c r="B576" s="151">
        <v>810</v>
      </c>
      <c r="C576" s="176">
        <v>0</v>
      </c>
      <c r="D576" s="176">
        <v>0</v>
      </c>
      <c r="E576" s="151">
        <v>2276</v>
      </c>
      <c r="F576" s="176">
        <v>0</v>
      </c>
      <c r="G576" s="176"/>
      <c r="H576" s="85">
        <f t="shared" si="17"/>
        <v>2.80987654320988</v>
      </c>
      <c r="J576" s="114" t="str">
        <f t="shared" si="16"/>
        <v>是</v>
      </c>
    </row>
    <row r="577" ht="17.85" customHeight="1" spans="1:10">
      <c r="A577" s="172" t="s">
        <v>509</v>
      </c>
      <c r="B577" s="151">
        <v>400</v>
      </c>
      <c r="C577" s="176">
        <v>0</v>
      </c>
      <c r="D577" s="176">
        <v>0</v>
      </c>
      <c r="E577" s="151">
        <v>438</v>
      </c>
      <c r="F577" s="176">
        <v>0</v>
      </c>
      <c r="G577" s="176"/>
      <c r="H577" s="85">
        <f t="shared" si="17"/>
        <v>1.095</v>
      </c>
      <c r="J577" s="114" t="str">
        <f t="shared" si="16"/>
        <v>是</v>
      </c>
    </row>
    <row r="578" hidden="1" spans="1:10">
      <c r="A578" s="172" t="s">
        <v>510</v>
      </c>
      <c r="B578" s="151">
        <v>0</v>
      </c>
      <c r="C578" s="176">
        <v>0</v>
      </c>
      <c r="D578" s="176">
        <v>0</v>
      </c>
      <c r="E578" s="151">
        <v>0</v>
      </c>
      <c r="F578" s="176">
        <v>0</v>
      </c>
      <c r="G578" s="176"/>
      <c r="H578" s="83" t="str">
        <f t="shared" si="17"/>
        <v/>
      </c>
      <c r="J578" s="114" t="str">
        <f t="shared" si="16"/>
        <v>否</v>
      </c>
    </row>
    <row r="579" ht="17.85" customHeight="1" spans="1:10">
      <c r="A579" s="172" t="s">
        <v>511</v>
      </c>
      <c r="B579" s="151">
        <v>1159</v>
      </c>
      <c r="C579" s="176">
        <v>76</v>
      </c>
      <c r="D579" s="176">
        <v>0</v>
      </c>
      <c r="E579" s="151">
        <v>9578</v>
      </c>
      <c r="F579" s="176">
        <v>58</v>
      </c>
      <c r="G579" s="176"/>
      <c r="H579" s="85">
        <f t="shared" si="17"/>
        <v>8.26402070750647</v>
      </c>
      <c r="J579" s="114" t="str">
        <f t="shared" si="16"/>
        <v>是</v>
      </c>
    </row>
    <row r="580" ht="17.85" customHeight="1" spans="1:10">
      <c r="A580" s="172" t="s">
        <v>512</v>
      </c>
      <c r="B580" s="151">
        <v>30</v>
      </c>
      <c r="C580" s="176">
        <v>30</v>
      </c>
      <c r="D580" s="176">
        <v>0</v>
      </c>
      <c r="E580" s="151">
        <v>247</v>
      </c>
      <c r="F580" s="176">
        <v>4</v>
      </c>
      <c r="G580" s="176"/>
      <c r="H580" s="85">
        <f t="shared" si="17"/>
        <v>8.23333333333333</v>
      </c>
      <c r="J580" s="114" t="str">
        <f t="shared" si="16"/>
        <v>是</v>
      </c>
    </row>
    <row r="581" ht="17.85" customHeight="1" spans="1:10">
      <c r="A581" s="172" t="s">
        <v>513</v>
      </c>
      <c r="B581" s="151">
        <v>0</v>
      </c>
      <c r="C581" s="176">
        <v>0</v>
      </c>
      <c r="D581" s="176">
        <v>0</v>
      </c>
      <c r="E581" s="151">
        <v>558</v>
      </c>
      <c r="F581" s="176">
        <v>0</v>
      </c>
      <c r="G581" s="176"/>
      <c r="H581" s="85" t="str">
        <f t="shared" si="17"/>
        <v/>
      </c>
      <c r="J581" s="114" t="str">
        <f t="shared" ref="J581:J644" si="18">IF((E581+F581+K581)&lt;&gt;0,"是","否")</f>
        <v>是</v>
      </c>
    </row>
    <row r="582" hidden="1" spans="1:10">
      <c r="A582" s="172" t="s">
        <v>514</v>
      </c>
      <c r="B582" s="151">
        <v>0</v>
      </c>
      <c r="C582" s="176">
        <v>0</v>
      </c>
      <c r="D582" s="176">
        <v>0</v>
      </c>
      <c r="E582" s="151">
        <v>0</v>
      </c>
      <c r="F582" s="176"/>
      <c r="G582" s="176"/>
      <c r="H582" s="83" t="str">
        <f t="shared" ref="H582:H645" si="19">IF(B582&lt;&gt;0,E582/B582,"")</f>
        <v/>
      </c>
      <c r="J582" s="114" t="str">
        <f t="shared" si="18"/>
        <v>否</v>
      </c>
    </row>
    <row r="583" hidden="1" spans="1:10">
      <c r="A583" s="172" t="s">
        <v>515</v>
      </c>
      <c r="B583" s="151">
        <v>0</v>
      </c>
      <c r="C583" s="176"/>
      <c r="D583" s="176"/>
      <c r="E583" s="151"/>
      <c r="F583" s="176"/>
      <c r="G583" s="176"/>
      <c r="H583" s="83" t="str">
        <f t="shared" si="19"/>
        <v/>
      </c>
      <c r="J583" s="114" t="str">
        <f t="shared" si="18"/>
        <v>否</v>
      </c>
    </row>
    <row r="584" hidden="1" spans="1:10">
      <c r="A584" s="172" t="s">
        <v>516</v>
      </c>
      <c r="B584" s="151">
        <v>0</v>
      </c>
      <c r="C584" s="176"/>
      <c r="D584" s="176"/>
      <c r="E584" s="151"/>
      <c r="F584" s="176"/>
      <c r="G584" s="176"/>
      <c r="H584" s="83" t="str">
        <f t="shared" si="19"/>
        <v/>
      </c>
      <c r="J584" s="114" t="str">
        <f t="shared" si="18"/>
        <v>否</v>
      </c>
    </row>
    <row r="585" hidden="1" spans="1:10">
      <c r="A585" s="172" t="s">
        <v>517</v>
      </c>
      <c r="B585" s="151">
        <v>0</v>
      </c>
      <c r="C585" s="176"/>
      <c r="D585" s="176"/>
      <c r="E585" s="151"/>
      <c r="F585" s="176"/>
      <c r="G585" s="176"/>
      <c r="H585" s="83" t="str">
        <f t="shared" si="19"/>
        <v/>
      </c>
      <c r="J585" s="114" t="str">
        <f t="shared" si="18"/>
        <v>否</v>
      </c>
    </row>
    <row r="586" hidden="1" spans="1:10">
      <c r="A586" s="172" t="s">
        <v>518</v>
      </c>
      <c r="B586" s="151">
        <v>0</v>
      </c>
      <c r="C586" s="176"/>
      <c r="D586" s="176"/>
      <c r="E586" s="151"/>
      <c r="F586" s="176"/>
      <c r="G586" s="176"/>
      <c r="H586" s="83" t="str">
        <f t="shared" si="19"/>
        <v/>
      </c>
      <c r="J586" s="114" t="str">
        <f t="shared" si="18"/>
        <v>否</v>
      </c>
    </row>
    <row r="587" ht="17.85" customHeight="1" spans="1:10">
      <c r="A587" s="172" t="s">
        <v>519</v>
      </c>
      <c r="B587" s="151">
        <v>462</v>
      </c>
      <c r="C587" s="176"/>
      <c r="D587" s="176"/>
      <c r="E587" s="151">
        <v>452</v>
      </c>
      <c r="F587" s="176"/>
      <c r="G587" s="176"/>
      <c r="H587" s="85">
        <f t="shared" si="19"/>
        <v>0.978354978354978</v>
      </c>
      <c r="J587" s="114" t="str">
        <f t="shared" si="18"/>
        <v>是</v>
      </c>
    </row>
    <row r="588" hidden="1" spans="1:10">
      <c r="A588" s="172" t="s">
        <v>520</v>
      </c>
      <c r="B588" s="151">
        <v>0</v>
      </c>
      <c r="C588" s="176"/>
      <c r="D588" s="176"/>
      <c r="E588" s="151">
        <v>0</v>
      </c>
      <c r="F588" s="176"/>
      <c r="G588" s="176"/>
      <c r="H588" s="83" t="str">
        <f t="shared" si="19"/>
        <v/>
      </c>
      <c r="J588" s="114" t="str">
        <f t="shared" si="18"/>
        <v>否</v>
      </c>
    </row>
    <row r="589" hidden="1" spans="1:10">
      <c r="A589" s="172" t="s">
        <v>1168</v>
      </c>
      <c r="B589" s="151"/>
      <c r="C589" s="176"/>
      <c r="D589" s="176"/>
      <c r="E589" s="151"/>
      <c r="F589" s="176"/>
      <c r="G589" s="176"/>
      <c r="H589" s="83" t="str">
        <f t="shared" si="19"/>
        <v/>
      </c>
      <c r="J589" s="114" t="str">
        <f t="shared" si="18"/>
        <v>否</v>
      </c>
    </row>
    <row r="590" hidden="1" spans="1:10">
      <c r="A590" s="172" t="s">
        <v>521</v>
      </c>
      <c r="B590" s="151">
        <v>0</v>
      </c>
      <c r="C590" s="176"/>
      <c r="D590" s="176"/>
      <c r="E590" s="151">
        <v>0</v>
      </c>
      <c r="F590" s="176"/>
      <c r="G590" s="176"/>
      <c r="H590" s="83" t="str">
        <f t="shared" si="19"/>
        <v/>
      </c>
      <c r="J590" s="114" t="str">
        <f t="shared" si="18"/>
        <v>否</v>
      </c>
    </row>
    <row r="591" hidden="1" spans="1:10">
      <c r="A591" s="172" t="s">
        <v>522</v>
      </c>
      <c r="B591" s="151">
        <v>0</v>
      </c>
      <c r="C591" s="176"/>
      <c r="D591" s="176"/>
      <c r="E591" s="151">
        <v>0</v>
      </c>
      <c r="F591" s="176"/>
      <c r="G591" s="176"/>
      <c r="H591" s="83" t="str">
        <f t="shared" si="19"/>
        <v/>
      </c>
      <c r="J591" s="114" t="str">
        <f t="shared" si="18"/>
        <v>否</v>
      </c>
    </row>
    <row r="592" hidden="1" spans="1:10">
      <c r="A592" s="172" t="s">
        <v>523</v>
      </c>
      <c r="B592" s="151">
        <v>0</v>
      </c>
      <c r="C592" s="176"/>
      <c r="D592" s="176"/>
      <c r="E592" s="151">
        <v>0</v>
      </c>
      <c r="F592" s="176"/>
      <c r="G592" s="176"/>
      <c r="H592" s="83" t="str">
        <f t="shared" si="19"/>
        <v/>
      </c>
      <c r="J592" s="114" t="str">
        <f t="shared" si="18"/>
        <v>否</v>
      </c>
    </row>
    <row r="593" hidden="1" spans="1:10">
      <c r="A593" s="172" t="s">
        <v>524</v>
      </c>
      <c r="B593" s="151"/>
      <c r="C593" s="176"/>
      <c r="D593" s="176"/>
      <c r="E593" s="151">
        <v>0</v>
      </c>
      <c r="F593" s="176"/>
      <c r="G593" s="176"/>
      <c r="H593" s="83" t="str">
        <f t="shared" si="19"/>
        <v/>
      </c>
      <c r="J593" s="114" t="str">
        <f t="shared" si="18"/>
        <v>否</v>
      </c>
    </row>
    <row r="594" hidden="1" spans="1:10">
      <c r="A594" s="172" t="s">
        <v>525</v>
      </c>
      <c r="B594" s="151"/>
      <c r="C594" s="176"/>
      <c r="D594" s="176"/>
      <c r="E594" s="151">
        <v>0</v>
      </c>
      <c r="F594" s="176"/>
      <c r="G594" s="176"/>
      <c r="H594" s="83" t="str">
        <f t="shared" si="19"/>
        <v/>
      </c>
      <c r="J594" s="114" t="str">
        <f t="shared" si="18"/>
        <v>否</v>
      </c>
    </row>
    <row r="595" ht="17.85" customHeight="1" spans="1:10">
      <c r="A595" s="172" t="s">
        <v>526</v>
      </c>
      <c r="B595" s="151"/>
      <c r="C595" s="176"/>
      <c r="D595" s="176"/>
      <c r="E595" s="151">
        <v>10</v>
      </c>
      <c r="F595" s="176"/>
      <c r="G595" s="176"/>
      <c r="H595" s="85" t="str">
        <f t="shared" si="19"/>
        <v/>
      </c>
      <c r="J595" s="114" t="str">
        <f t="shared" si="18"/>
        <v>是</v>
      </c>
    </row>
    <row r="596" hidden="1" spans="1:10">
      <c r="A596" s="172" t="s">
        <v>527</v>
      </c>
      <c r="B596" s="151"/>
      <c r="C596" s="176"/>
      <c r="D596" s="176"/>
      <c r="E596" s="151">
        <v>0</v>
      </c>
      <c r="F596" s="176"/>
      <c r="G596" s="176"/>
      <c r="H596" s="83" t="str">
        <f t="shared" si="19"/>
        <v/>
      </c>
      <c r="J596" s="114" t="str">
        <f t="shared" si="18"/>
        <v>否</v>
      </c>
    </row>
    <row r="597" hidden="1" spans="1:10">
      <c r="A597" s="172" t="s">
        <v>528</v>
      </c>
      <c r="B597" s="151"/>
      <c r="C597" s="176"/>
      <c r="D597" s="176"/>
      <c r="E597" s="151"/>
      <c r="F597" s="176"/>
      <c r="G597" s="176"/>
      <c r="H597" s="83" t="str">
        <f t="shared" si="19"/>
        <v/>
      </c>
      <c r="J597" s="114" t="str">
        <f t="shared" si="18"/>
        <v>否</v>
      </c>
    </row>
    <row r="598" hidden="1" spans="1:10">
      <c r="A598" s="172" t="s">
        <v>529</v>
      </c>
      <c r="B598" s="151"/>
      <c r="C598" s="176"/>
      <c r="D598" s="176"/>
      <c r="E598" s="151"/>
      <c r="F598" s="176"/>
      <c r="G598" s="176"/>
      <c r="H598" s="83" t="str">
        <f t="shared" si="19"/>
        <v/>
      </c>
      <c r="J598" s="114" t="str">
        <f t="shared" si="18"/>
        <v>否</v>
      </c>
    </row>
    <row r="599" ht="17.85" customHeight="1" spans="1:10">
      <c r="A599" s="172" t="s">
        <v>530</v>
      </c>
      <c r="B599" s="151"/>
      <c r="C599" s="176"/>
      <c r="D599" s="176"/>
      <c r="E599" s="151">
        <v>10</v>
      </c>
      <c r="F599" s="176"/>
      <c r="G599" s="176"/>
      <c r="H599" s="85" t="str">
        <f t="shared" si="19"/>
        <v/>
      </c>
      <c r="J599" s="114" t="str">
        <f t="shared" si="18"/>
        <v>是</v>
      </c>
    </row>
    <row r="600" hidden="1" spans="1:10">
      <c r="A600" s="172" t="s">
        <v>531</v>
      </c>
      <c r="B600" s="151"/>
      <c r="C600" s="176"/>
      <c r="D600" s="176"/>
      <c r="E600" s="151"/>
      <c r="F600" s="176"/>
      <c r="G600" s="176"/>
      <c r="H600" s="83" t="str">
        <f t="shared" si="19"/>
        <v/>
      </c>
      <c r="J600" s="114" t="str">
        <f t="shared" si="18"/>
        <v>否</v>
      </c>
    </row>
    <row r="601" ht="17.85" customHeight="1" spans="1:10">
      <c r="A601" s="172" t="s">
        <v>532</v>
      </c>
      <c r="B601" s="151">
        <v>462</v>
      </c>
      <c r="C601" s="176"/>
      <c r="D601" s="176"/>
      <c r="E601" s="151">
        <v>442</v>
      </c>
      <c r="F601" s="176"/>
      <c r="G601" s="176"/>
      <c r="H601" s="85">
        <f t="shared" si="19"/>
        <v>0.956709956709957</v>
      </c>
      <c r="J601" s="114" t="str">
        <f t="shared" si="18"/>
        <v>是</v>
      </c>
    </row>
    <row r="602" ht="17.85" customHeight="1" spans="1:10">
      <c r="A602" s="172" t="s">
        <v>533</v>
      </c>
      <c r="B602" s="151">
        <v>829</v>
      </c>
      <c r="C602" s="176"/>
      <c r="D602" s="176"/>
      <c r="E602" s="151">
        <v>631</v>
      </c>
      <c r="F602" s="176"/>
      <c r="G602" s="176"/>
      <c r="H602" s="85">
        <f t="shared" si="19"/>
        <v>0.761158021712907</v>
      </c>
      <c r="J602" s="114" t="str">
        <f t="shared" si="18"/>
        <v>是</v>
      </c>
    </row>
    <row r="603" ht="17.85" customHeight="1" spans="1:10">
      <c r="A603" s="172" t="s">
        <v>534</v>
      </c>
      <c r="B603" s="151">
        <v>496</v>
      </c>
      <c r="C603" s="176"/>
      <c r="D603" s="176"/>
      <c r="E603" s="151">
        <v>628</v>
      </c>
      <c r="F603" s="176"/>
      <c r="G603" s="176"/>
      <c r="H603" s="85">
        <f t="shared" si="19"/>
        <v>1.26612903225806</v>
      </c>
      <c r="J603" s="114" t="str">
        <f t="shared" si="18"/>
        <v>是</v>
      </c>
    </row>
    <row r="604" ht="17.85" customHeight="1" spans="1:10">
      <c r="A604" s="172" t="s">
        <v>535</v>
      </c>
      <c r="B604" s="151">
        <v>2</v>
      </c>
      <c r="C604" s="176"/>
      <c r="D604" s="176"/>
      <c r="E604" s="151">
        <v>3</v>
      </c>
      <c r="F604" s="176"/>
      <c r="G604" s="176"/>
      <c r="H604" s="85">
        <f t="shared" si="19"/>
        <v>1.5</v>
      </c>
      <c r="J604" s="114" t="str">
        <f t="shared" si="18"/>
        <v>是</v>
      </c>
    </row>
    <row r="605" ht="18.2" hidden="1" customHeight="1" spans="1:10">
      <c r="A605" s="172" t="s">
        <v>536</v>
      </c>
      <c r="B605" s="151">
        <v>150</v>
      </c>
      <c r="C605" s="176"/>
      <c r="D605" s="176"/>
      <c r="E605" s="151"/>
      <c r="F605" s="176"/>
      <c r="G605" s="176"/>
      <c r="H605" s="83">
        <f t="shared" si="19"/>
        <v>0</v>
      </c>
      <c r="J605" s="114" t="str">
        <f t="shared" si="18"/>
        <v>否</v>
      </c>
    </row>
    <row r="606" ht="17.25" hidden="1" customHeight="1" spans="1:10">
      <c r="A606" s="172" t="s">
        <v>537</v>
      </c>
      <c r="B606" s="151">
        <v>100</v>
      </c>
      <c r="C606" s="176"/>
      <c r="D606" s="176"/>
      <c r="E606" s="151"/>
      <c r="F606" s="176"/>
      <c r="G606" s="176"/>
      <c r="H606" s="83">
        <f t="shared" si="19"/>
        <v>0</v>
      </c>
      <c r="J606" s="114" t="str">
        <f t="shared" si="18"/>
        <v>否</v>
      </c>
    </row>
    <row r="607" ht="20.1" hidden="1" customHeight="1" spans="1:10">
      <c r="A607" s="172" t="s">
        <v>538</v>
      </c>
      <c r="B607" s="151">
        <v>0</v>
      </c>
      <c r="C607" s="176"/>
      <c r="D607" s="176"/>
      <c r="E607" s="151"/>
      <c r="F607" s="176"/>
      <c r="G607" s="176"/>
      <c r="H607" s="83" t="str">
        <f t="shared" si="19"/>
        <v/>
      </c>
      <c r="J607" s="114" t="str">
        <f t="shared" si="18"/>
        <v>否</v>
      </c>
    </row>
    <row r="608" ht="20.1" hidden="1" customHeight="1" spans="1:10">
      <c r="A608" s="172" t="s">
        <v>539</v>
      </c>
      <c r="B608" s="151">
        <v>0</v>
      </c>
      <c r="C608" s="176"/>
      <c r="D608" s="176"/>
      <c r="E608" s="151"/>
      <c r="F608" s="176"/>
      <c r="G608" s="176"/>
      <c r="H608" s="83" t="str">
        <f t="shared" si="19"/>
        <v/>
      </c>
      <c r="J608" s="114" t="str">
        <f t="shared" si="18"/>
        <v>否</v>
      </c>
    </row>
    <row r="609" ht="18.2" hidden="1" customHeight="1" spans="1:10">
      <c r="A609" s="172" t="s">
        <v>540</v>
      </c>
      <c r="B609" s="151">
        <v>81</v>
      </c>
      <c r="C609" s="176"/>
      <c r="D609" s="176"/>
      <c r="E609" s="151"/>
      <c r="F609" s="176"/>
      <c r="G609" s="176"/>
      <c r="H609" s="83">
        <f t="shared" si="19"/>
        <v>0</v>
      </c>
      <c r="J609" s="114" t="str">
        <f t="shared" si="18"/>
        <v>否</v>
      </c>
    </row>
    <row r="610" ht="17.85" customHeight="1" spans="1:10">
      <c r="A610" s="172" t="s">
        <v>541</v>
      </c>
      <c r="B610" s="151">
        <v>1230</v>
      </c>
      <c r="C610" s="176"/>
      <c r="D610" s="176"/>
      <c r="E610" s="151">
        <v>1406</v>
      </c>
      <c r="F610" s="176"/>
      <c r="G610" s="176"/>
      <c r="H610" s="85">
        <f t="shared" si="19"/>
        <v>1.14308943089431</v>
      </c>
      <c r="J610" s="114" t="str">
        <f t="shared" si="18"/>
        <v>是</v>
      </c>
    </row>
    <row r="611" ht="20.1" hidden="1" customHeight="1" spans="1:10">
      <c r="A611" s="172" t="s">
        <v>542</v>
      </c>
      <c r="B611" s="151">
        <v>0</v>
      </c>
      <c r="C611" s="176"/>
      <c r="D611" s="176"/>
      <c r="E611" s="151">
        <v>0</v>
      </c>
      <c r="F611" s="176"/>
      <c r="G611" s="176"/>
      <c r="H611" s="83" t="str">
        <f t="shared" si="19"/>
        <v/>
      </c>
      <c r="J611" s="114" t="str">
        <f t="shared" si="18"/>
        <v>否</v>
      </c>
    </row>
    <row r="612" ht="17.85" customHeight="1" spans="1:10">
      <c r="A612" s="172" t="s">
        <v>543</v>
      </c>
      <c r="B612" s="151">
        <v>757</v>
      </c>
      <c r="C612" s="176"/>
      <c r="D612" s="176"/>
      <c r="E612" s="151">
        <v>715</v>
      </c>
      <c r="F612" s="176"/>
      <c r="G612" s="176"/>
      <c r="H612" s="85">
        <f t="shared" si="19"/>
        <v>0.944517833553501</v>
      </c>
      <c r="J612" s="114" t="str">
        <f t="shared" si="18"/>
        <v>是</v>
      </c>
    </row>
    <row r="613" ht="17.85" customHeight="1" spans="1:10">
      <c r="A613" s="172" t="s">
        <v>544</v>
      </c>
      <c r="B613" s="151">
        <v>279</v>
      </c>
      <c r="C613" s="176"/>
      <c r="D613" s="176"/>
      <c r="E613" s="151">
        <v>498</v>
      </c>
      <c r="F613" s="176"/>
      <c r="G613" s="176"/>
      <c r="H613" s="85">
        <f t="shared" si="19"/>
        <v>1.78494623655914</v>
      </c>
      <c r="J613" s="114" t="str">
        <f t="shared" si="18"/>
        <v>是</v>
      </c>
    </row>
    <row r="614" ht="17.85" customHeight="1" spans="1:10">
      <c r="A614" s="172" t="s">
        <v>545</v>
      </c>
      <c r="B614" s="151">
        <v>194</v>
      </c>
      <c r="C614" s="176"/>
      <c r="D614" s="176"/>
      <c r="E614" s="151">
        <v>193</v>
      </c>
      <c r="F614" s="176"/>
      <c r="G614" s="176"/>
      <c r="H614" s="85">
        <f t="shared" si="19"/>
        <v>0.994845360824742</v>
      </c>
      <c r="J614" s="114" t="str">
        <f t="shared" si="18"/>
        <v>是</v>
      </c>
    </row>
    <row r="615" ht="18.2" hidden="1" customHeight="1" spans="1:10">
      <c r="A615" s="172" t="s">
        <v>546</v>
      </c>
      <c r="B615" s="151">
        <v>0</v>
      </c>
      <c r="C615" s="176"/>
      <c r="D615" s="176"/>
      <c r="E615" s="151">
        <v>0</v>
      </c>
      <c r="F615" s="176"/>
      <c r="G615" s="176"/>
      <c r="H615" s="83" t="str">
        <f t="shared" si="19"/>
        <v/>
      </c>
      <c r="J615" s="114" t="str">
        <f t="shared" si="18"/>
        <v>否</v>
      </c>
    </row>
    <row r="616" ht="17.85" customHeight="1" spans="1:10">
      <c r="A616" s="172" t="s">
        <v>547</v>
      </c>
      <c r="B616" s="151">
        <v>240</v>
      </c>
      <c r="C616" s="176"/>
      <c r="D616" s="176"/>
      <c r="E616" s="151">
        <v>263</v>
      </c>
      <c r="F616" s="176"/>
      <c r="G616" s="176"/>
      <c r="H616" s="85">
        <f t="shared" si="19"/>
        <v>1.09583333333333</v>
      </c>
      <c r="J616" s="114" t="str">
        <f t="shared" si="18"/>
        <v>是</v>
      </c>
    </row>
    <row r="617" ht="17.85" customHeight="1" spans="1:10">
      <c r="A617" s="172" t="s">
        <v>548</v>
      </c>
      <c r="B617" s="151">
        <v>165</v>
      </c>
      <c r="C617" s="176"/>
      <c r="D617" s="176"/>
      <c r="E617" s="151">
        <v>177</v>
      </c>
      <c r="F617" s="176"/>
      <c r="G617" s="176"/>
      <c r="H617" s="85">
        <f t="shared" si="19"/>
        <v>1.07272727272727</v>
      </c>
      <c r="J617" s="114" t="str">
        <f t="shared" si="18"/>
        <v>是</v>
      </c>
    </row>
    <row r="618" ht="17.85" customHeight="1" spans="1:10">
      <c r="A618" s="172" t="s">
        <v>549</v>
      </c>
      <c r="B618" s="151">
        <v>44</v>
      </c>
      <c r="C618" s="176"/>
      <c r="D618" s="176"/>
      <c r="E618" s="151">
        <v>53</v>
      </c>
      <c r="F618" s="176"/>
      <c r="G618" s="176"/>
      <c r="H618" s="85">
        <f t="shared" si="19"/>
        <v>1.20454545454545</v>
      </c>
      <c r="J618" s="114" t="str">
        <f t="shared" si="18"/>
        <v>是</v>
      </c>
    </row>
    <row r="619" ht="20.1" hidden="1" customHeight="1" spans="1:10">
      <c r="A619" s="172" t="s">
        <v>550</v>
      </c>
      <c r="B619" s="151">
        <v>0</v>
      </c>
      <c r="C619" s="176"/>
      <c r="D619" s="176"/>
      <c r="E619" s="151">
        <v>0</v>
      </c>
      <c r="F619" s="176"/>
      <c r="G619" s="176"/>
      <c r="H619" s="83" t="str">
        <f t="shared" si="19"/>
        <v/>
      </c>
      <c r="J619" s="114" t="str">
        <f t="shared" si="18"/>
        <v>否</v>
      </c>
    </row>
    <row r="620" ht="20.1" hidden="1" customHeight="1" spans="1:10">
      <c r="A620" s="172" t="s">
        <v>551</v>
      </c>
      <c r="B620" s="151">
        <v>0</v>
      </c>
      <c r="C620" s="176"/>
      <c r="D620" s="176"/>
      <c r="E620" s="151">
        <v>0</v>
      </c>
      <c r="F620" s="176"/>
      <c r="G620" s="176"/>
      <c r="H620" s="83" t="str">
        <f t="shared" si="19"/>
        <v/>
      </c>
      <c r="J620" s="114" t="str">
        <f t="shared" si="18"/>
        <v>否</v>
      </c>
    </row>
    <row r="621" ht="17.85" customHeight="1" spans="1:10">
      <c r="A621" s="172" t="s">
        <v>552</v>
      </c>
      <c r="B621" s="151">
        <v>31</v>
      </c>
      <c r="C621" s="176"/>
      <c r="D621" s="176"/>
      <c r="E621" s="151">
        <v>33</v>
      </c>
      <c r="F621" s="176"/>
      <c r="G621" s="176"/>
      <c r="H621" s="85">
        <f t="shared" si="19"/>
        <v>1.06451612903226</v>
      </c>
      <c r="J621" s="114" t="str">
        <f t="shared" si="18"/>
        <v>是</v>
      </c>
    </row>
    <row r="622" ht="20.1" hidden="1" customHeight="1" spans="1:10">
      <c r="A622" s="172" t="s">
        <v>553</v>
      </c>
      <c r="B622" s="151">
        <v>0</v>
      </c>
      <c r="C622" s="176"/>
      <c r="D622" s="176"/>
      <c r="E622" s="151">
        <v>0</v>
      </c>
      <c r="F622" s="176"/>
      <c r="G622" s="176"/>
      <c r="H622" s="83" t="str">
        <f t="shared" si="19"/>
        <v/>
      </c>
      <c r="J622" s="114" t="str">
        <f t="shared" si="18"/>
        <v>否</v>
      </c>
    </row>
    <row r="623" ht="17.85" customHeight="1" spans="1:10">
      <c r="A623" s="172" t="s">
        <v>554</v>
      </c>
      <c r="B623" s="151">
        <v>526</v>
      </c>
      <c r="C623" s="176">
        <v>1</v>
      </c>
      <c r="D623" s="176"/>
      <c r="E623" s="151">
        <v>435</v>
      </c>
      <c r="F623" s="176"/>
      <c r="G623" s="176"/>
      <c r="H623" s="85">
        <f t="shared" si="19"/>
        <v>0.826996197718631</v>
      </c>
      <c r="J623" s="114" t="str">
        <f t="shared" si="18"/>
        <v>是</v>
      </c>
    </row>
    <row r="624" ht="17.85" customHeight="1" spans="1:10">
      <c r="A624" s="172" t="s">
        <v>117</v>
      </c>
      <c r="B624" s="151">
        <v>159</v>
      </c>
      <c r="C624" s="176"/>
      <c r="D624" s="176"/>
      <c r="E624" s="151">
        <v>228</v>
      </c>
      <c r="F624" s="176"/>
      <c r="G624" s="176"/>
      <c r="H624" s="85">
        <f t="shared" si="19"/>
        <v>1.43396226415094</v>
      </c>
      <c r="J624" s="114" t="str">
        <f t="shared" si="18"/>
        <v>是</v>
      </c>
    </row>
    <row r="625" ht="17.85" customHeight="1" spans="1:10">
      <c r="A625" s="172" t="s">
        <v>118</v>
      </c>
      <c r="B625" s="151">
        <v>3</v>
      </c>
      <c r="C625" s="176"/>
      <c r="D625" s="176"/>
      <c r="E625" s="151">
        <v>8</v>
      </c>
      <c r="F625" s="176"/>
      <c r="G625" s="176"/>
      <c r="H625" s="85">
        <f t="shared" si="19"/>
        <v>2.66666666666667</v>
      </c>
      <c r="J625" s="114" t="str">
        <f t="shared" si="18"/>
        <v>是</v>
      </c>
    </row>
    <row r="626" ht="20.1" hidden="1" customHeight="1" spans="1:10">
      <c r="A626" s="172" t="s">
        <v>119</v>
      </c>
      <c r="B626" s="151">
        <v>0</v>
      </c>
      <c r="C626" s="176"/>
      <c r="D626" s="176"/>
      <c r="E626" s="151">
        <v>0</v>
      </c>
      <c r="F626" s="176"/>
      <c r="G626" s="176"/>
      <c r="H626" s="83" t="str">
        <f t="shared" si="19"/>
        <v/>
      </c>
      <c r="J626" s="114" t="str">
        <f t="shared" si="18"/>
        <v>否</v>
      </c>
    </row>
    <row r="627" ht="17.85" customHeight="1" spans="1:10">
      <c r="A627" s="172" t="s">
        <v>555</v>
      </c>
      <c r="B627" s="151">
        <v>5</v>
      </c>
      <c r="C627" s="176"/>
      <c r="D627" s="176"/>
      <c r="E627" s="151">
        <v>5</v>
      </c>
      <c r="F627" s="176"/>
      <c r="G627" s="176"/>
      <c r="H627" s="85">
        <f t="shared" si="19"/>
        <v>1</v>
      </c>
      <c r="J627" s="114" t="str">
        <f t="shared" si="18"/>
        <v>是</v>
      </c>
    </row>
    <row r="628" ht="17.85" customHeight="1" spans="1:10">
      <c r="A628" s="172" t="s">
        <v>556</v>
      </c>
      <c r="B628" s="151">
        <v>127</v>
      </c>
      <c r="C628" s="176">
        <v>1</v>
      </c>
      <c r="D628" s="176"/>
      <c r="E628" s="151">
        <v>52</v>
      </c>
      <c r="F628" s="176"/>
      <c r="G628" s="176"/>
      <c r="H628" s="85">
        <f t="shared" si="19"/>
        <v>0.409448818897638</v>
      </c>
      <c r="J628" s="114" t="str">
        <f t="shared" si="18"/>
        <v>是</v>
      </c>
    </row>
    <row r="629" ht="17.85" customHeight="1" spans="1:10">
      <c r="A629" s="172" t="s">
        <v>557</v>
      </c>
      <c r="B629" s="151">
        <v>157</v>
      </c>
      <c r="C629" s="176"/>
      <c r="D629" s="176"/>
      <c r="E629" s="151">
        <v>80</v>
      </c>
      <c r="F629" s="176"/>
      <c r="G629" s="176"/>
      <c r="H629" s="85">
        <f t="shared" si="19"/>
        <v>0.509554140127389</v>
      </c>
      <c r="J629" s="114" t="str">
        <f t="shared" si="18"/>
        <v>是</v>
      </c>
    </row>
    <row r="630" ht="20.1" hidden="1" customHeight="1" spans="1:10">
      <c r="A630" s="172" t="s">
        <v>558</v>
      </c>
      <c r="B630" s="151"/>
      <c r="C630" s="176"/>
      <c r="D630" s="176"/>
      <c r="E630" s="151"/>
      <c r="F630" s="176"/>
      <c r="G630" s="176"/>
      <c r="H630" s="83" t="str">
        <f t="shared" si="19"/>
        <v/>
      </c>
      <c r="J630" s="114" t="str">
        <f t="shared" si="18"/>
        <v>否</v>
      </c>
    </row>
    <row r="631" ht="17.85" customHeight="1" spans="1:10">
      <c r="A631" s="172" t="s">
        <v>559</v>
      </c>
      <c r="B631" s="151">
        <v>75</v>
      </c>
      <c r="C631" s="176"/>
      <c r="D631" s="176"/>
      <c r="E631" s="151">
        <v>62</v>
      </c>
      <c r="F631" s="176"/>
      <c r="G631" s="176"/>
      <c r="H631" s="85">
        <f t="shared" si="19"/>
        <v>0.826666666666667</v>
      </c>
      <c r="J631" s="114" t="str">
        <f t="shared" si="18"/>
        <v>是</v>
      </c>
    </row>
    <row r="632" ht="17.85" customHeight="1" spans="1:10">
      <c r="A632" s="172" t="s">
        <v>560</v>
      </c>
      <c r="B632" s="151"/>
      <c r="C632" s="176"/>
      <c r="D632" s="176"/>
      <c r="E632" s="151">
        <v>338</v>
      </c>
      <c r="F632" s="176"/>
      <c r="G632" s="176"/>
      <c r="H632" s="85" t="str">
        <f t="shared" si="19"/>
        <v/>
      </c>
      <c r="J632" s="114" t="str">
        <f t="shared" si="18"/>
        <v>是</v>
      </c>
    </row>
    <row r="633" hidden="1" spans="1:10">
      <c r="A633" s="172" t="s">
        <v>561</v>
      </c>
      <c r="B633" s="151"/>
      <c r="C633" s="176"/>
      <c r="D633" s="176"/>
      <c r="E633" s="151">
        <v>0</v>
      </c>
      <c r="F633" s="176"/>
      <c r="G633" s="176"/>
      <c r="H633" s="83" t="str">
        <f t="shared" si="19"/>
        <v/>
      </c>
      <c r="J633" s="114" t="str">
        <f t="shared" si="18"/>
        <v>否</v>
      </c>
    </row>
    <row r="634" hidden="1" spans="1:10">
      <c r="A634" s="172" t="s">
        <v>562</v>
      </c>
      <c r="B634" s="151"/>
      <c r="C634" s="176"/>
      <c r="D634" s="176"/>
      <c r="E634" s="151">
        <v>0</v>
      </c>
      <c r="F634" s="176"/>
      <c r="G634" s="176"/>
      <c r="H634" s="83" t="str">
        <f t="shared" si="19"/>
        <v/>
      </c>
      <c r="J634" s="114" t="str">
        <f t="shared" si="18"/>
        <v>否</v>
      </c>
    </row>
    <row r="635" ht="17.85" customHeight="1" spans="1:10">
      <c r="A635" s="172" t="s">
        <v>563</v>
      </c>
      <c r="B635" s="151"/>
      <c r="C635" s="176"/>
      <c r="D635" s="176"/>
      <c r="E635" s="151">
        <v>338</v>
      </c>
      <c r="F635" s="176"/>
      <c r="G635" s="176"/>
      <c r="H635" s="85" t="str">
        <f t="shared" si="19"/>
        <v/>
      </c>
      <c r="J635" s="114" t="str">
        <f t="shared" si="18"/>
        <v>是</v>
      </c>
    </row>
    <row r="636" hidden="1" spans="1:10">
      <c r="A636" s="172" t="s">
        <v>564</v>
      </c>
      <c r="B636" s="151"/>
      <c r="C636" s="176"/>
      <c r="D636" s="176"/>
      <c r="E636" s="151">
        <v>0</v>
      </c>
      <c r="F636" s="176"/>
      <c r="G636" s="176"/>
      <c r="H636" s="83" t="str">
        <f t="shared" si="19"/>
        <v/>
      </c>
      <c r="J636" s="114" t="str">
        <f t="shared" si="18"/>
        <v>否</v>
      </c>
    </row>
    <row r="637" ht="17.85" customHeight="1" spans="1:10">
      <c r="A637" s="172" t="s">
        <v>565</v>
      </c>
      <c r="B637" s="151">
        <v>224</v>
      </c>
      <c r="C637" s="176"/>
      <c r="D637" s="176"/>
      <c r="E637" s="151">
        <v>192</v>
      </c>
      <c r="F637" s="176"/>
      <c r="G637" s="176"/>
      <c r="H637" s="85">
        <f t="shared" si="19"/>
        <v>0.857142857142857</v>
      </c>
      <c r="J637" s="114" t="str">
        <f t="shared" si="18"/>
        <v>是</v>
      </c>
    </row>
    <row r="638" ht="17.85" customHeight="1" spans="1:10">
      <c r="A638" s="172" t="s">
        <v>117</v>
      </c>
      <c r="B638" s="151">
        <v>122</v>
      </c>
      <c r="C638" s="176"/>
      <c r="D638" s="176"/>
      <c r="E638" s="151">
        <v>147</v>
      </c>
      <c r="F638" s="176"/>
      <c r="G638" s="176"/>
      <c r="H638" s="85">
        <f t="shared" si="19"/>
        <v>1.20491803278689</v>
      </c>
      <c r="J638" s="114" t="str">
        <f t="shared" si="18"/>
        <v>是</v>
      </c>
    </row>
    <row r="639" ht="17.85" customHeight="1" spans="1:10">
      <c r="A639" s="172" t="s">
        <v>118</v>
      </c>
      <c r="B639" s="151">
        <v>0</v>
      </c>
      <c r="C639" s="176"/>
      <c r="D639" s="176"/>
      <c r="E639" s="151">
        <v>1</v>
      </c>
      <c r="F639" s="176"/>
      <c r="G639" s="176"/>
      <c r="H639" s="85" t="str">
        <f t="shared" si="19"/>
        <v/>
      </c>
      <c r="J639" s="114" t="str">
        <f t="shared" si="18"/>
        <v>是</v>
      </c>
    </row>
    <row r="640" hidden="1" spans="1:10">
      <c r="A640" s="172" t="s">
        <v>119</v>
      </c>
      <c r="B640" s="151">
        <v>0</v>
      </c>
      <c r="C640" s="176"/>
      <c r="D640" s="176"/>
      <c r="E640" s="151">
        <v>0</v>
      </c>
      <c r="F640" s="176"/>
      <c r="G640" s="176"/>
      <c r="H640" s="83" t="str">
        <f t="shared" si="19"/>
        <v/>
      </c>
      <c r="J640" s="114" t="str">
        <f t="shared" si="18"/>
        <v>否</v>
      </c>
    </row>
    <row r="641" ht="17.85" customHeight="1" spans="1:10">
      <c r="A641" s="172" t="s">
        <v>566</v>
      </c>
      <c r="B641" s="151">
        <v>102</v>
      </c>
      <c r="C641" s="176"/>
      <c r="D641" s="176"/>
      <c r="E641" s="151">
        <v>44</v>
      </c>
      <c r="F641" s="176"/>
      <c r="G641" s="176"/>
      <c r="H641" s="85">
        <f t="shared" si="19"/>
        <v>0.431372549019608</v>
      </c>
      <c r="J641" s="114" t="str">
        <f t="shared" si="18"/>
        <v>是</v>
      </c>
    </row>
    <row r="642" ht="20.1" hidden="1" customHeight="1" spans="1:10">
      <c r="A642" s="172" t="s">
        <v>567</v>
      </c>
      <c r="B642" s="151">
        <v>0</v>
      </c>
      <c r="C642" s="176"/>
      <c r="D642" s="176"/>
      <c r="E642" s="151"/>
      <c r="F642" s="176"/>
      <c r="G642" s="176"/>
      <c r="H642" s="83" t="str">
        <f t="shared" si="19"/>
        <v/>
      </c>
      <c r="J642" s="114" t="str">
        <f t="shared" si="18"/>
        <v>否</v>
      </c>
    </row>
    <row r="643" ht="20.1" hidden="1" customHeight="1" spans="1:10">
      <c r="A643" s="172" t="s">
        <v>568</v>
      </c>
      <c r="B643" s="151">
        <v>0</v>
      </c>
      <c r="C643" s="176"/>
      <c r="D643" s="176"/>
      <c r="E643" s="151"/>
      <c r="F643" s="176"/>
      <c r="G643" s="176"/>
      <c r="H643" s="83" t="str">
        <f t="shared" si="19"/>
        <v/>
      </c>
      <c r="J643" s="114" t="str">
        <f t="shared" si="18"/>
        <v>否</v>
      </c>
    </row>
    <row r="644" ht="20.1" hidden="1" customHeight="1" spans="1:10">
      <c r="A644" s="172" t="s">
        <v>569</v>
      </c>
      <c r="B644" s="151">
        <v>0</v>
      </c>
      <c r="C644" s="176"/>
      <c r="D644" s="176"/>
      <c r="E644" s="151"/>
      <c r="F644" s="176"/>
      <c r="G644" s="176"/>
      <c r="H644" s="83" t="str">
        <f t="shared" si="19"/>
        <v/>
      </c>
      <c r="J644" s="114" t="str">
        <f t="shared" si="18"/>
        <v>否</v>
      </c>
    </row>
    <row r="645" ht="17.85" customHeight="1" spans="1:10">
      <c r="A645" s="172" t="s">
        <v>570</v>
      </c>
      <c r="B645" s="151">
        <v>139</v>
      </c>
      <c r="C645" s="176"/>
      <c r="D645" s="176"/>
      <c r="E645" s="151">
        <v>123</v>
      </c>
      <c r="F645" s="176"/>
      <c r="G645" s="176"/>
      <c r="H645" s="85">
        <f t="shared" si="19"/>
        <v>0.884892086330935</v>
      </c>
      <c r="J645" s="114" t="str">
        <f t="shared" ref="J645:J708" si="20">IF((E645+F645+K645)&lt;&gt;0,"是","否")</f>
        <v>是</v>
      </c>
    </row>
    <row r="646" ht="18.2" hidden="1" customHeight="1" spans="1:10">
      <c r="A646" s="172" t="s">
        <v>571</v>
      </c>
      <c r="B646" s="151">
        <v>10</v>
      </c>
      <c r="C646" s="176"/>
      <c r="D646" s="176"/>
      <c r="E646" s="151">
        <v>0</v>
      </c>
      <c r="F646" s="176"/>
      <c r="G646" s="176"/>
      <c r="H646" s="83">
        <f t="shared" ref="H646:H709" si="21">IF(B646&lt;&gt;0,E646/B646,"")</f>
        <v>0</v>
      </c>
      <c r="J646" s="114" t="str">
        <f t="shared" si="20"/>
        <v>否</v>
      </c>
    </row>
    <row r="647" ht="17.85" customHeight="1" spans="1:10">
      <c r="A647" s="172" t="s">
        <v>572</v>
      </c>
      <c r="B647" s="151">
        <v>129</v>
      </c>
      <c r="C647" s="176"/>
      <c r="D647" s="176"/>
      <c r="E647" s="151">
        <v>123</v>
      </c>
      <c r="F647" s="176"/>
      <c r="G647" s="176"/>
      <c r="H647" s="85">
        <f t="shared" si="21"/>
        <v>0.953488372093023</v>
      </c>
      <c r="J647" s="114" t="str">
        <f t="shared" si="20"/>
        <v>是</v>
      </c>
    </row>
    <row r="648" ht="20.1" hidden="1" customHeight="1" spans="1:10">
      <c r="A648" s="172" t="s">
        <v>573</v>
      </c>
      <c r="B648" s="151">
        <v>0</v>
      </c>
      <c r="C648" s="176"/>
      <c r="D648" s="176"/>
      <c r="E648" s="151"/>
      <c r="F648" s="176"/>
      <c r="G648" s="176"/>
      <c r="H648" s="83" t="str">
        <f t="shared" si="21"/>
        <v/>
      </c>
      <c r="J648" s="114" t="str">
        <f t="shared" si="20"/>
        <v>否</v>
      </c>
    </row>
    <row r="649" ht="20.1" hidden="1" customHeight="1" spans="1:10">
      <c r="A649" s="172" t="s">
        <v>574</v>
      </c>
      <c r="B649" s="151">
        <v>0</v>
      </c>
      <c r="C649" s="176"/>
      <c r="D649" s="176"/>
      <c r="E649" s="151"/>
      <c r="F649" s="176"/>
      <c r="G649" s="176"/>
      <c r="H649" s="83" t="str">
        <f t="shared" si="21"/>
        <v/>
      </c>
      <c r="J649" s="114" t="str">
        <f t="shared" si="20"/>
        <v>否</v>
      </c>
    </row>
    <row r="650" ht="20.1" hidden="1" customHeight="1" spans="1:10">
      <c r="A650" s="172" t="s">
        <v>575</v>
      </c>
      <c r="B650" s="151">
        <v>0</v>
      </c>
      <c r="C650" s="176"/>
      <c r="D650" s="176"/>
      <c r="E650" s="151"/>
      <c r="F650" s="176"/>
      <c r="G650" s="176"/>
      <c r="H650" s="83" t="str">
        <f t="shared" si="21"/>
        <v/>
      </c>
      <c r="J650" s="114" t="str">
        <f t="shared" si="20"/>
        <v>否</v>
      </c>
    </row>
    <row r="651" ht="20.1" hidden="1" customHeight="1" spans="1:10">
      <c r="A651" s="172" t="s">
        <v>576</v>
      </c>
      <c r="B651" s="151">
        <v>0</v>
      </c>
      <c r="C651" s="176"/>
      <c r="D651" s="176"/>
      <c r="E651" s="151"/>
      <c r="F651" s="176"/>
      <c r="G651" s="176"/>
      <c r="H651" s="83" t="str">
        <f t="shared" si="21"/>
        <v/>
      </c>
      <c r="J651" s="114" t="str">
        <f t="shared" si="20"/>
        <v>否</v>
      </c>
    </row>
    <row r="652" ht="20.1" hidden="1" customHeight="1" spans="1:10">
      <c r="A652" s="172" t="s">
        <v>577</v>
      </c>
      <c r="B652" s="151">
        <v>0</v>
      </c>
      <c r="C652" s="176"/>
      <c r="D652" s="176"/>
      <c r="E652" s="151"/>
      <c r="F652" s="176"/>
      <c r="G652" s="176"/>
      <c r="H652" s="83" t="str">
        <f t="shared" si="21"/>
        <v/>
      </c>
      <c r="J652" s="114" t="str">
        <f t="shared" si="20"/>
        <v>否</v>
      </c>
    </row>
    <row r="653" ht="20.1" hidden="1" customHeight="1" spans="1:10">
      <c r="A653" s="172" t="s">
        <v>578</v>
      </c>
      <c r="B653" s="151">
        <v>0</v>
      </c>
      <c r="C653" s="176"/>
      <c r="D653" s="176"/>
      <c r="E653" s="151"/>
      <c r="F653" s="176"/>
      <c r="G653" s="176"/>
      <c r="H653" s="83" t="str">
        <f t="shared" si="21"/>
        <v/>
      </c>
      <c r="J653" s="114" t="str">
        <f t="shared" si="20"/>
        <v>否</v>
      </c>
    </row>
    <row r="654" ht="17.85" customHeight="1" spans="1:10">
      <c r="A654" s="172" t="s">
        <v>579</v>
      </c>
      <c r="B654" s="151">
        <v>8</v>
      </c>
      <c r="C654" s="176"/>
      <c r="D654" s="176"/>
      <c r="E654" s="151">
        <v>8</v>
      </c>
      <c r="F654" s="176"/>
      <c r="G654" s="176"/>
      <c r="H654" s="85">
        <f t="shared" si="21"/>
        <v>1</v>
      </c>
      <c r="J654" s="114" t="str">
        <f t="shared" si="20"/>
        <v>是</v>
      </c>
    </row>
    <row r="655" ht="17.85" customHeight="1" spans="1:10">
      <c r="A655" s="172" t="s">
        <v>580</v>
      </c>
      <c r="B655" s="151">
        <v>3</v>
      </c>
      <c r="C655" s="176"/>
      <c r="D655" s="176"/>
      <c r="E655" s="151">
        <v>3</v>
      </c>
      <c r="F655" s="176"/>
      <c r="G655" s="176"/>
      <c r="H655" s="85">
        <f t="shared" si="21"/>
        <v>1</v>
      </c>
      <c r="J655" s="114" t="str">
        <f t="shared" si="20"/>
        <v>是</v>
      </c>
    </row>
    <row r="656" ht="17.85" customHeight="1" spans="1:10">
      <c r="A656" s="172" t="s">
        <v>581</v>
      </c>
      <c r="B656" s="151">
        <v>5</v>
      </c>
      <c r="C656" s="176"/>
      <c r="D656" s="176"/>
      <c r="E656" s="151">
        <v>5</v>
      </c>
      <c r="F656" s="176"/>
      <c r="G656" s="176"/>
      <c r="H656" s="85">
        <f t="shared" si="21"/>
        <v>1</v>
      </c>
      <c r="J656" s="114" t="str">
        <f t="shared" si="20"/>
        <v>是</v>
      </c>
    </row>
    <row r="657" ht="17.85" customHeight="1" spans="1:10">
      <c r="A657" s="172" t="s">
        <v>582</v>
      </c>
      <c r="B657" s="151">
        <v>95</v>
      </c>
      <c r="C657" s="176"/>
      <c r="D657" s="176"/>
      <c r="E657" s="151">
        <v>317</v>
      </c>
      <c r="F657" s="176"/>
      <c r="G657" s="176">
        <v>93</v>
      </c>
      <c r="H657" s="85">
        <f t="shared" si="21"/>
        <v>3.33684210526316</v>
      </c>
      <c r="J657" s="114" t="str">
        <f t="shared" si="20"/>
        <v>是</v>
      </c>
    </row>
    <row r="658" ht="17.85" customHeight="1" spans="1:10">
      <c r="A658" s="172" t="s">
        <v>583</v>
      </c>
      <c r="B658" s="151">
        <v>95</v>
      </c>
      <c r="C658" s="176"/>
      <c r="D658" s="176">
        <v>2</v>
      </c>
      <c r="E658" s="151">
        <v>317</v>
      </c>
      <c r="F658" s="176"/>
      <c r="G658" s="176">
        <v>93</v>
      </c>
      <c r="H658" s="85">
        <f t="shared" si="21"/>
        <v>3.33684210526316</v>
      </c>
      <c r="J658" s="114" t="str">
        <f t="shared" si="20"/>
        <v>是</v>
      </c>
    </row>
    <row r="659" s="182" customFormat="1" ht="17.85" customHeight="1" spans="1:11">
      <c r="A659" s="169" t="s">
        <v>36</v>
      </c>
      <c r="B659" s="149">
        <v>21784</v>
      </c>
      <c r="C659" s="180">
        <v>21</v>
      </c>
      <c r="D659" s="180">
        <v>29</v>
      </c>
      <c r="E659" s="149">
        <v>118626</v>
      </c>
      <c r="F659" s="180">
        <v>24</v>
      </c>
      <c r="G659" s="180">
        <v>50</v>
      </c>
      <c r="H659" s="83">
        <f t="shared" si="21"/>
        <v>5.44555637164892</v>
      </c>
      <c r="J659" s="114" t="str">
        <f t="shared" si="20"/>
        <v>是</v>
      </c>
      <c r="K659" s="182">
        <v>1</v>
      </c>
    </row>
    <row r="660" ht="17.85" customHeight="1" spans="1:10">
      <c r="A660" s="172" t="s">
        <v>584</v>
      </c>
      <c r="B660" s="151">
        <v>828</v>
      </c>
      <c r="C660" s="176">
        <v>0</v>
      </c>
      <c r="D660" s="176">
        <v>0</v>
      </c>
      <c r="E660" s="151">
        <v>787</v>
      </c>
      <c r="F660" s="176"/>
      <c r="G660" s="176"/>
      <c r="H660" s="85">
        <f t="shared" si="21"/>
        <v>0.95048309178744</v>
      </c>
      <c r="J660" s="114" t="str">
        <f t="shared" si="20"/>
        <v>是</v>
      </c>
    </row>
    <row r="661" ht="17.85" customHeight="1" spans="1:10">
      <c r="A661" s="172" t="s">
        <v>117</v>
      </c>
      <c r="B661" s="151">
        <v>531</v>
      </c>
      <c r="C661" s="176">
        <v>0</v>
      </c>
      <c r="D661" s="176">
        <v>0</v>
      </c>
      <c r="E661" s="151">
        <v>597</v>
      </c>
      <c r="F661" s="176"/>
      <c r="G661" s="176"/>
      <c r="H661" s="85">
        <f t="shared" si="21"/>
        <v>1.12429378531073</v>
      </c>
      <c r="J661" s="114" t="str">
        <f t="shared" si="20"/>
        <v>是</v>
      </c>
    </row>
    <row r="662" ht="17.25" hidden="1" customHeight="1" spans="1:10">
      <c r="A662" s="172" t="s">
        <v>118</v>
      </c>
      <c r="B662" s="151">
        <v>20</v>
      </c>
      <c r="C662" s="176">
        <v>0</v>
      </c>
      <c r="D662" s="176">
        <v>0</v>
      </c>
      <c r="E662" s="151">
        <v>0</v>
      </c>
      <c r="F662" s="176"/>
      <c r="G662" s="176"/>
      <c r="H662" s="83">
        <f t="shared" si="21"/>
        <v>0</v>
      </c>
      <c r="J662" s="114" t="str">
        <f t="shared" si="20"/>
        <v>否</v>
      </c>
    </row>
    <row r="663" ht="20.1" hidden="1" customHeight="1" spans="1:10">
      <c r="A663" s="172" t="s">
        <v>119</v>
      </c>
      <c r="B663" s="151">
        <v>0</v>
      </c>
      <c r="C663" s="176">
        <v>0</v>
      </c>
      <c r="D663" s="176">
        <v>0</v>
      </c>
      <c r="E663" s="151">
        <v>0</v>
      </c>
      <c r="F663" s="176"/>
      <c r="G663" s="176"/>
      <c r="H663" s="83" t="str">
        <f t="shared" si="21"/>
        <v/>
      </c>
      <c r="J663" s="114" t="str">
        <f t="shared" si="20"/>
        <v>否</v>
      </c>
    </row>
    <row r="664" ht="17.85" customHeight="1" spans="1:10">
      <c r="A664" s="172" t="s">
        <v>585</v>
      </c>
      <c r="B664" s="151">
        <v>277</v>
      </c>
      <c r="C664" s="176">
        <v>0</v>
      </c>
      <c r="D664" s="176">
        <v>0</v>
      </c>
      <c r="E664" s="151">
        <v>190</v>
      </c>
      <c r="F664" s="176"/>
      <c r="G664" s="176"/>
      <c r="H664" s="85">
        <f t="shared" si="21"/>
        <v>0.685920577617328</v>
      </c>
      <c r="J664" s="114" t="str">
        <f t="shared" si="20"/>
        <v>是</v>
      </c>
    </row>
    <row r="665" ht="17.85" customHeight="1" spans="1:10">
      <c r="A665" s="172" t="s">
        <v>586</v>
      </c>
      <c r="B665" s="151">
        <v>5323</v>
      </c>
      <c r="C665" s="176">
        <v>0</v>
      </c>
      <c r="D665" s="176">
        <v>0</v>
      </c>
      <c r="E665" s="151">
        <v>13135</v>
      </c>
      <c r="F665" s="176"/>
      <c r="G665" s="176"/>
      <c r="H665" s="85">
        <f t="shared" si="21"/>
        <v>2.46759346233327</v>
      </c>
      <c r="J665" s="114" t="str">
        <f t="shared" si="20"/>
        <v>是</v>
      </c>
    </row>
    <row r="666" ht="17.85" customHeight="1" spans="1:10">
      <c r="A666" s="172" t="s">
        <v>587</v>
      </c>
      <c r="B666" s="151">
        <v>4548</v>
      </c>
      <c r="C666" s="176">
        <v>0</v>
      </c>
      <c r="D666" s="176">
        <v>0</v>
      </c>
      <c r="E666" s="151">
        <v>10617</v>
      </c>
      <c r="F666" s="176"/>
      <c r="G666" s="176"/>
      <c r="H666" s="85">
        <f t="shared" si="21"/>
        <v>2.3344327176781</v>
      </c>
      <c r="J666" s="114" t="str">
        <f t="shared" si="20"/>
        <v>是</v>
      </c>
    </row>
    <row r="667" ht="17.85" customHeight="1" spans="1:10">
      <c r="A667" s="172" t="s">
        <v>588</v>
      </c>
      <c r="B667" s="151">
        <v>0</v>
      </c>
      <c r="C667" s="176">
        <v>0</v>
      </c>
      <c r="D667" s="176">
        <v>0</v>
      </c>
      <c r="E667" s="151">
        <v>230</v>
      </c>
      <c r="F667" s="176"/>
      <c r="G667" s="176"/>
      <c r="H667" s="85" t="str">
        <f t="shared" si="21"/>
        <v/>
      </c>
      <c r="J667" s="114" t="str">
        <f t="shared" si="20"/>
        <v>是</v>
      </c>
    </row>
    <row r="668" hidden="1" spans="1:10">
      <c r="A668" s="172" t="s">
        <v>589</v>
      </c>
      <c r="B668" s="151">
        <v>0</v>
      </c>
      <c r="C668" s="176">
        <v>0</v>
      </c>
      <c r="D668" s="176">
        <v>0</v>
      </c>
      <c r="E668" s="151">
        <v>0</v>
      </c>
      <c r="F668" s="176"/>
      <c r="G668" s="176"/>
      <c r="H668" s="83" t="str">
        <f t="shared" si="21"/>
        <v/>
      </c>
      <c r="J668" s="114" t="str">
        <f t="shared" si="20"/>
        <v>否</v>
      </c>
    </row>
    <row r="669" hidden="1" spans="1:10">
      <c r="A669" s="172" t="s">
        <v>590</v>
      </c>
      <c r="B669" s="151">
        <v>0</v>
      </c>
      <c r="C669" s="176">
        <v>0</v>
      </c>
      <c r="D669" s="176">
        <v>0</v>
      </c>
      <c r="E669" s="151">
        <v>0</v>
      </c>
      <c r="F669" s="176"/>
      <c r="G669" s="176"/>
      <c r="H669" s="83" t="str">
        <f t="shared" si="21"/>
        <v/>
      </c>
      <c r="J669" s="114" t="str">
        <f t="shared" si="20"/>
        <v>否</v>
      </c>
    </row>
    <row r="670" ht="17.85" customHeight="1" spans="1:10">
      <c r="A670" s="172" t="s">
        <v>591</v>
      </c>
      <c r="B670" s="151">
        <v>707</v>
      </c>
      <c r="C670" s="176">
        <v>0</v>
      </c>
      <c r="D670" s="176">
        <v>0</v>
      </c>
      <c r="E670" s="151">
        <v>755</v>
      </c>
      <c r="F670" s="176"/>
      <c r="G670" s="176"/>
      <c r="H670" s="85">
        <f t="shared" si="21"/>
        <v>1.06789250353607</v>
      </c>
      <c r="J670" s="114" t="str">
        <f t="shared" si="20"/>
        <v>是</v>
      </c>
    </row>
    <row r="671" ht="20.1" hidden="1" customHeight="1" spans="1:10">
      <c r="A671" s="172" t="s">
        <v>592</v>
      </c>
      <c r="B671" s="151">
        <v>0</v>
      </c>
      <c r="C671" s="176">
        <v>0</v>
      </c>
      <c r="D671" s="176">
        <v>0</v>
      </c>
      <c r="E671" s="151">
        <v>0</v>
      </c>
      <c r="F671" s="176"/>
      <c r="G671" s="176"/>
      <c r="H671" s="83" t="str">
        <f t="shared" si="21"/>
        <v/>
      </c>
      <c r="J671" s="114" t="str">
        <f t="shared" si="20"/>
        <v>否</v>
      </c>
    </row>
    <row r="672" ht="20.1" hidden="1" customHeight="1" spans="1:10">
      <c r="A672" s="172" t="s">
        <v>593</v>
      </c>
      <c r="B672" s="151">
        <v>0</v>
      </c>
      <c r="C672" s="176">
        <v>0</v>
      </c>
      <c r="D672" s="176">
        <v>0</v>
      </c>
      <c r="E672" s="151">
        <v>0</v>
      </c>
      <c r="F672" s="176"/>
      <c r="G672" s="176"/>
      <c r="H672" s="83" t="str">
        <f t="shared" si="21"/>
        <v/>
      </c>
      <c r="J672" s="114" t="str">
        <f t="shared" si="20"/>
        <v>否</v>
      </c>
    </row>
    <row r="673" ht="20.1" hidden="1" customHeight="1" spans="1:10">
      <c r="A673" s="172" t="s">
        <v>594</v>
      </c>
      <c r="B673" s="151">
        <v>0</v>
      </c>
      <c r="C673" s="176">
        <v>0</v>
      </c>
      <c r="D673" s="176">
        <v>0</v>
      </c>
      <c r="E673" s="151">
        <v>0</v>
      </c>
      <c r="F673" s="176"/>
      <c r="G673" s="176"/>
      <c r="H673" s="83" t="str">
        <f t="shared" si="21"/>
        <v/>
      </c>
      <c r="J673" s="114" t="str">
        <f t="shared" si="20"/>
        <v>否</v>
      </c>
    </row>
    <row r="674" ht="20.1" hidden="1" customHeight="1" spans="1:10">
      <c r="A674" s="172" t="s">
        <v>595</v>
      </c>
      <c r="B674" s="151">
        <v>0</v>
      </c>
      <c r="C674" s="176">
        <v>0</v>
      </c>
      <c r="D674" s="176">
        <v>0</v>
      </c>
      <c r="E674" s="151">
        <v>0</v>
      </c>
      <c r="F674" s="176"/>
      <c r="G674" s="176"/>
      <c r="H674" s="83" t="str">
        <f t="shared" si="21"/>
        <v/>
      </c>
      <c r="J674" s="114" t="str">
        <f t="shared" si="20"/>
        <v>否</v>
      </c>
    </row>
    <row r="675" ht="20.1" hidden="1" customHeight="1" spans="1:10">
      <c r="A675" s="172" t="s">
        <v>596</v>
      </c>
      <c r="B675" s="151">
        <v>0</v>
      </c>
      <c r="C675" s="176">
        <v>0</v>
      </c>
      <c r="D675" s="176">
        <v>0</v>
      </c>
      <c r="E675" s="151">
        <v>0</v>
      </c>
      <c r="F675" s="176"/>
      <c r="G675" s="176"/>
      <c r="H675" s="83" t="str">
        <f t="shared" si="21"/>
        <v/>
      </c>
      <c r="J675" s="114" t="str">
        <f t="shared" si="20"/>
        <v>否</v>
      </c>
    </row>
    <row r="676" ht="20.1" hidden="1" customHeight="1" spans="1:10">
      <c r="A676" s="172" t="s">
        <v>597</v>
      </c>
      <c r="B676" s="151">
        <v>0</v>
      </c>
      <c r="C676" s="176">
        <v>0</v>
      </c>
      <c r="D676" s="176">
        <v>0</v>
      </c>
      <c r="E676" s="151">
        <v>0</v>
      </c>
      <c r="F676" s="176"/>
      <c r="G676" s="176"/>
      <c r="H676" s="83" t="str">
        <f t="shared" si="21"/>
        <v/>
      </c>
      <c r="J676" s="114" t="str">
        <f t="shared" si="20"/>
        <v>否</v>
      </c>
    </row>
    <row r="677" ht="17.85" customHeight="1" spans="1:10">
      <c r="A677" s="172" t="s">
        <v>598</v>
      </c>
      <c r="B677" s="151">
        <v>68</v>
      </c>
      <c r="C677" s="176">
        <v>0</v>
      </c>
      <c r="D677" s="176">
        <v>0</v>
      </c>
      <c r="E677" s="151">
        <v>1533</v>
      </c>
      <c r="F677" s="176"/>
      <c r="G677" s="176"/>
      <c r="H677" s="85">
        <f t="shared" si="21"/>
        <v>22.5441176470588</v>
      </c>
      <c r="J677" s="114" t="str">
        <f t="shared" si="20"/>
        <v>是</v>
      </c>
    </row>
    <row r="678" ht="17.85" customHeight="1" spans="1:10">
      <c r="A678" s="172" t="s">
        <v>599</v>
      </c>
      <c r="B678" s="151">
        <v>80</v>
      </c>
      <c r="C678" s="176"/>
      <c r="D678" s="176"/>
      <c r="E678" s="151">
        <v>139</v>
      </c>
      <c r="F678" s="176"/>
      <c r="G678" s="176"/>
      <c r="H678" s="85">
        <f t="shared" si="21"/>
        <v>1.7375</v>
      </c>
      <c r="J678" s="114" t="str">
        <f t="shared" si="20"/>
        <v>是</v>
      </c>
    </row>
    <row r="679" ht="20.1" hidden="1" customHeight="1" spans="1:10">
      <c r="A679" s="172" t="s">
        <v>600</v>
      </c>
      <c r="B679" s="151">
        <v>0</v>
      </c>
      <c r="C679" s="176"/>
      <c r="D679" s="176"/>
      <c r="E679" s="151">
        <v>0</v>
      </c>
      <c r="F679" s="176"/>
      <c r="G679" s="176"/>
      <c r="H679" s="83" t="str">
        <f t="shared" si="21"/>
        <v/>
      </c>
      <c r="J679" s="114" t="str">
        <f t="shared" si="20"/>
        <v>否</v>
      </c>
    </row>
    <row r="680" ht="17.85" customHeight="1" spans="1:10">
      <c r="A680" s="172" t="s">
        <v>601</v>
      </c>
      <c r="B680" s="151">
        <v>80</v>
      </c>
      <c r="C680" s="176"/>
      <c r="D680" s="176"/>
      <c r="E680" s="151">
        <v>129</v>
      </c>
      <c r="F680" s="176"/>
      <c r="G680" s="176"/>
      <c r="H680" s="85">
        <f t="shared" si="21"/>
        <v>1.6125</v>
      </c>
      <c r="J680" s="114" t="str">
        <f t="shared" si="20"/>
        <v>是</v>
      </c>
    </row>
    <row r="681" ht="17.85" customHeight="1" spans="1:10">
      <c r="A681" s="172" t="s">
        <v>602</v>
      </c>
      <c r="B681" s="151">
        <v>0</v>
      </c>
      <c r="C681" s="176"/>
      <c r="D681" s="176"/>
      <c r="E681" s="151">
        <v>10</v>
      </c>
      <c r="F681" s="176"/>
      <c r="G681" s="176"/>
      <c r="H681" s="85" t="str">
        <f t="shared" si="21"/>
        <v/>
      </c>
      <c r="J681" s="114" t="str">
        <f t="shared" si="20"/>
        <v>是</v>
      </c>
    </row>
    <row r="682" ht="17.85" customHeight="1" spans="1:10">
      <c r="A682" s="172" t="s">
        <v>603</v>
      </c>
      <c r="B682" s="151">
        <v>5369</v>
      </c>
      <c r="C682" s="176"/>
      <c r="D682" s="176"/>
      <c r="E682" s="151">
        <v>5694</v>
      </c>
      <c r="F682" s="176"/>
      <c r="G682" s="176">
        <v>20</v>
      </c>
      <c r="H682" s="85">
        <f t="shared" si="21"/>
        <v>1.06053268765133</v>
      </c>
      <c r="J682" s="114" t="str">
        <f t="shared" si="20"/>
        <v>是</v>
      </c>
    </row>
    <row r="683" ht="17.85" customHeight="1" spans="1:10">
      <c r="A683" s="172" t="s">
        <v>604</v>
      </c>
      <c r="B683" s="151">
        <v>1226</v>
      </c>
      <c r="C683" s="176"/>
      <c r="D683" s="176"/>
      <c r="E683" s="151">
        <v>1007</v>
      </c>
      <c r="F683" s="176"/>
      <c r="G683" s="176"/>
      <c r="H683" s="85">
        <f t="shared" si="21"/>
        <v>0.82137030995106</v>
      </c>
      <c r="J683" s="114" t="str">
        <f t="shared" si="20"/>
        <v>是</v>
      </c>
    </row>
    <row r="684" ht="17.85" customHeight="1" spans="1:10">
      <c r="A684" s="172" t="s">
        <v>605</v>
      </c>
      <c r="B684" s="151">
        <v>134</v>
      </c>
      <c r="C684" s="176"/>
      <c r="D684" s="176"/>
      <c r="E684" s="151">
        <v>159</v>
      </c>
      <c r="F684" s="176"/>
      <c r="G684" s="176"/>
      <c r="H684" s="85">
        <f t="shared" si="21"/>
        <v>1.1865671641791</v>
      </c>
      <c r="J684" s="114" t="str">
        <f t="shared" si="20"/>
        <v>是</v>
      </c>
    </row>
    <row r="685" ht="17.85" customHeight="1" spans="1:10">
      <c r="A685" s="172" t="s">
        <v>606</v>
      </c>
      <c r="B685" s="151">
        <v>678</v>
      </c>
      <c r="C685" s="176"/>
      <c r="D685" s="176"/>
      <c r="E685" s="151">
        <v>1303</v>
      </c>
      <c r="F685" s="176"/>
      <c r="G685" s="176"/>
      <c r="H685" s="85">
        <f t="shared" si="21"/>
        <v>1.92182890855457</v>
      </c>
      <c r="J685" s="114" t="str">
        <f t="shared" si="20"/>
        <v>是</v>
      </c>
    </row>
    <row r="686" ht="20.1" hidden="1" customHeight="1" spans="1:10">
      <c r="A686" s="172" t="s">
        <v>607</v>
      </c>
      <c r="B686" s="151">
        <v>0</v>
      </c>
      <c r="C686" s="176"/>
      <c r="D686" s="176"/>
      <c r="E686" s="151">
        <v>0</v>
      </c>
      <c r="F686" s="176"/>
      <c r="G686" s="176"/>
      <c r="H686" s="83" t="str">
        <f t="shared" si="21"/>
        <v/>
      </c>
      <c r="J686" s="114" t="str">
        <f t="shared" si="20"/>
        <v>否</v>
      </c>
    </row>
    <row r="687" ht="17.85" customHeight="1" spans="1:10">
      <c r="A687" s="172" t="s">
        <v>608</v>
      </c>
      <c r="B687" s="151">
        <v>40</v>
      </c>
      <c r="C687" s="176"/>
      <c r="D687" s="176"/>
      <c r="E687" s="151">
        <v>80</v>
      </c>
      <c r="F687" s="176"/>
      <c r="G687" s="176"/>
      <c r="H687" s="85">
        <f t="shared" si="21"/>
        <v>2</v>
      </c>
      <c r="J687" s="114" t="str">
        <f t="shared" si="20"/>
        <v>是</v>
      </c>
    </row>
    <row r="688" ht="17.85" customHeight="1" spans="1:10">
      <c r="A688" s="172" t="s">
        <v>609</v>
      </c>
      <c r="B688" s="151">
        <v>1112</v>
      </c>
      <c r="C688" s="176"/>
      <c r="D688" s="176"/>
      <c r="E688" s="151">
        <v>999</v>
      </c>
      <c r="F688" s="176"/>
      <c r="G688" s="176"/>
      <c r="H688" s="85">
        <f t="shared" si="21"/>
        <v>0.898381294964029</v>
      </c>
      <c r="J688" s="114" t="str">
        <f t="shared" si="20"/>
        <v>是</v>
      </c>
    </row>
    <row r="689" ht="17.25" hidden="1" customHeight="1" spans="1:10">
      <c r="A689" s="172" t="s">
        <v>610</v>
      </c>
      <c r="B689" s="151">
        <v>0</v>
      </c>
      <c r="C689" s="176"/>
      <c r="D689" s="176"/>
      <c r="E689" s="151">
        <v>0</v>
      </c>
      <c r="F689" s="176"/>
      <c r="G689" s="176"/>
      <c r="H689" s="83" t="str">
        <f t="shared" si="21"/>
        <v/>
      </c>
      <c r="J689" s="114" t="str">
        <f t="shared" si="20"/>
        <v>否</v>
      </c>
    </row>
    <row r="690" ht="17.85" customHeight="1" spans="1:10">
      <c r="A690" s="172" t="s">
        <v>611</v>
      </c>
      <c r="B690" s="151">
        <v>12</v>
      </c>
      <c r="C690" s="176"/>
      <c r="D690" s="176"/>
      <c r="E690" s="151">
        <v>31</v>
      </c>
      <c r="F690" s="176"/>
      <c r="G690" s="176"/>
      <c r="H690" s="85">
        <f t="shared" si="21"/>
        <v>2.58333333333333</v>
      </c>
      <c r="J690" s="114" t="str">
        <f t="shared" si="20"/>
        <v>是</v>
      </c>
    </row>
    <row r="691" ht="17.85" customHeight="1" spans="1:10">
      <c r="A691" s="172" t="s">
        <v>612</v>
      </c>
      <c r="B691" s="151">
        <v>2094</v>
      </c>
      <c r="C691" s="176"/>
      <c r="D691" s="176"/>
      <c r="E691" s="151">
        <v>1968</v>
      </c>
      <c r="F691" s="176"/>
      <c r="G691" s="176"/>
      <c r="H691" s="85">
        <f t="shared" si="21"/>
        <v>0.939828080229226</v>
      </c>
      <c r="J691" s="114" t="str">
        <f t="shared" si="20"/>
        <v>是</v>
      </c>
    </row>
    <row r="692" ht="17.85" customHeight="1" spans="1:10">
      <c r="A692" s="172" t="s">
        <v>613</v>
      </c>
      <c r="B692" s="151">
        <v>37</v>
      </c>
      <c r="C692" s="176"/>
      <c r="D692" s="176"/>
      <c r="E692" s="151">
        <v>122</v>
      </c>
      <c r="F692" s="176"/>
      <c r="G692" s="176">
        <v>20</v>
      </c>
      <c r="H692" s="85">
        <f t="shared" si="21"/>
        <v>3.2972972972973</v>
      </c>
      <c r="J692" s="114" t="str">
        <f t="shared" si="20"/>
        <v>是</v>
      </c>
    </row>
    <row r="693" ht="17.85" customHeight="1" spans="1:10">
      <c r="A693" s="172" t="s">
        <v>614</v>
      </c>
      <c r="B693" s="151">
        <v>36</v>
      </c>
      <c r="C693" s="176"/>
      <c r="D693" s="176"/>
      <c r="E693" s="151">
        <v>25</v>
      </c>
      <c r="F693" s="176"/>
      <c r="G693" s="176"/>
      <c r="H693" s="85">
        <f t="shared" si="21"/>
        <v>0.694444444444444</v>
      </c>
      <c r="J693" s="114" t="str">
        <f t="shared" si="20"/>
        <v>是</v>
      </c>
    </row>
    <row r="694" ht="18.2" hidden="1" customHeight="1" spans="1:10">
      <c r="A694" s="172" t="s">
        <v>615</v>
      </c>
      <c r="B694" s="151">
        <v>8014</v>
      </c>
      <c r="C694" s="176">
        <v>21</v>
      </c>
      <c r="D694" s="176">
        <v>29</v>
      </c>
      <c r="E694" s="151"/>
      <c r="F694" s="176"/>
      <c r="G694" s="176"/>
      <c r="H694" s="83">
        <f t="shared" si="21"/>
        <v>0</v>
      </c>
      <c r="J694" s="114" t="str">
        <f t="shared" si="20"/>
        <v>否</v>
      </c>
    </row>
    <row r="695" ht="18.2" hidden="1" customHeight="1" spans="1:10">
      <c r="A695" s="172" t="s">
        <v>616</v>
      </c>
      <c r="B695" s="151">
        <v>1518</v>
      </c>
      <c r="C695" s="176">
        <v>16</v>
      </c>
      <c r="D695" s="176">
        <v>11</v>
      </c>
      <c r="E695" s="151"/>
      <c r="F695" s="176"/>
      <c r="G695" s="176"/>
      <c r="H695" s="83">
        <f t="shared" si="21"/>
        <v>0</v>
      </c>
      <c r="J695" s="114" t="str">
        <f t="shared" si="20"/>
        <v>否</v>
      </c>
    </row>
    <row r="696" ht="18.2" hidden="1" customHeight="1" spans="1:10">
      <c r="A696" s="172" t="s">
        <v>617</v>
      </c>
      <c r="B696" s="151">
        <v>1437</v>
      </c>
      <c r="C696" s="176">
        <v>0</v>
      </c>
      <c r="D696" s="176">
        <v>11</v>
      </c>
      <c r="E696" s="151">
        <v>0</v>
      </c>
      <c r="F696" s="176"/>
      <c r="G696" s="176"/>
      <c r="H696" s="83">
        <f t="shared" si="21"/>
        <v>0</v>
      </c>
      <c r="J696" s="114" t="str">
        <f t="shared" si="20"/>
        <v>否</v>
      </c>
    </row>
    <row r="697" ht="18.2" hidden="1" customHeight="1" spans="1:10">
      <c r="A697" s="172" t="s">
        <v>618</v>
      </c>
      <c r="B697" s="151">
        <v>1207</v>
      </c>
      <c r="C697" s="176">
        <v>5</v>
      </c>
      <c r="D697" s="176">
        <v>7</v>
      </c>
      <c r="E697" s="151"/>
      <c r="F697" s="176"/>
      <c r="G697" s="176"/>
      <c r="H697" s="83">
        <f t="shared" si="21"/>
        <v>0</v>
      </c>
      <c r="J697" s="114" t="str">
        <f t="shared" si="20"/>
        <v>否</v>
      </c>
    </row>
    <row r="698" ht="20.1" hidden="1" customHeight="1" spans="1:10">
      <c r="A698" s="172" t="s">
        <v>619</v>
      </c>
      <c r="B698" s="151">
        <v>0</v>
      </c>
      <c r="C698" s="176">
        <v>0</v>
      </c>
      <c r="D698" s="176">
        <v>0</v>
      </c>
      <c r="E698" s="151"/>
      <c r="F698" s="176"/>
      <c r="G698" s="176"/>
      <c r="H698" s="83" t="str">
        <f t="shared" si="21"/>
        <v/>
      </c>
      <c r="J698" s="114" t="str">
        <f t="shared" si="20"/>
        <v>否</v>
      </c>
    </row>
    <row r="699" ht="20.1" hidden="1" customHeight="1" spans="1:10">
      <c r="A699" s="172" t="s">
        <v>620</v>
      </c>
      <c r="B699" s="151">
        <v>0</v>
      </c>
      <c r="C699" s="176">
        <v>0</v>
      </c>
      <c r="D699" s="176">
        <v>0</v>
      </c>
      <c r="E699" s="151"/>
      <c r="F699" s="176"/>
      <c r="G699" s="176"/>
      <c r="H699" s="83" t="str">
        <f t="shared" si="21"/>
        <v/>
      </c>
      <c r="J699" s="114" t="str">
        <f t="shared" si="20"/>
        <v>否</v>
      </c>
    </row>
    <row r="700" ht="18.2" hidden="1" customHeight="1" spans="1:10">
      <c r="A700" s="172" t="s">
        <v>621</v>
      </c>
      <c r="B700" s="151">
        <v>3040</v>
      </c>
      <c r="C700" s="176">
        <v>0</v>
      </c>
      <c r="D700" s="176">
        <v>0</v>
      </c>
      <c r="E700" s="151"/>
      <c r="F700" s="176"/>
      <c r="G700" s="176"/>
      <c r="H700" s="83">
        <f t="shared" si="21"/>
        <v>0</v>
      </c>
      <c r="J700" s="114" t="str">
        <f t="shared" si="20"/>
        <v>否</v>
      </c>
    </row>
    <row r="701" ht="18.2" hidden="1" customHeight="1" spans="1:10">
      <c r="A701" s="172" t="s">
        <v>622</v>
      </c>
      <c r="B701" s="151">
        <v>125</v>
      </c>
      <c r="C701" s="176">
        <v>0</v>
      </c>
      <c r="D701" s="176">
        <v>0</v>
      </c>
      <c r="E701" s="151"/>
      <c r="F701" s="176"/>
      <c r="G701" s="176"/>
      <c r="H701" s="83">
        <f t="shared" si="21"/>
        <v>0</v>
      </c>
      <c r="J701" s="114" t="str">
        <f t="shared" si="20"/>
        <v>否</v>
      </c>
    </row>
    <row r="702" ht="18.2" hidden="1" customHeight="1" spans="1:10">
      <c r="A702" s="172" t="s">
        <v>623</v>
      </c>
      <c r="B702" s="151">
        <v>85</v>
      </c>
      <c r="C702" s="176">
        <v>0</v>
      </c>
      <c r="D702" s="176">
        <v>0</v>
      </c>
      <c r="E702" s="151"/>
      <c r="F702" s="176"/>
      <c r="G702" s="176"/>
      <c r="H702" s="83">
        <f t="shared" si="21"/>
        <v>0</v>
      </c>
      <c r="J702" s="114" t="str">
        <f t="shared" si="20"/>
        <v>否</v>
      </c>
    </row>
    <row r="703" ht="18.2" hidden="1" customHeight="1" spans="1:10">
      <c r="A703" s="172" t="s">
        <v>624</v>
      </c>
      <c r="B703" s="151">
        <v>602</v>
      </c>
      <c r="C703" s="176">
        <v>0</v>
      </c>
      <c r="D703" s="176">
        <v>0</v>
      </c>
      <c r="E703" s="151"/>
      <c r="F703" s="176"/>
      <c r="G703" s="176"/>
      <c r="H703" s="83">
        <f t="shared" si="21"/>
        <v>0</v>
      </c>
      <c r="J703" s="114" t="str">
        <f t="shared" si="20"/>
        <v>否</v>
      </c>
    </row>
    <row r="704" ht="17.85" customHeight="1" spans="1:10">
      <c r="A704" s="172" t="s">
        <v>625</v>
      </c>
      <c r="B704" s="151">
        <v>17</v>
      </c>
      <c r="C704" s="176">
        <v>0</v>
      </c>
      <c r="D704" s="176">
        <v>0</v>
      </c>
      <c r="E704" s="151">
        <v>7</v>
      </c>
      <c r="F704" s="176"/>
      <c r="G704" s="176"/>
      <c r="H704" s="85">
        <f t="shared" si="21"/>
        <v>0.411764705882353</v>
      </c>
      <c r="J704" s="114" t="str">
        <f t="shared" si="20"/>
        <v>是</v>
      </c>
    </row>
    <row r="705" ht="17.85" customHeight="1" spans="1:10">
      <c r="A705" s="172" t="s">
        <v>626</v>
      </c>
      <c r="B705" s="151">
        <v>17</v>
      </c>
      <c r="C705" s="176">
        <v>0</v>
      </c>
      <c r="D705" s="176">
        <v>0</v>
      </c>
      <c r="E705" s="151">
        <v>7</v>
      </c>
      <c r="F705" s="176"/>
      <c r="G705" s="176"/>
      <c r="H705" s="85">
        <f t="shared" si="21"/>
        <v>0.411764705882353</v>
      </c>
      <c r="J705" s="114" t="str">
        <f t="shared" si="20"/>
        <v>是</v>
      </c>
    </row>
    <row r="706" ht="20.1" hidden="1" customHeight="1" spans="1:10">
      <c r="A706" s="172" t="s">
        <v>627</v>
      </c>
      <c r="B706" s="151">
        <v>0</v>
      </c>
      <c r="C706" s="176">
        <v>0</v>
      </c>
      <c r="D706" s="176">
        <v>0</v>
      </c>
      <c r="E706" s="151"/>
      <c r="F706" s="176"/>
      <c r="G706" s="176"/>
      <c r="H706" s="83" t="str">
        <f t="shared" si="21"/>
        <v/>
      </c>
      <c r="J706" s="114" t="str">
        <f t="shared" si="20"/>
        <v>否</v>
      </c>
    </row>
    <row r="707" ht="17.85" customHeight="1" spans="1:10">
      <c r="A707" s="172" t="s">
        <v>628</v>
      </c>
      <c r="B707" s="151">
        <v>96</v>
      </c>
      <c r="C707" s="176"/>
      <c r="D707" s="176"/>
      <c r="E707" s="151">
        <v>11</v>
      </c>
      <c r="F707" s="176"/>
      <c r="G707" s="176"/>
      <c r="H707" s="85">
        <f t="shared" si="21"/>
        <v>0.114583333333333</v>
      </c>
      <c r="J707" s="114" t="str">
        <f t="shared" si="20"/>
        <v>是</v>
      </c>
    </row>
    <row r="708" ht="18.2" hidden="1" customHeight="1" spans="1:10">
      <c r="A708" s="172" t="s">
        <v>629</v>
      </c>
      <c r="B708" s="151">
        <v>17</v>
      </c>
      <c r="C708" s="176"/>
      <c r="D708" s="176"/>
      <c r="E708" s="151"/>
      <c r="F708" s="176"/>
      <c r="G708" s="176"/>
      <c r="H708" s="83">
        <f t="shared" si="21"/>
        <v>0</v>
      </c>
      <c r="J708" s="114" t="str">
        <f t="shared" si="20"/>
        <v>否</v>
      </c>
    </row>
    <row r="709" ht="17.25" hidden="1" customHeight="1" spans="1:10">
      <c r="A709" s="172" t="s">
        <v>630</v>
      </c>
      <c r="B709" s="151">
        <v>0</v>
      </c>
      <c r="C709" s="176"/>
      <c r="D709" s="176"/>
      <c r="E709" s="151"/>
      <c r="F709" s="176"/>
      <c r="G709" s="176"/>
      <c r="H709" s="83" t="str">
        <f t="shared" si="21"/>
        <v/>
      </c>
      <c r="J709" s="114" t="str">
        <f t="shared" ref="J709:J772" si="22">IF((E709+F709+K709)&lt;&gt;0,"是","否")</f>
        <v>否</v>
      </c>
    </row>
    <row r="710" ht="17.85" customHeight="1" spans="1:10">
      <c r="A710" s="172" t="s">
        <v>631</v>
      </c>
      <c r="B710" s="151">
        <v>79</v>
      </c>
      <c r="C710" s="176"/>
      <c r="D710" s="176"/>
      <c r="E710" s="151">
        <v>11</v>
      </c>
      <c r="F710" s="176"/>
      <c r="G710" s="176"/>
      <c r="H710" s="85">
        <f t="shared" ref="H710:H773" si="23">IF(B710&lt;&gt;0,E710/B710,"")</f>
        <v>0.139240506329114</v>
      </c>
      <c r="J710" s="114" t="str">
        <f t="shared" si="22"/>
        <v>是</v>
      </c>
    </row>
    <row r="711" ht="17.85" customHeight="1" spans="1:10">
      <c r="A711" s="172" t="s">
        <v>632</v>
      </c>
      <c r="B711" s="151">
        <v>1779</v>
      </c>
      <c r="C711" s="176"/>
      <c r="D711" s="176"/>
      <c r="E711" s="151">
        <v>1331</v>
      </c>
      <c r="F711" s="176"/>
      <c r="G711" s="176"/>
      <c r="H711" s="85">
        <f t="shared" si="23"/>
        <v>0.748173130972456</v>
      </c>
      <c r="J711" s="114" t="str">
        <f t="shared" si="22"/>
        <v>是</v>
      </c>
    </row>
    <row r="712" ht="17.85" customHeight="1" spans="1:10">
      <c r="A712" s="172" t="s">
        <v>117</v>
      </c>
      <c r="B712" s="151">
        <v>534</v>
      </c>
      <c r="C712" s="176"/>
      <c r="D712" s="176"/>
      <c r="E712" s="151">
        <v>653</v>
      </c>
      <c r="F712" s="176"/>
      <c r="G712" s="176"/>
      <c r="H712" s="85">
        <f t="shared" si="23"/>
        <v>1.22284644194757</v>
      </c>
      <c r="J712" s="114" t="str">
        <f t="shared" si="22"/>
        <v>是</v>
      </c>
    </row>
    <row r="713" ht="17.85" customHeight="1" spans="1:10">
      <c r="A713" s="172" t="s">
        <v>118</v>
      </c>
      <c r="B713" s="151">
        <v>11</v>
      </c>
      <c r="C713" s="176"/>
      <c r="D713" s="176"/>
      <c r="E713" s="151">
        <v>8</v>
      </c>
      <c r="F713" s="176"/>
      <c r="G713" s="176"/>
      <c r="H713" s="85">
        <f t="shared" si="23"/>
        <v>0.727272727272727</v>
      </c>
      <c r="J713" s="114" t="str">
        <f t="shared" si="22"/>
        <v>是</v>
      </c>
    </row>
    <row r="714" hidden="1" spans="1:10">
      <c r="A714" s="172" t="s">
        <v>119</v>
      </c>
      <c r="B714" s="151">
        <v>0</v>
      </c>
      <c r="C714" s="176"/>
      <c r="D714" s="176"/>
      <c r="E714" s="151">
        <v>0</v>
      </c>
      <c r="F714" s="176"/>
      <c r="G714" s="176"/>
      <c r="H714" s="83" t="str">
        <f t="shared" si="23"/>
        <v/>
      </c>
      <c r="J714" s="114" t="str">
        <f t="shared" si="22"/>
        <v>否</v>
      </c>
    </row>
    <row r="715" ht="17.85" customHeight="1" spans="1:10">
      <c r="A715" s="172" t="s">
        <v>633</v>
      </c>
      <c r="B715" s="151">
        <v>16</v>
      </c>
      <c r="C715" s="176"/>
      <c r="D715" s="176"/>
      <c r="E715" s="151">
        <v>24</v>
      </c>
      <c r="F715" s="176"/>
      <c r="G715" s="176"/>
      <c r="H715" s="85">
        <f t="shared" si="23"/>
        <v>1.5</v>
      </c>
      <c r="J715" s="114" t="str">
        <f t="shared" si="22"/>
        <v>是</v>
      </c>
    </row>
    <row r="716" ht="17.85" customHeight="1" spans="1:10">
      <c r="A716" s="172" t="s">
        <v>634</v>
      </c>
      <c r="B716" s="151">
        <v>4</v>
      </c>
      <c r="C716" s="176"/>
      <c r="D716" s="176"/>
      <c r="E716" s="151">
        <v>6</v>
      </c>
      <c r="F716" s="176"/>
      <c r="G716" s="176"/>
      <c r="H716" s="85">
        <f t="shared" si="23"/>
        <v>1.5</v>
      </c>
      <c r="J716" s="114" t="str">
        <f t="shared" si="22"/>
        <v>是</v>
      </c>
    </row>
    <row r="717" ht="17.85" customHeight="1" spans="1:10">
      <c r="A717" s="172" t="s">
        <v>635</v>
      </c>
      <c r="B717" s="151">
        <v>0</v>
      </c>
      <c r="C717" s="176"/>
      <c r="D717" s="176"/>
      <c r="E717" s="151">
        <v>1</v>
      </c>
      <c r="F717" s="176"/>
      <c r="G717" s="176"/>
      <c r="H717" s="85" t="str">
        <f t="shared" si="23"/>
        <v/>
      </c>
      <c r="J717" s="114" t="str">
        <f t="shared" si="22"/>
        <v>是</v>
      </c>
    </row>
    <row r="718" ht="17.85" customHeight="1" spans="1:10">
      <c r="A718" s="172" t="s">
        <v>636</v>
      </c>
      <c r="B718" s="151">
        <v>909</v>
      </c>
      <c r="C718" s="176"/>
      <c r="D718" s="176"/>
      <c r="E718" s="151">
        <v>213</v>
      </c>
      <c r="F718" s="176"/>
      <c r="G718" s="176"/>
      <c r="H718" s="85">
        <f t="shared" si="23"/>
        <v>0.234323432343234</v>
      </c>
      <c r="J718" s="114" t="str">
        <f t="shared" si="22"/>
        <v>是</v>
      </c>
    </row>
    <row r="719" ht="17.85" customHeight="1" spans="1:10">
      <c r="A719" s="172" t="s">
        <v>126</v>
      </c>
      <c r="B719" s="151">
        <v>261</v>
      </c>
      <c r="C719" s="176"/>
      <c r="D719" s="176"/>
      <c r="E719" s="151">
        <v>328</v>
      </c>
      <c r="F719" s="176"/>
      <c r="G719" s="176"/>
      <c r="H719" s="85">
        <f t="shared" si="23"/>
        <v>1.25670498084291</v>
      </c>
      <c r="J719" s="114" t="str">
        <f t="shared" si="22"/>
        <v>是</v>
      </c>
    </row>
    <row r="720" ht="17.85" customHeight="1" spans="1:10">
      <c r="A720" s="172" t="s">
        <v>637</v>
      </c>
      <c r="B720" s="151">
        <v>44</v>
      </c>
      <c r="C720" s="176"/>
      <c r="D720" s="176"/>
      <c r="E720" s="151">
        <v>98</v>
      </c>
      <c r="F720" s="176"/>
      <c r="G720" s="176"/>
      <c r="H720" s="85">
        <f t="shared" si="23"/>
        <v>2.22727272727273</v>
      </c>
      <c r="J720" s="114" t="str">
        <f t="shared" si="22"/>
        <v>是</v>
      </c>
    </row>
    <row r="721" ht="17.85" customHeight="1" spans="1:10">
      <c r="A721" s="172" t="s">
        <v>638</v>
      </c>
      <c r="B721" s="151"/>
      <c r="C721" s="176"/>
      <c r="D721" s="176"/>
      <c r="E721" s="151">
        <v>4038</v>
      </c>
      <c r="F721" s="176">
        <v>24</v>
      </c>
      <c r="G721" s="176">
        <v>30</v>
      </c>
      <c r="H721" s="85" t="str">
        <f t="shared" si="23"/>
        <v/>
      </c>
      <c r="J721" s="114" t="str">
        <f t="shared" si="22"/>
        <v>是</v>
      </c>
    </row>
    <row r="722" ht="17.85" customHeight="1" spans="1:10">
      <c r="A722" s="172" t="s">
        <v>616</v>
      </c>
      <c r="B722" s="151"/>
      <c r="C722" s="176"/>
      <c r="D722" s="176"/>
      <c r="E722" s="151">
        <v>1860</v>
      </c>
      <c r="F722" s="176">
        <v>24</v>
      </c>
      <c r="G722" s="176">
        <v>14</v>
      </c>
      <c r="H722" s="85" t="str">
        <f t="shared" si="23"/>
        <v/>
      </c>
      <c r="J722" s="114" t="str">
        <f t="shared" si="22"/>
        <v>是</v>
      </c>
    </row>
    <row r="723" ht="17.85" customHeight="1" spans="1:10">
      <c r="A723" s="172" t="s">
        <v>617</v>
      </c>
      <c r="B723" s="151"/>
      <c r="C723" s="176"/>
      <c r="D723" s="176"/>
      <c r="E723" s="151">
        <v>1973</v>
      </c>
      <c r="F723" s="176">
        <v>0</v>
      </c>
      <c r="G723" s="176">
        <v>16</v>
      </c>
      <c r="H723" s="85" t="str">
        <f t="shared" si="23"/>
        <v/>
      </c>
      <c r="J723" s="114" t="str">
        <f t="shared" si="22"/>
        <v>是</v>
      </c>
    </row>
    <row r="724" ht="18.2" hidden="1" customHeight="1" spans="1:10">
      <c r="A724" s="172" t="s">
        <v>618</v>
      </c>
      <c r="B724" s="151"/>
      <c r="C724" s="176"/>
      <c r="D724" s="176"/>
      <c r="E724" s="151">
        <v>0</v>
      </c>
      <c r="F724" s="176">
        <v>0</v>
      </c>
      <c r="G724" s="176"/>
      <c r="H724" s="83" t="str">
        <f t="shared" si="23"/>
        <v/>
      </c>
      <c r="J724" s="114" t="str">
        <f t="shared" si="22"/>
        <v>否</v>
      </c>
    </row>
    <row r="725" ht="17.85" customHeight="1" spans="1:10">
      <c r="A725" s="172" t="s">
        <v>639</v>
      </c>
      <c r="B725" s="151"/>
      <c r="C725" s="176"/>
      <c r="D725" s="176"/>
      <c r="E725" s="151">
        <v>205</v>
      </c>
      <c r="F725" s="176">
        <v>0</v>
      </c>
      <c r="G725" s="176"/>
      <c r="H725" s="85" t="str">
        <f t="shared" si="23"/>
        <v/>
      </c>
      <c r="J725" s="114" t="str">
        <f t="shared" si="22"/>
        <v>是</v>
      </c>
    </row>
    <row r="726" ht="17.85" customHeight="1" spans="1:10">
      <c r="A726" s="172" t="s">
        <v>640</v>
      </c>
      <c r="B726" s="151"/>
      <c r="C726" s="176"/>
      <c r="D726" s="176"/>
      <c r="E726" s="151">
        <v>92574</v>
      </c>
      <c r="F726" s="176">
        <v>0</v>
      </c>
      <c r="G726" s="176"/>
      <c r="H726" s="85" t="str">
        <f t="shared" si="23"/>
        <v/>
      </c>
      <c r="J726" s="114" t="str">
        <f t="shared" si="22"/>
        <v>是</v>
      </c>
    </row>
    <row r="727" ht="18.2" hidden="1" customHeight="1" spans="1:10">
      <c r="A727" s="172" t="s">
        <v>641</v>
      </c>
      <c r="B727" s="151"/>
      <c r="C727" s="176"/>
      <c r="D727" s="176"/>
      <c r="E727" s="151">
        <v>0</v>
      </c>
      <c r="F727" s="176">
        <v>0</v>
      </c>
      <c r="G727" s="176"/>
      <c r="H727" s="83" t="str">
        <f t="shared" si="23"/>
        <v/>
      </c>
      <c r="J727" s="114" t="str">
        <f t="shared" si="22"/>
        <v>否</v>
      </c>
    </row>
    <row r="728" ht="17.85" customHeight="1" spans="1:10">
      <c r="A728" s="172" t="s">
        <v>642</v>
      </c>
      <c r="B728" s="151"/>
      <c r="C728" s="176"/>
      <c r="D728" s="176"/>
      <c r="E728" s="151">
        <v>92474</v>
      </c>
      <c r="F728" s="176">
        <v>0</v>
      </c>
      <c r="G728" s="176"/>
      <c r="H728" s="85" t="str">
        <f t="shared" si="23"/>
        <v/>
      </c>
      <c r="J728" s="114" t="str">
        <f t="shared" si="22"/>
        <v>是</v>
      </c>
    </row>
    <row r="729" ht="18.2" hidden="1" customHeight="1" spans="1:10">
      <c r="A729" s="172" t="s">
        <v>643</v>
      </c>
      <c r="B729" s="151"/>
      <c r="C729" s="176"/>
      <c r="D729" s="176"/>
      <c r="E729" s="151">
        <v>0</v>
      </c>
      <c r="F729" s="176">
        <v>0</v>
      </c>
      <c r="G729" s="176"/>
      <c r="H729" s="83" t="str">
        <f t="shared" si="23"/>
        <v/>
      </c>
      <c r="J729" s="114" t="str">
        <f t="shared" si="22"/>
        <v>否</v>
      </c>
    </row>
    <row r="730" ht="18.2" hidden="1" customHeight="1" spans="1:10">
      <c r="A730" s="172" t="s">
        <v>644</v>
      </c>
      <c r="B730" s="151"/>
      <c r="C730" s="176"/>
      <c r="D730" s="176"/>
      <c r="E730" s="151">
        <v>0</v>
      </c>
      <c r="F730" s="176">
        <v>0</v>
      </c>
      <c r="G730" s="176"/>
      <c r="H730" s="83" t="str">
        <f t="shared" si="23"/>
        <v/>
      </c>
      <c r="J730" s="114" t="str">
        <f t="shared" si="22"/>
        <v>否</v>
      </c>
    </row>
    <row r="731" ht="17.85" customHeight="1" spans="1:10">
      <c r="A731" s="172" t="s">
        <v>645</v>
      </c>
      <c r="B731" s="151"/>
      <c r="C731" s="176"/>
      <c r="D731" s="176"/>
      <c r="E731" s="151">
        <v>100</v>
      </c>
      <c r="F731" s="176">
        <v>0</v>
      </c>
      <c r="G731" s="176"/>
      <c r="H731" s="85" t="str">
        <f t="shared" si="23"/>
        <v/>
      </c>
      <c r="J731" s="114" t="str">
        <f t="shared" si="22"/>
        <v>是</v>
      </c>
    </row>
    <row r="732" ht="17.85" customHeight="1" spans="1:10">
      <c r="A732" s="172" t="s">
        <v>646</v>
      </c>
      <c r="B732" s="151"/>
      <c r="C732" s="176"/>
      <c r="D732" s="176"/>
      <c r="E732" s="151">
        <v>74</v>
      </c>
      <c r="F732" s="176">
        <v>0</v>
      </c>
      <c r="G732" s="176"/>
      <c r="H732" s="85" t="str">
        <f t="shared" si="23"/>
        <v/>
      </c>
      <c r="J732" s="114" t="str">
        <f t="shared" si="22"/>
        <v>是</v>
      </c>
    </row>
    <row r="733" ht="18.2" hidden="1" customHeight="1" spans="1:10">
      <c r="A733" s="172" t="s">
        <v>622</v>
      </c>
      <c r="B733" s="151"/>
      <c r="C733" s="176"/>
      <c r="D733" s="176"/>
      <c r="E733" s="151">
        <v>0</v>
      </c>
      <c r="F733" s="176">
        <v>0</v>
      </c>
      <c r="G733" s="176"/>
      <c r="H733" s="83" t="str">
        <f t="shared" si="23"/>
        <v/>
      </c>
      <c r="J733" s="114" t="str">
        <f t="shared" si="22"/>
        <v>否</v>
      </c>
    </row>
    <row r="734" ht="17.85" customHeight="1" spans="1:10">
      <c r="A734" s="172" t="s">
        <v>647</v>
      </c>
      <c r="B734" s="151"/>
      <c r="C734" s="176"/>
      <c r="D734" s="176"/>
      <c r="E734" s="151">
        <v>74</v>
      </c>
      <c r="F734" s="176">
        <v>0</v>
      </c>
      <c r="G734" s="176"/>
      <c r="H734" s="85" t="str">
        <f t="shared" si="23"/>
        <v/>
      </c>
      <c r="J734" s="114" t="str">
        <f t="shared" si="22"/>
        <v>是</v>
      </c>
    </row>
    <row r="735" ht="18.2" hidden="1" customHeight="1" spans="1:10">
      <c r="A735" s="172" t="s">
        <v>648</v>
      </c>
      <c r="B735" s="151"/>
      <c r="C735" s="176"/>
      <c r="D735" s="176"/>
      <c r="E735" s="151">
        <v>0</v>
      </c>
      <c r="F735" s="176">
        <v>0</v>
      </c>
      <c r="G735" s="176"/>
      <c r="H735" s="83" t="str">
        <f t="shared" si="23"/>
        <v/>
      </c>
      <c r="J735" s="114" t="str">
        <f t="shared" si="22"/>
        <v>否</v>
      </c>
    </row>
    <row r="736" ht="18.2" hidden="1" customHeight="1" spans="1:10">
      <c r="A736" s="172" t="s">
        <v>649</v>
      </c>
      <c r="B736" s="151"/>
      <c r="C736" s="176"/>
      <c r="D736" s="176"/>
      <c r="E736" s="151"/>
      <c r="F736" s="176">
        <v>0</v>
      </c>
      <c r="G736" s="176"/>
      <c r="H736" s="83" t="str">
        <f t="shared" si="23"/>
        <v/>
      </c>
      <c r="J736" s="114" t="str">
        <f t="shared" si="22"/>
        <v>否</v>
      </c>
    </row>
    <row r="737" ht="18.2" hidden="1" customHeight="1" spans="1:10">
      <c r="A737" s="172" t="s">
        <v>619</v>
      </c>
      <c r="B737" s="151"/>
      <c r="C737" s="176"/>
      <c r="D737" s="176"/>
      <c r="E737" s="151"/>
      <c r="F737" s="176">
        <v>0</v>
      </c>
      <c r="G737" s="176"/>
      <c r="H737" s="83" t="str">
        <f t="shared" si="23"/>
        <v/>
      </c>
      <c r="J737" s="114" t="str">
        <f t="shared" si="22"/>
        <v>否</v>
      </c>
    </row>
    <row r="738" ht="18.2" hidden="1" customHeight="1" spans="1:10">
      <c r="A738" s="172" t="s">
        <v>650</v>
      </c>
      <c r="B738" s="151"/>
      <c r="C738" s="176"/>
      <c r="D738" s="176"/>
      <c r="E738" s="151"/>
      <c r="F738" s="176">
        <v>0</v>
      </c>
      <c r="G738" s="176"/>
      <c r="H738" s="83" t="str">
        <f t="shared" si="23"/>
        <v/>
      </c>
      <c r="J738" s="114" t="str">
        <f t="shared" si="22"/>
        <v>否</v>
      </c>
    </row>
    <row r="739" ht="17.85" customHeight="1" spans="1:10">
      <c r="A739" s="172" t="s">
        <v>651</v>
      </c>
      <c r="B739" s="151">
        <v>278</v>
      </c>
      <c r="C739" s="176">
        <v>0</v>
      </c>
      <c r="D739" s="176"/>
      <c r="E739" s="151">
        <v>836</v>
      </c>
      <c r="F739" s="176"/>
      <c r="G739" s="176"/>
      <c r="H739" s="85">
        <f t="shared" si="23"/>
        <v>3.00719424460432</v>
      </c>
      <c r="J739" s="114" t="str">
        <f t="shared" si="22"/>
        <v>是</v>
      </c>
    </row>
    <row r="740" ht="17.85" customHeight="1" spans="1:10">
      <c r="A740" s="172" t="s">
        <v>652</v>
      </c>
      <c r="B740" s="151">
        <v>278</v>
      </c>
      <c r="C740" s="176">
        <v>0</v>
      </c>
      <c r="D740" s="176"/>
      <c r="E740" s="151">
        <v>836</v>
      </c>
      <c r="F740" s="176"/>
      <c r="G740" s="176"/>
      <c r="H740" s="85">
        <f t="shared" si="23"/>
        <v>3.00719424460432</v>
      </c>
      <c r="J740" s="114" t="str">
        <f t="shared" si="22"/>
        <v>是</v>
      </c>
    </row>
    <row r="741" s="182" customFormat="1" ht="17.85" customHeight="1" spans="1:11">
      <c r="A741" s="169" t="s">
        <v>37</v>
      </c>
      <c r="B741" s="149">
        <v>1739</v>
      </c>
      <c r="C741" s="180"/>
      <c r="D741" s="180"/>
      <c r="E741" s="149">
        <v>2126</v>
      </c>
      <c r="F741" s="180"/>
      <c r="G741" s="180"/>
      <c r="H741" s="83">
        <f t="shared" si="23"/>
        <v>1.2225416906268</v>
      </c>
      <c r="J741" s="114" t="str">
        <f t="shared" si="22"/>
        <v>是</v>
      </c>
      <c r="K741" s="182">
        <v>1</v>
      </c>
    </row>
    <row r="742" ht="17.85" customHeight="1" spans="1:10">
      <c r="A742" s="172" t="s">
        <v>653</v>
      </c>
      <c r="B742" s="151">
        <v>368</v>
      </c>
      <c r="C742" s="176"/>
      <c r="D742" s="176"/>
      <c r="E742" s="151">
        <v>439</v>
      </c>
      <c r="F742" s="176"/>
      <c r="G742" s="176"/>
      <c r="H742" s="85">
        <f t="shared" si="23"/>
        <v>1.1929347826087</v>
      </c>
      <c r="J742" s="114" t="str">
        <f t="shared" si="22"/>
        <v>是</v>
      </c>
    </row>
    <row r="743" ht="17.85" customHeight="1" spans="1:10">
      <c r="A743" s="172" t="s">
        <v>117</v>
      </c>
      <c r="B743" s="151">
        <v>287</v>
      </c>
      <c r="C743" s="176"/>
      <c r="D743" s="176"/>
      <c r="E743" s="151">
        <v>414</v>
      </c>
      <c r="F743" s="176"/>
      <c r="G743" s="176"/>
      <c r="H743" s="85">
        <f t="shared" si="23"/>
        <v>1.44250871080139</v>
      </c>
      <c r="J743" s="114" t="str">
        <f t="shared" si="22"/>
        <v>是</v>
      </c>
    </row>
    <row r="744" ht="17.85" customHeight="1" spans="1:10">
      <c r="A744" s="172" t="s">
        <v>118</v>
      </c>
      <c r="B744" s="151">
        <v>3</v>
      </c>
      <c r="C744" s="176"/>
      <c r="D744" s="176"/>
      <c r="E744" s="151">
        <v>25</v>
      </c>
      <c r="F744" s="176"/>
      <c r="G744" s="176"/>
      <c r="H744" s="85">
        <f t="shared" si="23"/>
        <v>8.33333333333333</v>
      </c>
      <c r="J744" s="114" t="str">
        <f t="shared" si="22"/>
        <v>是</v>
      </c>
    </row>
    <row r="745" ht="20.1" hidden="1" customHeight="1" spans="1:10">
      <c r="A745" s="172" t="s">
        <v>119</v>
      </c>
      <c r="B745" s="151">
        <v>0</v>
      </c>
      <c r="C745" s="176"/>
      <c r="D745" s="176"/>
      <c r="E745" s="151">
        <v>0</v>
      </c>
      <c r="F745" s="176"/>
      <c r="G745" s="176"/>
      <c r="H745" s="83" t="str">
        <f t="shared" si="23"/>
        <v/>
      </c>
      <c r="J745" s="114" t="str">
        <f t="shared" si="22"/>
        <v>否</v>
      </c>
    </row>
    <row r="746" ht="18.2" hidden="1" customHeight="1" spans="1:10">
      <c r="A746" s="172" t="s">
        <v>654</v>
      </c>
      <c r="B746" s="151">
        <v>0</v>
      </c>
      <c r="C746" s="176"/>
      <c r="D746" s="176"/>
      <c r="E746" s="151">
        <v>0</v>
      </c>
      <c r="F746" s="176"/>
      <c r="G746" s="176"/>
      <c r="H746" s="83" t="str">
        <f t="shared" si="23"/>
        <v/>
      </c>
      <c r="J746" s="114" t="str">
        <f t="shared" si="22"/>
        <v>否</v>
      </c>
    </row>
    <row r="747" ht="20.1" hidden="1" customHeight="1" spans="1:10">
      <c r="A747" s="172" t="s">
        <v>655</v>
      </c>
      <c r="B747" s="151">
        <v>40</v>
      </c>
      <c r="C747" s="176"/>
      <c r="D747" s="176"/>
      <c r="E747" s="151">
        <v>0</v>
      </c>
      <c r="F747" s="176"/>
      <c r="G747" s="176"/>
      <c r="H747" s="83">
        <f t="shared" si="23"/>
        <v>0</v>
      </c>
      <c r="J747" s="114" t="str">
        <f t="shared" si="22"/>
        <v>否</v>
      </c>
    </row>
    <row r="748" ht="20.1" hidden="1" customHeight="1" spans="1:10">
      <c r="A748" s="172" t="s">
        <v>656</v>
      </c>
      <c r="B748" s="151">
        <v>0</v>
      </c>
      <c r="C748" s="176"/>
      <c r="D748" s="176"/>
      <c r="E748" s="151">
        <v>0</v>
      </c>
      <c r="F748" s="176"/>
      <c r="G748" s="176"/>
      <c r="H748" s="83" t="str">
        <f t="shared" si="23"/>
        <v/>
      </c>
      <c r="J748" s="114" t="str">
        <f t="shared" si="22"/>
        <v>否</v>
      </c>
    </row>
    <row r="749" ht="20.1" hidden="1" customHeight="1" spans="1:10">
      <c r="A749" s="172" t="s">
        <v>657</v>
      </c>
      <c r="B749" s="151">
        <v>0</v>
      </c>
      <c r="C749" s="176"/>
      <c r="D749" s="176"/>
      <c r="E749" s="151">
        <v>0</v>
      </c>
      <c r="F749" s="176"/>
      <c r="G749" s="176"/>
      <c r="H749" s="83" t="str">
        <f t="shared" si="23"/>
        <v/>
      </c>
      <c r="J749" s="114" t="str">
        <f t="shared" si="22"/>
        <v>否</v>
      </c>
    </row>
    <row r="750" ht="18.2" hidden="1" customHeight="1" spans="1:10">
      <c r="A750" s="172" t="s">
        <v>658</v>
      </c>
      <c r="B750" s="151">
        <v>38</v>
      </c>
      <c r="C750" s="176"/>
      <c r="D750" s="176"/>
      <c r="E750" s="151">
        <v>0</v>
      </c>
      <c r="F750" s="176"/>
      <c r="G750" s="176"/>
      <c r="H750" s="83">
        <f t="shared" si="23"/>
        <v>0</v>
      </c>
      <c r="J750" s="114" t="str">
        <f t="shared" si="22"/>
        <v>否</v>
      </c>
    </row>
    <row r="751" ht="18.2" hidden="1" customHeight="1" spans="1:10">
      <c r="A751" s="172" t="s">
        <v>659</v>
      </c>
      <c r="B751" s="151">
        <v>120</v>
      </c>
      <c r="C751" s="176"/>
      <c r="D751" s="176"/>
      <c r="E751" s="151"/>
      <c r="F751" s="176"/>
      <c r="G751" s="176"/>
      <c r="H751" s="83">
        <f t="shared" si="23"/>
        <v>0</v>
      </c>
      <c r="J751" s="114" t="str">
        <f t="shared" si="22"/>
        <v>否</v>
      </c>
    </row>
    <row r="752" ht="20.1" hidden="1" customHeight="1" spans="1:10">
      <c r="A752" s="172" t="s">
        <v>660</v>
      </c>
      <c r="B752" s="151">
        <v>0</v>
      </c>
      <c r="C752" s="176"/>
      <c r="D752" s="176"/>
      <c r="E752" s="151"/>
      <c r="F752" s="176"/>
      <c r="G752" s="176"/>
      <c r="H752" s="83" t="str">
        <f t="shared" si="23"/>
        <v/>
      </c>
      <c r="J752" s="114" t="str">
        <f t="shared" si="22"/>
        <v>否</v>
      </c>
    </row>
    <row r="753" ht="18.2" hidden="1" customHeight="1" spans="1:10">
      <c r="A753" s="172" t="s">
        <v>661</v>
      </c>
      <c r="B753" s="151">
        <v>0</v>
      </c>
      <c r="C753" s="176"/>
      <c r="D753" s="176"/>
      <c r="E753" s="151"/>
      <c r="F753" s="176"/>
      <c r="G753" s="176"/>
      <c r="H753" s="83" t="str">
        <f t="shared" si="23"/>
        <v/>
      </c>
      <c r="J753" s="114" t="str">
        <f t="shared" si="22"/>
        <v>否</v>
      </c>
    </row>
    <row r="754" ht="17.25" hidden="1" customHeight="1" spans="1:10">
      <c r="A754" s="172" t="s">
        <v>662</v>
      </c>
      <c r="B754" s="151">
        <v>120</v>
      </c>
      <c r="C754" s="176"/>
      <c r="D754" s="176"/>
      <c r="E754" s="151"/>
      <c r="F754" s="176"/>
      <c r="G754" s="176"/>
      <c r="H754" s="83">
        <f t="shared" si="23"/>
        <v>0</v>
      </c>
      <c r="J754" s="114" t="str">
        <f t="shared" si="22"/>
        <v>否</v>
      </c>
    </row>
    <row r="755" ht="17.85" customHeight="1" spans="1:10">
      <c r="A755" s="172" t="s">
        <v>663</v>
      </c>
      <c r="B755" s="151">
        <v>573</v>
      </c>
      <c r="C755" s="176"/>
      <c r="D755" s="176"/>
      <c r="E755" s="151">
        <v>350</v>
      </c>
      <c r="F755" s="176"/>
      <c r="G755" s="176"/>
      <c r="H755" s="85">
        <f t="shared" si="23"/>
        <v>0.610820244328098</v>
      </c>
      <c r="J755" s="114" t="str">
        <f t="shared" si="22"/>
        <v>是</v>
      </c>
    </row>
    <row r="756" ht="18.2" hidden="1" customHeight="1" spans="1:10">
      <c r="A756" s="172" t="s">
        <v>664</v>
      </c>
      <c r="B756" s="151">
        <v>0</v>
      </c>
      <c r="C756" s="176"/>
      <c r="D756" s="176"/>
      <c r="E756" s="151">
        <v>0</v>
      </c>
      <c r="F756" s="176"/>
      <c r="G756" s="176"/>
      <c r="H756" s="83" t="str">
        <f t="shared" si="23"/>
        <v/>
      </c>
      <c r="J756" s="114" t="str">
        <f t="shared" si="22"/>
        <v>否</v>
      </c>
    </row>
    <row r="757" ht="17.85" customHeight="1" spans="1:10">
      <c r="A757" s="172" t="s">
        <v>665</v>
      </c>
      <c r="B757" s="151">
        <v>58</v>
      </c>
      <c r="C757" s="176"/>
      <c r="D757" s="176"/>
      <c r="E757" s="151">
        <v>300</v>
      </c>
      <c r="F757" s="176"/>
      <c r="G757" s="176"/>
      <c r="H757" s="85">
        <f t="shared" si="23"/>
        <v>5.17241379310345</v>
      </c>
      <c r="J757" s="114" t="str">
        <f t="shared" si="22"/>
        <v>是</v>
      </c>
    </row>
    <row r="758" ht="20.1" hidden="1" customHeight="1" spans="1:10">
      <c r="A758" s="172" t="s">
        <v>666</v>
      </c>
      <c r="B758" s="151">
        <v>0</v>
      </c>
      <c r="C758" s="176"/>
      <c r="D758" s="176"/>
      <c r="E758" s="151">
        <v>0</v>
      </c>
      <c r="F758" s="176"/>
      <c r="G758" s="176"/>
      <c r="H758" s="83" t="str">
        <f t="shared" si="23"/>
        <v/>
      </c>
      <c r="J758" s="114" t="str">
        <f t="shared" si="22"/>
        <v>否</v>
      </c>
    </row>
    <row r="759" ht="18.2" hidden="1" customHeight="1" spans="1:10">
      <c r="A759" s="172" t="s">
        <v>667</v>
      </c>
      <c r="B759" s="151">
        <v>0</v>
      </c>
      <c r="C759" s="176"/>
      <c r="D759" s="176"/>
      <c r="E759" s="151">
        <v>0</v>
      </c>
      <c r="F759" s="176"/>
      <c r="G759" s="176"/>
      <c r="H759" s="83" t="str">
        <f t="shared" si="23"/>
        <v/>
      </c>
      <c r="J759" s="114" t="str">
        <f t="shared" si="22"/>
        <v>否</v>
      </c>
    </row>
    <row r="760" ht="17.85" customHeight="1" spans="1:10">
      <c r="A760" s="172" t="s">
        <v>668</v>
      </c>
      <c r="B760" s="151">
        <v>15</v>
      </c>
      <c r="C760" s="176"/>
      <c r="D760" s="176"/>
      <c r="E760" s="151">
        <v>15</v>
      </c>
      <c r="F760" s="176"/>
      <c r="G760" s="176"/>
      <c r="H760" s="85">
        <f t="shared" si="23"/>
        <v>1</v>
      </c>
      <c r="J760" s="114" t="str">
        <f t="shared" si="22"/>
        <v>是</v>
      </c>
    </row>
    <row r="761" hidden="1" spans="1:10">
      <c r="A761" s="172" t="s">
        <v>669</v>
      </c>
      <c r="B761" s="151">
        <v>0</v>
      </c>
      <c r="C761" s="176"/>
      <c r="D761" s="176"/>
      <c r="E761" s="151">
        <v>0</v>
      </c>
      <c r="F761" s="176"/>
      <c r="G761" s="176"/>
      <c r="H761" s="83" t="str">
        <f t="shared" si="23"/>
        <v/>
      </c>
      <c r="J761" s="114" t="str">
        <f t="shared" si="22"/>
        <v>否</v>
      </c>
    </row>
    <row r="762" hidden="1" spans="1:10">
      <c r="A762" s="172" t="s">
        <v>670</v>
      </c>
      <c r="B762" s="151">
        <v>500</v>
      </c>
      <c r="C762" s="176"/>
      <c r="D762" s="176"/>
      <c r="E762" s="151">
        <v>0</v>
      </c>
      <c r="F762" s="176"/>
      <c r="G762" s="176"/>
      <c r="H762" s="83">
        <f t="shared" si="23"/>
        <v>0</v>
      </c>
      <c r="J762" s="114" t="str">
        <f t="shared" si="22"/>
        <v>否</v>
      </c>
    </row>
    <row r="763" ht="17.85" customHeight="1" spans="1:10">
      <c r="A763" s="172" t="s">
        <v>671</v>
      </c>
      <c r="B763" s="151">
        <v>0</v>
      </c>
      <c r="C763" s="176"/>
      <c r="D763" s="176"/>
      <c r="E763" s="151">
        <v>35</v>
      </c>
      <c r="F763" s="176"/>
      <c r="G763" s="176"/>
      <c r="H763" s="85" t="str">
        <f t="shared" si="23"/>
        <v/>
      </c>
      <c r="J763" s="114" t="str">
        <f t="shared" si="22"/>
        <v>是</v>
      </c>
    </row>
    <row r="764" ht="17.85" customHeight="1" spans="1:10">
      <c r="A764" s="172" t="s">
        <v>672</v>
      </c>
      <c r="B764" s="151"/>
      <c r="C764" s="176"/>
      <c r="D764" s="176"/>
      <c r="E764" s="151">
        <v>60</v>
      </c>
      <c r="F764" s="176"/>
      <c r="G764" s="176"/>
      <c r="H764" s="85" t="str">
        <f t="shared" si="23"/>
        <v/>
      </c>
      <c r="J764" s="114" t="str">
        <f t="shared" si="22"/>
        <v>是</v>
      </c>
    </row>
    <row r="765" hidden="1" spans="1:10">
      <c r="A765" s="172" t="s">
        <v>673</v>
      </c>
      <c r="B765" s="151"/>
      <c r="C765" s="176"/>
      <c r="D765" s="176"/>
      <c r="E765" s="151">
        <v>0</v>
      </c>
      <c r="F765" s="176"/>
      <c r="G765" s="176"/>
      <c r="H765" s="83" t="str">
        <f t="shared" si="23"/>
        <v/>
      </c>
      <c r="J765" s="114" t="str">
        <f t="shared" si="22"/>
        <v>否</v>
      </c>
    </row>
    <row r="766" hidden="1" spans="1:10">
      <c r="A766" s="172" t="s">
        <v>674</v>
      </c>
      <c r="B766" s="151"/>
      <c r="C766" s="176"/>
      <c r="D766" s="176"/>
      <c r="E766" s="151">
        <v>0</v>
      </c>
      <c r="F766" s="176"/>
      <c r="G766" s="176"/>
      <c r="H766" s="83" t="str">
        <f t="shared" si="23"/>
        <v/>
      </c>
      <c r="J766" s="114" t="str">
        <f t="shared" si="22"/>
        <v>否</v>
      </c>
    </row>
    <row r="767" hidden="1" spans="1:10">
      <c r="A767" s="172" t="s">
        <v>675</v>
      </c>
      <c r="B767" s="151"/>
      <c r="C767" s="176"/>
      <c r="D767" s="176"/>
      <c r="E767" s="151">
        <v>0</v>
      </c>
      <c r="F767" s="176"/>
      <c r="G767" s="176"/>
      <c r="H767" s="83" t="str">
        <f t="shared" si="23"/>
        <v/>
      </c>
      <c r="J767" s="114" t="str">
        <f t="shared" si="22"/>
        <v>否</v>
      </c>
    </row>
    <row r="768" hidden="1" spans="1:10">
      <c r="A768" s="172" t="s">
        <v>676</v>
      </c>
      <c r="B768" s="151"/>
      <c r="C768" s="176"/>
      <c r="D768" s="176"/>
      <c r="E768" s="151">
        <v>0</v>
      </c>
      <c r="F768" s="176"/>
      <c r="G768" s="176"/>
      <c r="H768" s="83" t="str">
        <f t="shared" si="23"/>
        <v/>
      </c>
      <c r="J768" s="114" t="str">
        <f t="shared" si="22"/>
        <v>否</v>
      </c>
    </row>
    <row r="769" ht="17.85" customHeight="1" spans="1:10">
      <c r="A769" s="172" t="s">
        <v>677</v>
      </c>
      <c r="B769" s="151"/>
      <c r="C769" s="176"/>
      <c r="D769" s="176"/>
      <c r="E769" s="151">
        <v>60</v>
      </c>
      <c r="F769" s="176"/>
      <c r="G769" s="176"/>
      <c r="H769" s="85" t="str">
        <f t="shared" si="23"/>
        <v/>
      </c>
      <c r="J769" s="114" t="str">
        <f t="shared" si="22"/>
        <v>是</v>
      </c>
    </row>
    <row r="770" ht="17.85" customHeight="1" spans="1:10">
      <c r="A770" s="172" t="s">
        <v>678</v>
      </c>
      <c r="B770" s="151">
        <v>145</v>
      </c>
      <c r="C770" s="176"/>
      <c r="D770" s="176"/>
      <c r="E770" s="151">
        <v>67</v>
      </c>
      <c r="F770" s="176"/>
      <c r="G770" s="176"/>
      <c r="H770" s="85">
        <f t="shared" si="23"/>
        <v>0.462068965517241</v>
      </c>
      <c r="J770" s="114" t="str">
        <f t="shared" si="22"/>
        <v>是</v>
      </c>
    </row>
    <row r="771" ht="17.85" customHeight="1" spans="1:10">
      <c r="A771" s="172" t="s">
        <v>679</v>
      </c>
      <c r="B771" s="151">
        <v>145</v>
      </c>
      <c r="C771" s="176"/>
      <c r="D771" s="176"/>
      <c r="E771" s="151">
        <v>22</v>
      </c>
      <c r="F771" s="176"/>
      <c r="G771" s="176"/>
      <c r="H771" s="85">
        <f t="shared" si="23"/>
        <v>0.151724137931034</v>
      </c>
      <c r="J771" s="114" t="str">
        <f t="shared" si="22"/>
        <v>是</v>
      </c>
    </row>
    <row r="772" hidden="1" spans="1:10">
      <c r="A772" s="172" t="s">
        <v>680</v>
      </c>
      <c r="B772" s="151">
        <v>0</v>
      </c>
      <c r="C772" s="176"/>
      <c r="D772" s="176"/>
      <c r="E772" s="151">
        <v>0</v>
      </c>
      <c r="F772" s="176"/>
      <c r="G772" s="176"/>
      <c r="H772" s="83" t="str">
        <f t="shared" si="23"/>
        <v/>
      </c>
      <c r="J772" s="114" t="str">
        <f t="shared" si="22"/>
        <v>否</v>
      </c>
    </row>
    <row r="773" ht="17.85" customHeight="1" spans="1:10">
      <c r="A773" s="172" t="s">
        <v>681</v>
      </c>
      <c r="B773" s="151">
        <v>0</v>
      </c>
      <c r="C773" s="176"/>
      <c r="D773" s="176"/>
      <c r="E773" s="151">
        <v>45</v>
      </c>
      <c r="F773" s="176"/>
      <c r="G773" s="176"/>
      <c r="H773" s="85" t="str">
        <f t="shared" si="23"/>
        <v/>
      </c>
      <c r="J773" s="114" t="str">
        <f t="shared" ref="J773:J836" si="24">IF((E773+F773+K773)&lt;&gt;0,"是","否")</f>
        <v>是</v>
      </c>
    </row>
    <row r="774" hidden="1" spans="1:10">
      <c r="A774" s="172" t="s">
        <v>682</v>
      </c>
      <c r="B774" s="151">
        <v>0</v>
      </c>
      <c r="C774" s="176"/>
      <c r="D774" s="176"/>
      <c r="E774" s="151">
        <v>0</v>
      </c>
      <c r="F774" s="176"/>
      <c r="G774" s="176"/>
      <c r="H774" s="83" t="str">
        <f t="shared" ref="H774:H837" si="25">IF(B774&lt;&gt;0,E774/B774,"")</f>
        <v/>
      </c>
      <c r="J774" s="114" t="str">
        <f t="shared" si="24"/>
        <v>否</v>
      </c>
    </row>
    <row r="775" hidden="1" spans="1:10">
      <c r="A775" s="172" t="s">
        <v>683</v>
      </c>
      <c r="B775" s="151">
        <v>0</v>
      </c>
      <c r="C775" s="176"/>
      <c r="D775" s="176"/>
      <c r="E775" s="151">
        <v>0</v>
      </c>
      <c r="F775" s="176"/>
      <c r="G775" s="176"/>
      <c r="H775" s="83" t="str">
        <f t="shared" si="25"/>
        <v/>
      </c>
      <c r="J775" s="114" t="str">
        <f t="shared" si="24"/>
        <v>否</v>
      </c>
    </row>
    <row r="776" ht="17.85" customHeight="1" spans="1:10">
      <c r="A776" s="172" t="s">
        <v>684</v>
      </c>
      <c r="B776" s="151">
        <v>16</v>
      </c>
      <c r="C776" s="176"/>
      <c r="D776" s="176"/>
      <c r="E776" s="151">
        <v>18</v>
      </c>
      <c r="F776" s="176"/>
      <c r="G776" s="176"/>
      <c r="H776" s="85">
        <f t="shared" si="25"/>
        <v>1.125</v>
      </c>
      <c r="J776" s="114" t="str">
        <f t="shared" si="24"/>
        <v>是</v>
      </c>
    </row>
    <row r="777" ht="20.1" hidden="1" customHeight="1" spans="1:10">
      <c r="A777" s="172" t="s">
        <v>685</v>
      </c>
      <c r="B777" s="151">
        <v>0</v>
      </c>
      <c r="C777" s="176"/>
      <c r="D777" s="176"/>
      <c r="E777" s="151">
        <v>0</v>
      </c>
      <c r="F777" s="176"/>
      <c r="G777" s="176"/>
      <c r="H777" s="83" t="str">
        <f t="shared" si="25"/>
        <v/>
      </c>
      <c r="J777" s="114" t="str">
        <f t="shared" si="24"/>
        <v>否</v>
      </c>
    </row>
    <row r="778" ht="20.1" hidden="1" customHeight="1" spans="1:10">
      <c r="A778" s="172" t="s">
        <v>686</v>
      </c>
      <c r="B778" s="151">
        <v>0</v>
      </c>
      <c r="C778" s="176"/>
      <c r="D778" s="176"/>
      <c r="E778" s="151">
        <v>0</v>
      </c>
      <c r="F778" s="176"/>
      <c r="G778" s="176"/>
      <c r="H778" s="83" t="str">
        <f t="shared" si="25"/>
        <v/>
      </c>
      <c r="J778" s="114" t="str">
        <f t="shared" si="24"/>
        <v>否</v>
      </c>
    </row>
    <row r="779" ht="20.1" hidden="1" customHeight="1" spans="1:10">
      <c r="A779" s="172" t="s">
        <v>687</v>
      </c>
      <c r="B779" s="151">
        <v>0</v>
      </c>
      <c r="C779" s="176"/>
      <c r="D779" s="176"/>
      <c r="E779" s="151">
        <v>0</v>
      </c>
      <c r="F779" s="176"/>
      <c r="G779" s="176"/>
      <c r="H779" s="83" t="str">
        <f t="shared" si="25"/>
        <v/>
      </c>
      <c r="J779" s="114" t="str">
        <f t="shared" si="24"/>
        <v>否</v>
      </c>
    </row>
    <row r="780" ht="20.1" hidden="1" customHeight="1" spans="1:10">
      <c r="A780" s="172" t="s">
        <v>688</v>
      </c>
      <c r="B780" s="151">
        <v>0</v>
      </c>
      <c r="C780" s="176"/>
      <c r="D780" s="176"/>
      <c r="E780" s="151">
        <v>0</v>
      </c>
      <c r="F780" s="176"/>
      <c r="G780" s="176"/>
      <c r="H780" s="83" t="str">
        <f t="shared" si="25"/>
        <v/>
      </c>
      <c r="J780" s="114" t="str">
        <f t="shared" si="24"/>
        <v>否</v>
      </c>
    </row>
    <row r="781" ht="17.85" customHeight="1" spans="1:10">
      <c r="A781" s="172" t="s">
        <v>689</v>
      </c>
      <c r="B781" s="151">
        <v>16</v>
      </c>
      <c r="C781" s="176"/>
      <c r="D781" s="176"/>
      <c r="E781" s="151">
        <v>18</v>
      </c>
      <c r="F781" s="176"/>
      <c r="G781" s="176"/>
      <c r="H781" s="85">
        <f t="shared" si="25"/>
        <v>1.125</v>
      </c>
      <c r="J781" s="114" t="str">
        <f t="shared" si="24"/>
        <v>是</v>
      </c>
    </row>
    <row r="782" ht="20.1" hidden="1" customHeight="1" spans="1:10">
      <c r="A782" s="172" t="s">
        <v>690</v>
      </c>
      <c r="B782" s="151"/>
      <c r="C782" s="176"/>
      <c r="D782" s="176"/>
      <c r="E782" s="151"/>
      <c r="F782" s="176"/>
      <c r="G782" s="176"/>
      <c r="H782" s="83" t="str">
        <f t="shared" si="25"/>
        <v/>
      </c>
      <c r="J782" s="114" t="str">
        <f t="shared" si="24"/>
        <v>否</v>
      </c>
    </row>
    <row r="783" ht="20.1" hidden="1" customHeight="1" spans="1:10">
      <c r="A783" s="172" t="s">
        <v>691</v>
      </c>
      <c r="B783" s="151"/>
      <c r="C783" s="176"/>
      <c r="D783" s="176"/>
      <c r="E783" s="151"/>
      <c r="F783" s="176"/>
      <c r="G783" s="176"/>
      <c r="H783" s="83" t="str">
        <f t="shared" si="25"/>
        <v/>
      </c>
      <c r="J783" s="114" t="str">
        <f t="shared" si="24"/>
        <v>否</v>
      </c>
    </row>
    <row r="784" ht="20.1" hidden="1" customHeight="1" spans="1:10">
      <c r="A784" s="172" t="s">
        <v>692</v>
      </c>
      <c r="B784" s="151"/>
      <c r="C784" s="176"/>
      <c r="D784" s="176"/>
      <c r="E784" s="151"/>
      <c r="F784" s="176"/>
      <c r="G784" s="176"/>
      <c r="H784" s="83" t="str">
        <f t="shared" si="25"/>
        <v/>
      </c>
      <c r="J784" s="114" t="str">
        <f t="shared" si="24"/>
        <v>否</v>
      </c>
    </row>
    <row r="785" ht="20.1" hidden="1" customHeight="1" spans="1:10">
      <c r="A785" s="172" t="s">
        <v>693</v>
      </c>
      <c r="B785" s="151"/>
      <c r="C785" s="176"/>
      <c r="D785" s="176"/>
      <c r="E785" s="151"/>
      <c r="F785" s="176"/>
      <c r="G785" s="176"/>
      <c r="H785" s="83" t="str">
        <f t="shared" si="25"/>
        <v/>
      </c>
      <c r="J785" s="114" t="str">
        <f t="shared" si="24"/>
        <v>否</v>
      </c>
    </row>
    <row r="786" ht="20.1" hidden="1" customHeight="1" spans="1:10">
      <c r="A786" s="172" t="s">
        <v>694</v>
      </c>
      <c r="B786" s="151"/>
      <c r="C786" s="176"/>
      <c r="D786" s="176"/>
      <c r="E786" s="151"/>
      <c r="F786" s="176"/>
      <c r="G786" s="176"/>
      <c r="H786" s="83" t="str">
        <f t="shared" si="25"/>
        <v/>
      </c>
      <c r="J786" s="114" t="str">
        <f t="shared" si="24"/>
        <v>否</v>
      </c>
    </row>
    <row r="787" ht="20.1" hidden="1" customHeight="1" spans="1:10">
      <c r="A787" s="172" t="s">
        <v>695</v>
      </c>
      <c r="B787" s="151"/>
      <c r="C787" s="176"/>
      <c r="D787" s="176"/>
      <c r="E787" s="151"/>
      <c r="F787" s="176"/>
      <c r="G787" s="176"/>
      <c r="H787" s="83" t="str">
        <f t="shared" si="25"/>
        <v/>
      </c>
      <c r="J787" s="114" t="str">
        <f t="shared" si="24"/>
        <v>否</v>
      </c>
    </row>
    <row r="788" ht="20.1" hidden="1" customHeight="1" spans="1:10">
      <c r="A788" s="172" t="s">
        <v>696</v>
      </c>
      <c r="B788" s="151"/>
      <c r="C788" s="176"/>
      <c r="D788" s="176"/>
      <c r="E788" s="151"/>
      <c r="F788" s="176"/>
      <c r="G788" s="176"/>
      <c r="H788" s="83" t="str">
        <f t="shared" si="25"/>
        <v/>
      </c>
      <c r="J788" s="114" t="str">
        <f t="shared" si="24"/>
        <v>否</v>
      </c>
    </row>
    <row r="789" ht="17.85" customHeight="1" spans="1:10">
      <c r="A789" s="172" t="s">
        <v>697</v>
      </c>
      <c r="B789" s="151">
        <v>50</v>
      </c>
      <c r="C789" s="176"/>
      <c r="D789" s="176"/>
      <c r="E789" s="151">
        <v>1192</v>
      </c>
      <c r="F789" s="176"/>
      <c r="G789" s="176"/>
      <c r="H789" s="85">
        <f t="shared" si="25"/>
        <v>23.84</v>
      </c>
      <c r="J789" s="114" t="str">
        <f t="shared" si="24"/>
        <v>是</v>
      </c>
    </row>
    <row r="790" ht="17.85" customHeight="1" spans="1:10">
      <c r="A790" s="172" t="s">
        <v>698</v>
      </c>
      <c r="B790" s="151">
        <v>467</v>
      </c>
      <c r="C790" s="176"/>
      <c r="D790" s="176"/>
      <c r="E790" s="151">
        <v>1132</v>
      </c>
      <c r="F790" s="176"/>
      <c r="G790" s="176"/>
      <c r="H790" s="85">
        <f t="shared" si="25"/>
        <v>2.42398286937901</v>
      </c>
      <c r="J790" s="114" t="str">
        <f t="shared" si="24"/>
        <v>是</v>
      </c>
    </row>
    <row r="791" ht="17.85" customHeight="1" spans="1:10">
      <c r="A791" s="172" t="s">
        <v>699</v>
      </c>
      <c r="B791" s="151">
        <v>397</v>
      </c>
      <c r="C791" s="176"/>
      <c r="D791" s="176"/>
      <c r="E791" s="151">
        <v>50</v>
      </c>
      <c r="F791" s="176"/>
      <c r="G791" s="176"/>
      <c r="H791" s="85">
        <f t="shared" si="25"/>
        <v>0.125944584382872</v>
      </c>
      <c r="J791" s="114" t="str">
        <f t="shared" si="24"/>
        <v>是</v>
      </c>
    </row>
    <row r="792" ht="17.85" customHeight="1" spans="1:10">
      <c r="A792" s="172" t="s">
        <v>700</v>
      </c>
      <c r="B792" s="151">
        <v>60</v>
      </c>
      <c r="C792" s="176"/>
      <c r="D792" s="176"/>
      <c r="E792" s="151">
        <v>10</v>
      </c>
      <c r="F792" s="176"/>
      <c r="G792" s="176"/>
      <c r="H792" s="85">
        <f t="shared" si="25"/>
        <v>0.166666666666667</v>
      </c>
      <c r="J792" s="114" t="str">
        <f t="shared" si="24"/>
        <v>是</v>
      </c>
    </row>
    <row r="793" hidden="1" spans="1:10">
      <c r="A793" s="172" t="s">
        <v>701</v>
      </c>
      <c r="B793" s="151">
        <v>10</v>
      </c>
      <c r="C793" s="176"/>
      <c r="D793" s="176"/>
      <c r="E793" s="151">
        <v>0</v>
      </c>
      <c r="F793" s="176"/>
      <c r="G793" s="176"/>
      <c r="H793" s="83">
        <f t="shared" si="25"/>
        <v>0</v>
      </c>
      <c r="J793" s="114" t="str">
        <f t="shared" si="24"/>
        <v>否</v>
      </c>
    </row>
    <row r="794" hidden="1" spans="1:10">
      <c r="A794" s="172" t="s">
        <v>702</v>
      </c>
      <c r="B794" s="151"/>
      <c r="C794" s="176"/>
      <c r="D794" s="176"/>
      <c r="E794" s="151">
        <v>0</v>
      </c>
      <c r="F794" s="176"/>
      <c r="G794" s="176"/>
      <c r="H794" s="83" t="str">
        <f t="shared" si="25"/>
        <v/>
      </c>
      <c r="J794" s="114" t="str">
        <f t="shared" si="24"/>
        <v>否</v>
      </c>
    </row>
    <row r="795" hidden="1" spans="1:10">
      <c r="A795" s="172" t="s">
        <v>703</v>
      </c>
      <c r="B795" s="151"/>
      <c r="C795" s="176"/>
      <c r="D795" s="176"/>
      <c r="E795" s="151"/>
      <c r="F795" s="176"/>
      <c r="G795" s="176"/>
      <c r="H795" s="83" t="str">
        <f t="shared" si="25"/>
        <v/>
      </c>
      <c r="J795" s="114" t="str">
        <f t="shared" si="24"/>
        <v>否</v>
      </c>
    </row>
    <row r="796" hidden="1" spans="1:10">
      <c r="A796" s="172" t="s">
        <v>704</v>
      </c>
      <c r="B796" s="151"/>
      <c r="C796" s="176"/>
      <c r="D796" s="176"/>
      <c r="E796" s="151"/>
      <c r="F796" s="176"/>
      <c r="G796" s="176"/>
      <c r="H796" s="83" t="str">
        <f t="shared" si="25"/>
        <v/>
      </c>
      <c r="J796" s="114" t="str">
        <f t="shared" si="24"/>
        <v>否</v>
      </c>
    </row>
    <row r="797" hidden="1" spans="1:10">
      <c r="A797" s="172" t="s">
        <v>705</v>
      </c>
      <c r="B797" s="151"/>
      <c r="C797" s="176"/>
      <c r="D797" s="176"/>
      <c r="E797" s="151"/>
      <c r="F797" s="176"/>
      <c r="G797" s="176"/>
      <c r="H797" s="83" t="str">
        <f t="shared" si="25"/>
        <v/>
      </c>
      <c r="J797" s="114" t="str">
        <f t="shared" si="24"/>
        <v>否</v>
      </c>
    </row>
    <row r="798" hidden="1" spans="1:10">
      <c r="A798" s="172" t="s">
        <v>706</v>
      </c>
      <c r="B798" s="151"/>
      <c r="C798" s="176"/>
      <c r="D798" s="176"/>
      <c r="E798" s="151"/>
      <c r="F798" s="176"/>
      <c r="G798" s="176"/>
      <c r="H798" s="83" t="str">
        <f t="shared" si="25"/>
        <v/>
      </c>
      <c r="J798" s="114" t="str">
        <f t="shared" si="24"/>
        <v>否</v>
      </c>
    </row>
    <row r="799" hidden="1" spans="1:10">
      <c r="A799" s="172" t="s">
        <v>117</v>
      </c>
      <c r="B799" s="151"/>
      <c r="C799" s="176"/>
      <c r="D799" s="176"/>
      <c r="E799" s="151"/>
      <c r="F799" s="176"/>
      <c r="G799" s="176"/>
      <c r="H799" s="83" t="str">
        <f t="shared" si="25"/>
        <v/>
      </c>
      <c r="J799" s="114" t="str">
        <f t="shared" si="24"/>
        <v>否</v>
      </c>
    </row>
    <row r="800" hidden="1" spans="1:10">
      <c r="A800" s="172" t="s">
        <v>118</v>
      </c>
      <c r="B800" s="151"/>
      <c r="C800" s="176"/>
      <c r="D800" s="176"/>
      <c r="E800" s="151"/>
      <c r="F800" s="176"/>
      <c r="G800" s="176"/>
      <c r="H800" s="83" t="str">
        <f t="shared" si="25"/>
        <v/>
      </c>
      <c r="J800" s="114" t="str">
        <f t="shared" si="24"/>
        <v>否</v>
      </c>
    </row>
    <row r="801" hidden="1" spans="1:10">
      <c r="A801" s="172" t="s">
        <v>119</v>
      </c>
      <c r="B801" s="151"/>
      <c r="C801" s="176"/>
      <c r="D801" s="176"/>
      <c r="E801" s="151"/>
      <c r="F801" s="176"/>
      <c r="G801" s="176"/>
      <c r="H801" s="83" t="str">
        <f t="shared" si="25"/>
        <v/>
      </c>
      <c r="J801" s="114" t="str">
        <f t="shared" si="24"/>
        <v>否</v>
      </c>
    </row>
    <row r="802" hidden="1" spans="1:10">
      <c r="A802" s="172" t="s">
        <v>707</v>
      </c>
      <c r="B802" s="151"/>
      <c r="C802" s="176"/>
      <c r="D802" s="176"/>
      <c r="E802" s="151"/>
      <c r="F802" s="176"/>
      <c r="G802" s="176"/>
      <c r="H802" s="83" t="str">
        <f t="shared" si="25"/>
        <v/>
      </c>
      <c r="J802" s="114" t="str">
        <f t="shared" si="24"/>
        <v>否</v>
      </c>
    </row>
    <row r="803" hidden="1" spans="1:10">
      <c r="A803" s="172" t="s">
        <v>708</v>
      </c>
      <c r="B803" s="151"/>
      <c r="C803" s="176"/>
      <c r="D803" s="176"/>
      <c r="E803" s="151"/>
      <c r="F803" s="176"/>
      <c r="G803" s="176"/>
      <c r="H803" s="83" t="str">
        <f t="shared" si="25"/>
        <v/>
      </c>
      <c r="J803" s="114" t="str">
        <f t="shared" si="24"/>
        <v>否</v>
      </c>
    </row>
    <row r="804" hidden="1" spans="1:10">
      <c r="A804" s="172" t="s">
        <v>709</v>
      </c>
      <c r="B804" s="151"/>
      <c r="C804" s="176"/>
      <c r="D804" s="176"/>
      <c r="E804" s="151"/>
      <c r="F804" s="176"/>
      <c r="G804" s="176"/>
      <c r="H804" s="83" t="str">
        <f t="shared" si="25"/>
        <v/>
      </c>
      <c r="J804" s="114" t="str">
        <f t="shared" si="24"/>
        <v>否</v>
      </c>
    </row>
    <row r="805" hidden="1" spans="1:10">
      <c r="A805" s="172" t="s">
        <v>710</v>
      </c>
      <c r="B805" s="151"/>
      <c r="C805" s="176"/>
      <c r="D805" s="176"/>
      <c r="E805" s="151"/>
      <c r="F805" s="176"/>
      <c r="G805" s="176"/>
      <c r="H805" s="83" t="str">
        <f t="shared" si="25"/>
        <v/>
      </c>
      <c r="J805" s="114" t="str">
        <f t="shared" si="24"/>
        <v>否</v>
      </c>
    </row>
    <row r="806" hidden="1" spans="1:10">
      <c r="A806" s="172" t="s">
        <v>711</v>
      </c>
      <c r="B806" s="151"/>
      <c r="C806" s="176"/>
      <c r="D806" s="176"/>
      <c r="E806" s="151"/>
      <c r="F806" s="176"/>
      <c r="G806" s="176"/>
      <c r="H806" s="83" t="str">
        <f t="shared" si="25"/>
        <v/>
      </c>
      <c r="J806" s="114" t="str">
        <f t="shared" si="24"/>
        <v>否</v>
      </c>
    </row>
    <row r="807" hidden="1" spans="1:10">
      <c r="A807" s="172" t="s">
        <v>712</v>
      </c>
      <c r="B807" s="151"/>
      <c r="C807" s="176"/>
      <c r="D807" s="176"/>
      <c r="E807" s="151"/>
      <c r="F807" s="176"/>
      <c r="G807" s="176"/>
      <c r="H807" s="83" t="str">
        <f t="shared" si="25"/>
        <v/>
      </c>
      <c r="J807" s="114" t="str">
        <f t="shared" si="24"/>
        <v>否</v>
      </c>
    </row>
    <row r="808" hidden="1" spans="1:10">
      <c r="A808" s="172" t="s">
        <v>713</v>
      </c>
      <c r="B808" s="151"/>
      <c r="C808" s="176"/>
      <c r="D808" s="176"/>
      <c r="E808" s="151"/>
      <c r="F808" s="176"/>
      <c r="G808" s="176"/>
      <c r="H808" s="83" t="str">
        <f t="shared" si="25"/>
        <v/>
      </c>
      <c r="J808" s="114" t="str">
        <f t="shared" si="24"/>
        <v>否</v>
      </c>
    </row>
    <row r="809" hidden="1" spans="1:10">
      <c r="A809" s="172" t="s">
        <v>160</v>
      </c>
      <c r="B809" s="151"/>
      <c r="C809" s="176"/>
      <c r="D809" s="176"/>
      <c r="E809" s="151"/>
      <c r="F809" s="176"/>
      <c r="G809" s="176"/>
      <c r="H809" s="83" t="str">
        <f t="shared" si="25"/>
        <v/>
      </c>
      <c r="J809" s="114" t="str">
        <f t="shared" si="24"/>
        <v>否</v>
      </c>
    </row>
    <row r="810" hidden="1" spans="1:10">
      <c r="A810" s="172" t="s">
        <v>1169</v>
      </c>
      <c r="B810" s="151"/>
      <c r="C810" s="176"/>
      <c r="D810" s="176"/>
      <c r="E810" s="151"/>
      <c r="F810" s="176"/>
      <c r="G810" s="176"/>
      <c r="H810" s="83" t="str">
        <f t="shared" si="25"/>
        <v/>
      </c>
      <c r="J810" s="114" t="str">
        <f t="shared" si="24"/>
        <v>否</v>
      </c>
    </row>
    <row r="811" hidden="1" spans="1:10">
      <c r="A811" s="172" t="s">
        <v>714</v>
      </c>
      <c r="B811" s="151"/>
      <c r="C811" s="176"/>
      <c r="D811" s="176"/>
      <c r="E811" s="151"/>
      <c r="F811" s="176"/>
      <c r="G811" s="176"/>
      <c r="H811" s="83" t="str">
        <f t="shared" si="25"/>
        <v/>
      </c>
      <c r="J811" s="114" t="str">
        <f t="shared" si="24"/>
        <v>否</v>
      </c>
    </row>
    <row r="812" hidden="1" spans="1:10">
      <c r="A812" s="172" t="s">
        <v>126</v>
      </c>
      <c r="B812" s="151"/>
      <c r="C812" s="176"/>
      <c r="D812" s="176"/>
      <c r="E812" s="151"/>
      <c r="F812" s="176"/>
      <c r="G812" s="176"/>
      <c r="H812" s="83" t="str">
        <f t="shared" si="25"/>
        <v/>
      </c>
      <c r="J812" s="114" t="str">
        <f t="shared" si="24"/>
        <v>否</v>
      </c>
    </row>
    <row r="813" hidden="1" spans="1:10">
      <c r="A813" s="172" t="s">
        <v>715</v>
      </c>
      <c r="B813" s="151"/>
      <c r="C813" s="176"/>
      <c r="D813" s="176"/>
      <c r="E813" s="151"/>
      <c r="F813" s="176"/>
      <c r="G813" s="176"/>
      <c r="H813" s="83" t="str">
        <f t="shared" si="25"/>
        <v/>
      </c>
      <c r="J813" s="114" t="str">
        <f t="shared" si="24"/>
        <v>否</v>
      </c>
    </row>
    <row r="814" hidden="1" spans="1:10">
      <c r="A814" s="172" t="s">
        <v>716</v>
      </c>
      <c r="B814" s="151"/>
      <c r="C814" s="176"/>
      <c r="D814" s="176"/>
      <c r="E814" s="151"/>
      <c r="F814" s="176"/>
      <c r="G814" s="176"/>
      <c r="H814" s="83" t="str">
        <f t="shared" si="25"/>
        <v/>
      </c>
      <c r="J814" s="114" t="str">
        <f t="shared" si="24"/>
        <v>否</v>
      </c>
    </row>
    <row r="815" hidden="1" spans="1:10">
      <c r="A815" s="172" t="s">
        <v>717</v>
      </c>
      <c r="B815" s="151"/>
      <c r="C815" s="176"/>
      <c r="D815" s="176"/>
      <c r="E815" s="151"/>
      <c r="F815" s="176"/>
      <c r="G815" s="176"/>
      <c r="H815" s="83" t="str">
        <f t="shared" si="25"/>
        <v/>
      </c>
      <c r="J815" s="114" t="str">
        <f t="shared" si="24"/>
        <v>否</v>
      </c>
    </row>
    <row r="816" hidden="1" spans="1:10">
      <c r="A816" s="172" t="s">
        <v>718</v>
      </c>
      <c r="B816" s="151"/>
      <c r="C816" s="176"/>
      <c r="D816" s="176"/>
      <c r="E816" s="151"/>
      <c r="F816" s="176"/>
      <c r="G816" s="176"/>
      <c r="H816" s="83" t="str">
        <f t="shared" si="25"/>
        <v/>
      </c>
      <c r="J816" s="114" t="str">
        <f t="shared" si="24"/>
        <v>否</v>
      </c>
    </row>
    <row r="817" hidden="1" spans="1:10">
      <c r="A817" s="172" t="s">
        <v>719</v>
      </c>
      <c r="B817" s="151"/>
      <c r="C817" s="176"/>
      <c r="D817" s="176"/>
      <c r="E817" s="151"/>
      <c r="F817" s="176"/>
      <c r="G817" s="176"/>
      <c r="H817" s="83" t="str">
        <f t="shared" si="25"/>
        <v/>
      </c>
      <c r="J817" s="114" t="str">
        <f t="shared" si="24"/>
        <v>否</v>
      </c>
    </row>
    <row r="818" hidden="1" spans="1:10">
      <c r="A818" s="172" t="s">
        <v>720</v>
      </c>
      <c r="B818" s="151"/>
      <c r="C818" s="176"/>
      <c r="D818" s="176"/>
      <c r="E818" s="151"/>
      <c r="F818" s="176"/>
      <c r="G818" s="176"/>
      <c r="H818" s="83" t="str">
        <f t="shared" si="25"/>
        <v/>
      </c>
      <c r="J818" s="114" t="str">
        <f t="shared" si="24"/>
        <v>否</v>
      </c>
    </row>
    <row r="819" hidden="1" spans="1:10">
      <c r="A819" s="172" t="s">
        <v>721</v>
      </c>
      <c r="B819" s="151"/>
      <c r="C819" s="176"/>
      <c r="D819" s="176"/>
      <c r="E819" s="151"/>
      <c r="F819" s="176"/>
      <c r="G819" s="176"/>
      <c r="H819" s="83" t="str">
        <f t="shared" si="25"/>
        <v/>
      </c>
      <c r="J819" s="114" t="str">
        <f t="shared" si="24"/>
        <v>否</v>
      </c>
    </row>
    <row r="820" hidden="1" spans="1:10">
      <c r="A820" s="172" t="s">
        <v>722</v>
      </c>
      <c r="B820" s="151"/>
      <c r="C820" s="176"/>
      <c r="D820" s="176"/>
      <c r="E820" s="151"/>
      <c r="F820" s="176"/>
      <c r="G820" s="176"/>
      <c r="H820" s="83" t="str">
        <f t="shared" si="25"/>
        <v/>
      </c>
      <c r="J820" s="114" t="str">
        <f t="shared" si="24"/>
        <v>否</v>
      </c>
    </row>
    <row r="821" s="182" customFormat="1" ht="17.85" customHeight="1" spans="1:11">
      <c r="A821" s="169" t="s">
        <v>38</v>
      </c>
      <c r="B821" s="149">
        <v>13387</v>
      </c>
      <c r="C821" s="180">
        <v>10588</v>
      </c>
      <c r="D821" s="180">
        <v>400</v>
      </c>
      <c r="E821" s="149">
        <v>106958</v>
      </c>
      <c r="F821" s="180">
        <v>12711</v>
      </c>
      <c r="G821" s="180">
        <v>2284</v>
      </c>
      <c r="H821" s="83">
        <f t="shared" si="25"/>
        <v>7.98969149174572</v>
      </c>
      <c r="J821" s="114" t="str">
        <f t="shared" si="24"/>
        <v>是</v>
      </c>
      <c r="K821" s="182">
        <v>1</v>
      </c>
    </row>
    <row r="822" ht="17.85" customHeight="1" spans="1:10">
      <c r="A822" s="172" t="s">
        <v>723</v>
      </c>
      <c r="B822" s="151">
        <v>1711</v>
      </c>
      <c r="C822" s="176">
        <v>79</v>
      </c>
      <c r="D822" s="176">
        <v>0</v>
      </c>
      <c r="E822" s="151">
        <v>2803</v>
      </c>
      <c r="F822" s="176">
        <v>122</v>
      </c>
      <c r="G822" s="176"/>
      <c r="H822" s="85">
        <f t="shared" si="25"/>
        <v>1.63822326125073</v>
      </c>
      <c r="J822" s="114" t="str">
        <f t="shared" si="24"/>
        <v>是</v>
      </c>
    </row>
    <row r="823" ht="17.85" customHeight="1" spans="1:10">
      <c r="A823" s="172" t="s">
        <v>724</v>
      </c>
      <c r="B823" s="151">
        <v>832</v>
      </c>
      <c r="C823" s="176">
        <v>70</v>
      </c>
      <c r="D823" s="176">
        <v>0</v>
      </c>
      <c r="E823" s="151">
        <v>1201</v>
      </c>
      <c r="F823" s="176">
        <v>100</v>
      </c>
      <c r="G823" s="176"/>
      <c r="H823" s="85">
        <f t="shared" si="25"/>
        <v>1.44350961538462</v>
      </c>
      <c r="J823" s="114" t="str">
        <f t="shared" si="24"/>
        <v>是</v>
      </c>
    </row>
    <row r="824" ht="17.85" customHeight="1" spans="1:10">
      <c r="A824" s="172" t="s">
        <v>725</v>
      </c>
      <c r="B824" s="151">
        <v>870</v>
      </c>
      <c r="C824" s="176">
        <v>0</v>
      </c>
      <c r="D824" s="176">
        <v>0</v>
      </c>
      <c r="E824" s="151">
        <v>1581</v>
      </c>
      <c r="F824" s="176">
        <v>1</v>
      </c>
      <c r="G824" s="176"/>
      <c r="H824" s="85">
        <f t="shared" si="25"/>
        <v>1.81724137931034</v>
      </c>
      <c r="J824" s="114" t="str">
        <f t="shared" si="24"/>
        <v>是</v>
      </c>
    </row>
    <row r="825" ht="20.1" hidden="1" customHeight="1" spans="1:10">
      <c r="A825" s="172" t="s">
        <v>726</v>
      </c>
      <c r="B825" s="151">
        <v>0</v>
      </c>
      <c r="C825" s="176">
        <v>0</v>
      </c>
      <c r="D825" s="176">
        <v>0</v>
      </c>
      <c r="E825" s="151">
        <v>0</v>
      </c>
      <c r="F825" s="176">
        <v>0</v>
      </c>
      <c r="G825" s="176"/>
      <c r="H825" s="83" t="str">
        <f t="shared" si="25"/>
        <v/>
      </c>
      <c r="J825" s="114" t="str">
        <f t="shared" si="24"/>
        <v>否</v>
      </c>
    </row>
    <row r="826" ht="17.85" customHeight="1" spans="1:10">
      <c r="A826" s="172" t="s">
        <v>727</v>
      </c>
      <c r="B826" s="151">
        <v>9</v>
      </c>
      <c r="C826" s="176">
        <v>9</v>
      </c>
      <c r="D826" s="176">
        <v>0</v>
      </c>
      <c r="E826" s="151">
        <v>21</v>
      </c>
      <c r="F826" s="176">
        <v>21</v>
      </c>
      <c r="G826" s="176"/>
      <c r="H826" s="85">
        <f t="shared" si="25"/>
        <v>2.33333333333333</v>
      </c>
      <c r="J826" s="114" t="str">
        <f t="shared" si="24"/>
        <v>是</v>
      </c>
    </row>
    <row r="827" ht="17.25" hidden="1" customHeight="1" spans="1:10">
      <c r="A827" s="172" t="s">
        <v>728</v>
      </c>
      <c r="B827" s="151">
        <v>0</v>
      </c>
      <c r="C827" s="176"/>
      <c r="D827" s="176"/>
      <c r="E827" s="151">
        <v>0</v>
      </c>
      <c r="F827" s="176">
        <v>0</v>
      </c>
      <c r="G827" s="176"/>
      <c r="H827" s="83" t="str">
        <f t="shared" si="25"/>
        <v/>
      </c>
      <c r="J827" s="114" t="str">
        <f t="shared" si="24"/>
        <v>否</v>
      </c>
    </row>
    <row r="828" ht="20.1" hidden="1" customHeight="1" spans="1:10">
      <c r="A828" s="172" t="s">
        <v>729</v>
      </c>
      <c r="B828" s="151">
        <v>0</v>
      </c>
      <c r="C828" s="176"/>
      <c r="D828" s="176"/>
      <c r="E828" s="151">
        <v>0</v>
      </c>
      <c r="F828" s="176">
        <v>0</v>
      </c>
      <c r="G828" s="176"/>
      <c r="H828" s="83" t="str">
        <f t="shared" si="25"/>
        <v/>
      </c>
      <c r="J828" s="114" t="str">
        <f t="shared" si="24"/>
        <v>否</v>
      </c>
    </row>
    <row r="829" ht="20.1" hidden="1" customHeight="1" spans="1:10">
      <c r="A829" s="172" t="s">
        <v>730</v>
      </c>
      <c r="B829" s="151">
        <v>0</v>
      </c>
      <c r="C829" s="176"/>
      <c r="D829" s="176"/>
      <c r="E829" s="151">
        <v>0</v>
      </c>
      <c r="F829" s="176">
        <v>0</v>
      </c>
      <c r="G829" s="176"/>
      <c r="H829" s="83" t="str">
        <f t="shared" si="25"/>
        <v/>
      </c>
      <c r="J829" s="114" t="str">
        <f t="shared" si="24"/>
        <v>否</v>
      </c>
    </row>
    <row r="830" ht="20.1" hidden="1" customHeight="1" spans="1:10">
      <c r="A830" s="172" t="s">
        <v>731</v>
      </c>
      <c r="B830" s="151">
        <v>0</v>
      </c>
      <c r="C830" s="176"/>
      <c r="D830" s="176"/>
      <c r="E830" s="151">
        <v>0</v>
      </c>
      <c r="F830" s="176">
        <v>0</v>
      </c>
      <c r="G830" s="176"/>
      <c r="H830" s="83" t="str">
        <f t="shared" si="25"/>
        <v/>
      </c>
      <c r="J830" s="114" t="str">
        <f t="shared" si="24"/>
        <v>否</v>
      </c>
    </row>
    <row r="831" ht="20.1" hidden="1" customHeight="1" spans="1:10">
      <c r="A831" s="172" t="s">
        <v>732</v>
      </c>
      <c r="B831" s="151">
        <v>0</v>
      </c>
      <c r="C831" s="176"/>
      <c r="D831" s="176"/>
      <c r="E831" s="151">
        <v>0</v>
      </c>
      <c r="F831" s="176">
        <v>0</v>
      </c>
      <c r="G831" s="176"/>
      <c r="H831" s="83" t="str">
        <f t="shared" si="25"/>
        <v/>
      </c>
      <c r="J831" s="114" t="str">
        <f t="shared" si="24"/>
        <v>否</v>
      </c>
    </row>
    <row r="832" ht="20.1" hidden="1" customHeight="1" spans="1:10">
      <c r="A832" s="172" t="s">
        <v>733</v>
      </c>
      <c r="B832" s="151">
        <v>0</v>
      </c>
      <c r="C832" s="176"/>
      <c r="D832" s="176"/>
      <c r="E832" s="151">
        <v>0</v>
      </c>
      <c r="F832" s="176">
        <v>0</v>
      </c>
      <c r="G832" s="176"/>
      <c r="H832" s="83" t="str">
        <f t="shared" si="25"/>
        <v/>
      </c>
      <c r="J832" s="114" t="str">
        <f t="shared" si="24"/>
        <v>否</v>
      </c>
    </row>
    <row r="833" ht="18.2" hidden="1" customHeight="1" spans="1:10">
      <c r="A833" s="172" t="s">
        <v>734</v>
      </c>
      <c r="B833" s="151">
        <v>1051</v>
      </c>
      <c r="C833" s="176"/>
      <c r="D833" s="176"/>
      <c r="E833" s="151">
        <v>0</v>
      </c>
      <c r="F833" s="176">
        <v>0</v>
      </c>
      <c r="G833" s="176"/>
      <c r="H833" s="83">
        <f t="shared" si="25"/>
        <v>0</v>
      </c>
      <c r="J833" s="114" t="str">
        <f t="shared" si="24"/>
        <v>否</v>
      </c>
    </row>
    <row r="834" ht="17.85" customHeight="1" spans="1:10">
      <c r="A834" s="172" t="s">
        <v>735</v>
      </c>
      <c r="B834" s="151">
        <v>392</v>
      </c>
      <c r="C834" s="176"/>
      <c r="D834" s="176"/>
      <c r="E834" s="151">
        <v>1966</v>
      </c>
      <c r="F834" s="176">
        <v>120</v>
      </c>
      <c r="G834" s="176"/>
      <c r="H834" s="85">
        <f t="shared" si="25"/>
        <v>5.01530612244898</v>
      </c>
      <c r="J834" s="114" t="str">
        <f t="shared" si="24"/>
        <v>是</v>
      </c>
    </row>
    <row r="835" ht="17.85" customHeight="1" spans="1:10">
      <c r="A835" s="172" t="s">
        <v>736</v>
      </c>
      <c r="B835" s="151">
        <v>11260</v>
      </c>
      <c r="C835" s="176">
        <v>10500</v>
      </c>
      <c r="D835" s="176">
        <v>400</v>
      </c>
      <c r="E835" s="151">
        <v>93851</v>
      </c>
      <c r="F835" s="176">
        <v>12452</v>
      </c>
      <c r="G835" s="176">
        <v>2280</v>
      </c>
      <c r="H835" s="85">
        <f t="shared" si="25"/>
        <v>8.33490230905861</v>
      </c>
      <c r="J835" s="114" t="str">
        <f t="shared" si="24"/>
        <v>是</v>
      </c>
    </row>
    <row r="836" ht="18.2" hidden="1" customHeight="1" spans="1:10">
      <c r="A836" s="172" t="s">
        <v>737</v>
      </c>
      <c r="B836" s="151">
        <v>300</v>
      </c>
      <c r="C836" s="176">
        <v>0</v>
      </c>
      <c r="D836" s="176">
        <v>0</v>
      </c>
      <c r="E836" s="151"/>
      <c r="F836" s="176">
        <v>0</v>
      </c>
      <c r="G836" s="176">
        <v>0</v>
      </c>
      <c r="H836" s="83">
        <f t="shared" si="25"/>
        <v>0</v>
      </c>
      <c r="J836" s="114" t="str">
        <f t="shared" si="24"/>
        <v>否</v>
      </c>
    </row>
    <row r="837" ht="17.85" customHeight="1" spans="1:10">
      <c r="A837" s="172" t="s">
        <v>738</v>
      </c>
      <c r="B837" s="151">
        <v>10960</v>
      </c>
      <c r="C837" s="176">
        <v>10500</v>
      </c>
      <c r="D837" s="176">
        <v>400</v>
      </c>
      <c r="E837" s="151">
        <v>93851</v>
      </c>
      <c r="F837" s="176">
        <v>12452</v>
      </c>
      <c r="G837" s="176">
        <v>2280</v>
      </c>
      <c r="H837" s="85">
        <f t="shared" si="25"/>
        <v>8.56304744525547</v>
      </c>
      <c r="J837" s="114" t="str">
        <f t="shared" ref="J837:J900" si="26">IF((E837+F837+K837)&lt;&gt;0,"是","否")</f>
        <v>是</v>
      </c>
    </row>
    <row r="838" ht="17.85" customHeight="1" spans="1:10">
      <c r="A838" s="172" t="s">
        <v>739</v>
      </c>
      <c r="B838" s="151">
        <v>9</v>
      </c>
      <c r="C838" s="176">
        <v>9</v>
      </c>
      <c r="D838" s="176">
        <v>0</v>
      </c>
      <c r="E838" s="151">
        <v>21</v>
      </c>
      <c r="F838" s="176">
        <v>17</v>
      </c>
      <c r="G838" s="176">
        <v>4</v>
      </c>
      <c r="H838" s="85">
        <f t="shared" ref="H838:H901" si="27">IF(B838&lt;&gt;0,E838/B838,"")</f>
        <v>2.33333333333333</v>
      </c>
      <c r="J838" s="114" t="str">
        <f t="shared" si="26"/>
        <v>是</v>
      </c>
    </row>
    <row r="839" ht="17.25" hidden="1" customHeight="1" spans="1:10">
      <c r="A839" s="172" t="s">
        <v>740</v>
      </c>
      <c r="B839" s="151">
        <v>9</v>
      </c>
      <c r="C839" s="176">
        <v>9</v>
      </c>
      <c r="D839" s="176">
        <v>0</v>
      </c>
      <c r="E839" s="151"/>
      <c r="F839" s="176"/>
      <c r="G839" s="176"/>
      <c r="H839" s="83">
        <f t="shared" si="27"/>
        <v>0</v>
      </c>
      <c r="J839" s="114" t="str">
        <f t="shared" si="26"/>
        <v>否</v>
      </c>
    </row>
    <row r="840" ht="17.85" customHeight="1" spans="1:10">
      <c r="A840" s="172" t="s">
        <v>741</v>
      </c>
      <c r="B840" s="151">
        <v>15</v>
      </c>
      <c r="C840" s="176">
        <v>15</v>
      </c>
      <c r="D840" s="176"/>
      <c r="E840" s="151">
        <v>8317</v>
      </c>
      <c r="F840" s="176"/>
      <c r="G840" s="176"/>
      <c r="H840" s="85">
        <f t="shared" si="27"/>
        <v>554.466666666667</v>
      </c>
      <c r="J840" s="114" t="str">
        <f t="shared" si="26"/>
        <v>是</v>
      </c>
    </row>
    <row r="841" s="182" customFormat="1" ht="17.85" customHeight="1" spans="1:11">
      <c r="A841" s="169" t="s">
        <v>39</v>
      </c>
      <c r="B841" s="149">
        <v>12520</v>
      </c>
      <c r="C841" s="180"/>
      <c r="D841" s="180"/>
      <c r="E841" s="149">
        <v>14849</v>
      </c>
      <c r="F841" s="180"/>
      <c r="G841" s="180"/>
      <c r="H841" s="83">
        <f t="shared" si="27"/>
        <v>1.18602236421725</v>
      </c>
      <c r="J841" s="114" t="str">
        <f t="shared" si="26"/>
        <v>是</v>
      </c>
      <c r="K841" s="182">
        <v>1</v>
      </c>
    </row>
    <row r="842" ht="17.85" customHeight="1" spans="1:10">
      <c r="A842" s="172" t="s">
        <v>742</v>
      </c>
      <c r="B842" s="151">
        <v>5336</v>
      </c>
      <c r="C842" s="176"/>
      <c r="D842" s="176"/>
      <c r="E842" s="151">
        <v>5317</v>
      </c>
      <c r="F842" s="176"/>
      <c r="G842" s="176"/>
      <c r="H842" s="85">
        <f t="shared" si="27"/>
        <v>0.99643928035982</v>
      </c>
      <c r="J842" s="114" t="str">
        <f t="shared" si="26"/>
        <v>是</v>
      </c>
    </row>
    <row r="843" ht="17.85" customHeight="1" spans="1:10">
      <c r="A843" s="172" t="s">
        <v>724</v>
      </c>
      <c r="B843" s="151">
        <v>703</v>
      </c>
      <c r="C843" s="176"/>
      <c r="D843" s="176"/>
      <c r="E843" s="151">
        <v>1050</v>
      </c>
      <c r="F843" s="176"/>
      <c r="G843" s="176"/>
      <c r="H843" s="85">
        <f t="shared" si="27"/>
        <v>1.49359886201991</v>
      </c>
      <c r="J843" s="114" t="str">
        <f t="shared" si="26"/>
        <v>是</v>
      </c>
    </row>
    <row r="844" ht="18.2" hidden="1" customHeight="1" spans="1:10">
      <c r="A844" s="172" t="s">
        <v>725</v>
      </c>
      <c r="B844" s="151">
        <v>10</v>
      </c>
      <c r="C844" s="176"/>
      <c r="D844" s="176"/>
      <c r="E844" s="151">
        <v>0</v>
      </c>
      <c r="F844" s="176"/>
      <c r="G844" s="176"/>
      <c r="H844" s="83">
        <f t="shared" si="27"/>
        <v>0</v>
      </c>
      <c r="J844" s="114" t="str">
        <f t="shared" si="26"/>
        <v>否</v>
      </c>
    </row>
    <row r="845" ht="20.1" hidden="1" customHeight="1" spans="1:10">
      <c r="A845" s="172" t="s">
        <v>726</v>
      </c>
      <c r="B845" s="151">
        <v>0</v>
      </c>
      <c r="C845" s="176"/>
      <c r="D845" s="176"/>
      <c r="E845" s="151">
        <v>0</v>
      </c>
      <c r="F845" s="176"/>
      <c r="G845" s="176"/>
      <c r="H845" s="83" t="str">
        <f t="shared" si="27"/>
        <v/>
      </c>
      <c r="J845" s="114" t="str">
        <f t="shared" si="26"/>
        <v>否</v>
      </c>
    </row>
    <row r="846" ht="17.85" customHeight="1" spans="1:10">
      <c r="A846" s="172" t="s">
        <v>743</v>
      </c>
      <c r="B846" s="151">
        <v>2252</v>
      </c>
      <c r="C846" s="176"/>
      <c r="D846" s="176"/>
      <c r="E846" s="151">
        <v>2420</v>
      </c>
      <c r="F846" s="176"/>
      <c r="G846" s="176"/>
      <c r="H846" s="85">
        <f t="shared" si="27"/>
        <v>1.07460035523979</v>
      </c>
      <c r="J846" s="114" t="str">
        <f t="shared" si="26"/>
        <v>是</v>
      </c>
    </row>
    <row r="847" ht="17.85" customHeight="1" spans="1:10">
      <c r="A847" s="172" t="s">
        <v>744</v>
      </c>
      <c r="B847" s="151">
        <v>704</v>
      </c>
      <c r="C847" s="176"/>
      <c r="D847" s="176"/>
      <c r="E847" s="151">
        <v>481</v>
      </c>
      <c r="F847" s="176"/>
      <c r="G847" s="176"/>
      <c r="H847" s="85">
        <f t="shared" si="27"/>
        <v>0.683238636363636</v>
      </c>
      <c r="J847" s="114" t="str">
        <f t="shared" si="26"/>
        <v>是</v>
      </c>
    </row>
    <row r="848" ht="17.85" customHeight="1" spans="1:10">
      <c r="A848" s="172" t="s">
        <v>745</v>
      </c>
      <c r="B848" s="151">
        <v>624</v>
      </c>
      <c r="C848" s="176"/>
      <c r="D848" s="176"/>
      <c r="E848" s="151">
        <v>624</v>
      </c>
      <c r="F848" s="176"/>
      <c r="G848" s="176"/>
      <c r="H848" s="85">
        <f t="shared" si="27"/>
        <v>1</v>
      </c>
      <c r="J848" s="114" t="str">
        <f t="shared" si="26"/>
        <v>是</v>
      </c>
    </row>
    <row r="849" ht="17.85" customHeight="1" spans="1:10">
      <c r="A849" s="172" t="s">
        <v>746</v>
      </c>
      <c r="B849" s="151">
        <v>40</v>
      </c>
      <c r="C849" s="176"/>
      <c r="D849" s="176"/>
      <c r="E849" s="151">
        <v>80</v>
      </c>
      <c r="F849" s="176"/>
      <c r="G849" s="176"/>
      <c r="H849" s="85">
        <f t="shared" si="27"/>
        <v>2</v>
      </c>
      <c r="J849" s="114" t="str">
        <f t="shared" si="26"/>
        <v>是</v>
      </c>
    </row>
    <row r="850" ht="17.85" customHeight="1" spans="1:10">
      <c r="A850" s="172" t="s">
        <v>747</v>
      </c>
      <c r="B850" s="151">
        <v>235</v>
      </c>
      <c r="C850" s="176"/>
      <c r="D850" s="176"/>
      <c r="E850" s="151">
        <v>10</v>
      </c>
      <c r="F850" s="176"/>
      <c r="G850" s="176"/>
      <c r="H850" s="85">
        <f t="shared" si="27"/>
        <v>0.0425531914893617</v>
      </c>
      <c r="J850" s="114" t="str">
        <f t="shared" si="26"/>
        <v>是</v>
      </c>
    </row>
    <row r="851" ht="17.85" customHeight="1" spans="1:10">
      <c r="A851" s="172" t="s">
        <v>748</v>
      </c>
      <c r="B851" s="151">
        <v>30</v>
      </c>
      <c r="C851" s="176"/>
      <c r="D851" s="176"/>
      <c r="E851" s="151">
        <v>50</v>
      </c>
      <c r="F851" s="176"/>
      <c r="G851" s="176"/>
      <c r="H851" s="85">
        <f t="shared" si="27"/>
        <v>1.66666666666667</v>
      </c>
      <c r="J851" s="114" t="str">
        <f t="shared" si="26"/>
        <v>是</v>
      </c>
    </row>
    <row r="852" ht="18.2" hidden="1" customHeight="1" spans="1:10">
      <c r="A852" s="172" t="s">
        <v>749</v>
      </c>
      <c r="B852" s="151">
        <v>15</v>
      </c>
      <c r="C852" s="176"/>
      <c r="D852" s="176"/>
      <c r="E852" s="151">
        <v>0</v>
      </c>
      <c r="F852" s="176"/>
      <c r="G852" s="176"/>
      <c r="H852" s="83">
        <f t="shared" si="27"/>
        <v>0</v>
      </c>
      <c r="J852" s="114" t="str">
        <f t="shared" si="26"/>
        <v>否</v>
      </c>
    </row>
    <row r="853" ht="17.85" customHeight="1" spans="1:10">
      <c r="A853" s="172" t="s">
        <v>750</v>
      </c>
      <c r="B853" s="151">
        <v>10</v>
      </c>
      <c r="C853" s="176"/>
      <c r="D853" s="176"/>
      <c r="E853" s="151">
        <v>30</v>
      </c>
      <c r="F853" s="176"/>
      <c r="G853" s="176"/>
      <c r="H853" s="85">
        <f t="shared" si="27"/>
        <v>3</v>
      </c>
      <c r="J853" s="114" t="str">
        <f t="shared" si="26"/>
        <v>是</v>
      </c>
    </row>
    <row r="854" ht="20.1" hidden="1" customHeight="1" spans="1:10">
      <c r="A854" s="172" t="s">
        <v>751</v>
      </c>
      <c r="B854" s="151">
        <v>50</v>
      </c>
      <c r="C854" s="176"/>
      <c r="D854" s="176"/>
      <c r="E854" s="151">
        <v>0</v>
      </c>
      <c r="F854" s="176"/>
      <c r="G854" s="176"/>
      <c r="H854" s="83">
        <f t="shared" si="27"/>
        <v>0</v>
      </c>
      <c r="J854" s="114" t="str">
        <f t="shared" si="26"/>
        <v>否</v>
      </c>
    </row>
    <row r="855" hidden="1" spans="1:10">
      <c r="A855" s="172" t="s">
        <v>752</v>
      </c>
      <c r="B855" s="151">
        <v>0</v>
      </c>
      <c r="C855" s="176"/>
      <c r="D855" s="176"/>
      <c r="E855" s="151">
        <v>0</v>
      </c>
      <c r="F855" s="176"/>
      <c r="G855" s="176"/>
      <c r="H855" s="83" t="str">
        <f t="shared" si="27"/>
        <v/>
      </c>
      <c r="J855" s="114" t="str">
        <f t="shared" si="26"/>
        <v>否</v>
      </c>
    </row>
    <row r="856" hidden="1" spans="1:10">
      <c r="A856" s="172" t="s">
        <v>753</v>
      </c>
      <c r="B856" s="151">
        <v>0</v>
      </c>
      <c r="C856" s="176"/>
      <c r="D856" s="176"/>
      <c r="E856" s="151">
        <v>0</v>
      </c>
      <c r="F856" s="176"/>
      <c r="G856" s="176"/>
      <c r="H856" s="83" t="str">
        <f t="shared" si="27"/>
        <v/>
      </c>
      <c r="J856" s="114" t="str">
        <f t="shared" si="26"/>
        <v>否</v>
      </c>
    </row>
    <row r="857" hidden="1" spans="1:10">
      <c r="A857" s="172" t="s">
        <v>754</v>
      </c>
      <c r="B857" s="151">
        <v>0</v>
      </c>
      <c r="C857" s="176"/>
      <c r="D857" s="176"/>
      <c r="E857" s="151">
        <v>0</v>
      </c>
      <c r="F857" s="176"/>
      <c r="G857" s="176"/>
      <c r="H857" s="83" t="str">
        <f t="shared" si="27"/>
        <v/>
      </c>
      <c r="J857" s="114" t="str">
        <f t="shared" si="26"/>
        <v>否</v>
      </c>
    </row>
    <row r="858" ht="17.85" customHeight="1" spans="1:10">
      <c r="A858" s="172" t="s">
        <v>756</v>
      </c>
      <c r="B858" s="151">
        <v>10</v>
      </c>
      <c r="C858" s="176"/>
      <c r="D858" s="176"/>
      <c r="E858" s="151">
        <v>5</v>
      </c>
      <c r="F858" s="176"/>
      <c r="G858" s="176"/>
      <c r="H858" s="85">
        <f t="shared" si="27"/>
        <v>0.5</v>
      </c>
      <c r="J858" s="114" t="str">
        <f t="shared" si="26"/>
        <v>是</v>
      </c>
    </row>
    <row r="859" hidden="1" spans="1:10">
      <c r="A859" s="172" t="s">
        <v>755</v>
      </c>
      <c r="B859" s="151">
        <v>12</v>
      </c>
      <c r="C859" s="176"/>
      <c r="D859" s="176"/>
      <c r="E859" s="151"/>
      <c r="F859" s="176"/>
      <c r="G859" s="176"/>
      <c r="H859" s="83">
        <f t="shared" si="27"/>
        <v>0</v>
      </c>
      <c r="J859" s="114" t="str">
        <f t="shared" si="26"/>
        <v>否</v>
      </c>
    </row>
    <row r="860" hidden="1" spans="1:10">
      <c r="A860" s="172" t="s">
        <v>1170</v>
      </c>
      <c r="B860" s="151">
        <v>0</v>
      </c>
      <c r="C860" s="176"/>
      <c r="D860" s="176"/>
      <c r="E860" s="151"/>
      <c r="F860" s="176"/>
      <c r="G860" s="176"/>
      <c r="H860" s="83" t="str">
        <f t="shared" si="27"/>
        <v/>
      </c>
      <c r="J860" s="114" t="str">
        <f t="shared" si="26"/>
        <v>否</v>
      </c>
    </row>
    <row r="861" ht="17.85" customHeight="1" spans="1:10">
      <c r="A861" s="172" t="s">
        <v>757</v>
      </c>
      <c r="B861" s="151">
        <v>100</v>
      </c>
      <c r="C861" s="176"/>
      <c r="D861" s="176"/>
      <c r="E861" s="151">
        <v>80</v>
      </c>
      <c r="F861" s="176"/>
      <c r="G861" s="176"/>
      <c r="H861" s="85">
        <f t="shared" si="27"/>
        <v>0.8</v>
      </c>
      <c r="J861" s="114" t="str">
        <f t="shared" si="26"/>
        <v>是</v>
      </c>
    </row>
    <row r="862" ht="17.85" customHeight="1" spans="1:10">
      <c r="A862" s="172" t="s">
        <v>758</v>
      </c>
      <c r="B862" s="151">
        <v>369</v>
      </c>
      <c r="C862" s="176"/>
      <c r="D862" s="176"/>
      <c r="E862" s="151">
        <v>338</v>
      </c>
      <c r="F862" s="176"/>
      <c r="G862" s="176"/>
      <c r="H862" s="85">
        <f t="shared" si="27"/>
        <v>0.915989159891599</v>
      </c>
      <c r="J862" s="114" t="str">
        <f t="shared" si="26"/>
        <v>是</v>
      </c>
    </row>
    <row r="863" ht="18.2" hidden="1" customHeight="1" spans="1:10">
      <c r="A863" s="172" t="s">
        <v>759</v>
      </c>
      <c r="B863" s="151">
        <v>30</v>
      </c>
      <c r="C863" s="176"/>
      <c r="D863" s="176"/>
      <c r="E863" s="151"/>
      <c r="F863" s="176"/>
      <c r="G863" s="176"/>
      <c r="H863" s="83">
        <f t="shared" si="27"/>
        <v>0</v>
      </c>
      <c r="J863" s="114" t="str">
        <f t="shared" si="26"/>
        <v>否</v>
      </c>
    </row>
    <row r="864" ht="20.1" hidden="1" customHeight="1" spans="1:10">
      <c r="A864" s="172" t="s">
        <v>760</v>
      </c>
      <c r="B864" s="151">
        <v>0</v>
      </c>
      <c r="C864" s="176"/>
      <c r="D864" s="176"/>
      <c r="E864" s="151"/>
      <c r="F864" s="176"/>
      <c r="G864" s="176"/>
      <c r="H864" s="83" t="str">
        <f t="shared" si="27"/>
        <v/>
      </c>
      <c r="J864" s="114" t="str">
        <f t="shared" si="26"/>
        <v>否</v>
      </c>
    </row>
    <row r="865" ht="17.85" customHeight="1" spans="1:10">
      <c r="A865" s="172" t="s">
        <v>761</v>
      </c>
      <c r="B865" s="151">
        <v>59</v>
      </c>
      <c r="C865" s="176"/>
      <c r="D865" s="176"/>
      <c r="E865" s="151">
        <v>44</v>
      </c>
      <c r="F865" s="176"/>
      <c r="G865" s="176"/>
      <c r="H865" s="85">
        <f t="shared" si="27"/>
        <v>0.745762711864407</v>
      </c>
      <c r="J865" s="114" t="str">
        <f t="shared" si="26"/>
        <v>是</v>
      </c>
    </row>
    <row r="866" hidden="1" spans="1:10">
      <c r="A866" s="172" t="s">
        <v>762</v>
      </c>
      <c r="B866" s="151"/>
      <c r="C866" s="176"/>
      <c r="D866" s="176"/>
      <c r="E866" s="151"/>
      <c r="F866" s="176"/>
      <c r="G866" s="176"/>
      <c r="H866" s="83" t="str">
        <f t="shared" si="27"/>
        <v/>
      </c>
      <c r="J866" s="114" t="str">
        <f t="shared" si="26"/>
        <v>否</v>
      </c>
    </row>
    <row r="867" hidden="1" spans="1:10">
      <c r="A867" s="172" t="s">
        <v>763</v>
      </c>
      <c r="B867" s="151">
        <v>0</v>
      </c>
      <c r="C867" s="176"/>
      <c r="D867" s="176"/>
      <c r="E867" s="151"/>
      <c r="F867" s="176"/>
      <c r="G867" s="176"/>
      <c r="H867" s="83" t="str">
        <f t="shared" si="27"/>
        <v/>
      </c>
      <c r="J867" s="114" t="str">
        <f t="shared" si="26"/>
        <v>否</v>
      </c>
    </row>
    <row r="868" hidden="1" spans="1:10">
      <c r="A868" s="172" t="s">
        <v>764</v>
      </c>
      <c r="B868" s="151">
        <v>0</v>
      </c>
      <c r="C868" s="176"/>
      <c r="D868" s="176"/>
      <c r="E868" s="151"/>
      <c r="F868" s="176"/>
      <c r="G868" s="176"/>
      <c r="H868" s="83" t="str">
        <f t="shared" si="27"/>
        <v/>
      </c>
      <c r="J868" s="114" t="str">
        <f t="shared" si="26"/>
        <v>否</v>
      </c>
    </row>
    <row r="869" hidden="1" spans="1:10">
      <c r="A869" s="172" t="s">
        <v>765</v>
      </c>
      <c r="B869" s="151">
        <v>0</v>
      </c>
      <c r="C869" s="176"/>
      <c r="D869" s="176"/>
      <c r="E869" s="151"/>
      <c r="F869" s="176"/>
      <c r="G869" s="176"/>
      <c r="H869" s="83" t="str">
        <f t="shared" si="27"/>
        <v/>
      </c>
      <c r="J869" s="114" t="str">
        <f t="shared" si="26"/>
        <v>否</v>
      </c>
    </row>
    <row r="870" hidden="1" spans="1:10">
      <c r="A870" s="172" t="s">
        <v>766</v>
      </c>
      <c r="B870" s="151">
        <v>0</v>
      </c>
      <c r="C870" s="176"/>
      <c r="D870" s="176"/>
      <c r="E870" s="151"/>
      <c r="F870" s="176"/>
      <c r="G870" s="176"/>
      <c r="H870" s="83" t="str">
        <f t="shared" si="27"/>
        <v/>
      </c>
      <c r="J870" s="114" t="str">
        <f t="shared" si="26"/>
        <v>否</v>
      </c>
    </row>
    <row r="871" ht="17.85" customHeight="1" spans="1:10">
      <c r="A871" s="172" t="s">
        <v>767</v>
      </c>
      <c r="B871" s="151">
        <v>110</v>
      </c>
      <c r="C871" s="176"/>
      <c r="D871" s="176"/>
      <c r="E871" s="151">
        <v>105</v>
      </c>
      <c r="F871" s="176"/>
      <c r="G871" s="176"/>
      <c r="H871" s="85">
        <f t="shared" si="27"/>
        <v>0.954545454545455</v>
      </c>
      <c r="J871" s="114" t="str">
        <f t="shared" si="26"/>
        <v>是</v>
      </c>
    </row>
    <row r="872" ht="17.85" customHeight="1" spans="1:10">
      <c r="A872" s="172" t="s">
        <v>768</v>
      </c>
      <c r="B872" s="151">
        <v>4451</v>
      </c>
      <c r="C872" s="176"/>
      <c r="D872" s="176"/>
      <c r="E872" s="151">
        <v>5241</v>
      </c>
      <c r="F872" s="176"/>
      <c r="G872" s="176"/>
      <c r="H872" s="85">
        <f t="shared" si="27"/>
        <v>1.17748820489778</v>
      </c>
      <c r="J872" s="114" t="str">
        <f t="shared" si="26"/>
        <v>是</v>
      </c>
    </row>
    <row r="873" ht="17.85" customHeight="1" spans="1:10">
      <c r="A873" s="172" t="s">
        <v>724</v>
      </c>
      <c r="B873" s="151">
        <v>1061</v>
      </c>
      <c r="C873" s="176"/>
      <c r="D873" s="176"/>
      <c r="E873" s="151">
        <v>1127</v>
      </c>
      <c r="F873" s="176"/>
      <c r="G873" s="176"/>
      <c r="H873" s="85">
        <f t="shared" si="27"/>
        <v>1.062205466541</v>
      </c>
      <c r="J873" s="114" t="str">
        <f t="shared" si="26"/>
        <v>是</v>
      </c>
    </row>
    <row r="874" ht="18.2" hidden="1" customHeight="1" spans="1:10">
      <c r="A874" s="172" t="s">
        <v>725</v>
      </c>
      <c r="B874" s="151">
        <v>5</v>
      </c>
      <c r="C874" s="176"/>
      <c r="D874" s="176"/>
      <c r="E874" s="151">
        <v>0</v>
      </c>
      <c r="F874" s="176"/>
      <c r="G874" s="176"/>
      <c r="H874" s="83">
        <f t="shared" si="27"/>
        <v>0</v>
      </c>
      <c r="J874" s="114" t="str">
        <f t="shared" si="26"/>
        <v>否</v>
      </c>
    </row>
    <row r="875" ht="20.1" hidden="1" customHeight="1" spans="1:10">
      <c r="A875" s="172" t="s">
        <v>726</v>
      </c>
      <c r="B875" s="151">
        <v>0</v>
      </c>
      <c r="C875" s="176"/>
      <c r="D875" s="176"/>
      <c r="E875" s="151">
        <v>0</v>
      </c>
      <c r="F875" s="176"/>
      <c r="G875" s="176"/>
      <c r="H875" s="83" t="str">
        <f t="shared" si="27"/>
        <v/>
      </c>
      <c r="J875" s="114" t="str">
        <f t="shared" si="26"/>
        <v>否</v>
      </c>
    </row>
    <row r="876" ht="17.85" customHeight="1" spans="1:10">
      <c r="A876" s="172" t="s">
        <v>769</v>
      </c>
      <c r="B876" s="151">
        <v>630</v>
      </c>
      <c r="C876" s="176"/>
      <c r="D876" s="176"/>
      <c r="E876" s="151">
        <v>732</v>
      </c>
      <c r="F876" s="176"/>
      <c r="G876" s="176"/>
      <c r="H876" s="85">
        <f t="shared" si="27"/>
        <v>1.16190476190476</v>
      </c>
      <c r="J876" s="114" t="str">
        <f t="shared" si="26"/>
        <v>是</v>
      </c>
    </row>
    <row r="877" ht="17.85" customHeight="1" spans="1:10">
      <c r="A877" s="172" t="s">
        <v>770</v>
      </c>
      <c r="B877" s="151">
        <v>6</v>
      </c>
      <c r="C877" s="176"/>
      <c r="D877" s="176"/>
      <c r="E877" s="151">
        <v>140</v>
      </c>
      <c r="F877" s="176"/>
      <c r="G877" s="176"/>
      <c r="H877" s="85">
        <f t="shared" si="27"/>
        <v>23.3333333333333</v>
      </c>
      <c r="J877" s="114" t="str">
        <f t="shared" si="26"/>
        <v>是</v>
      </c>
    </row>
    <row r="878" ht="17.85" customHeight="1" spans="1:10">
      <c r="A878" s="172" t="s">
        <v>771</v>
      </c>
      <c r="B878" s="151">
        <v>132</v>
      </c>
      <c r="C878" s="176"/>
      <c r="D878" s="176"/>
      <c r="E878" s="151">
        <v>239</v>
      </c>
      <c r="F878" s="176"/>
      <c r="G878" s="176"/>
      <c r="H878" s="85">
        <f t="shared" si="27"/>
        <v>1.81060606060606</v>
      </c>
      <c r="J878" s="114" t="str">
        <f t="shared" si="26"/>
        <v>是</v>
      </c>
    </row>
    <row r="879" ht="18.2" hidden="1" customHeight="1" spans="1:10">
      <c r="A879" s="172" t="s">
        <v>772</v>
      </c>
      <c r="B879" s="151">
        <v>10</v>
      </c>
      <c r="C879" s="176"/>
      <c r="D879" s="176"/>
      <c r="E879" s="151">
        <v>0</v>
      </c>
      <c r="F879" s="176"/>
      <c r="G879" s="176"/>
      <c r="H879" s="83">
        <f t="shared" si="27"/>
        <v>0</v>
      </c>
      <c r="J879" s="114" t="str">
        <f t="shared" si="26"/>
        <v>否</v>
      </c>
    </row>
    <row r="880" ht="20.1" hidden="1" customHeight="1" spans="1:10">
      <c r="A880" s="172" t="s">
        <v>773</v>
      </c>
      <c r="B880" s="151">
        <v>0</v>
      </c>
      <c r="C880" s="176"/>
      <c r="D880" s="176"/>
      <c r="E880" s="151">
        <v>0</v>
      </c>
      <c r="F880" s="176"/>
      <c r="G880" s="176"/>
      <c r="H880" s="83" t="str">
        <f t="shared" si="27"/>
        <v/>
      </c>
      <c r="J880" s="114" t="str">
        <f t="shared" si="26"/>
        <v>否</v>
      </c>
    </row>
    <row r="881" ht="17.85" customHeight="1" spans="1:10">
      <c r="A881" s="172" t="s">
        <v>774</v>
      </c>
      <c r="B881" s="151">
        <v>176</v>
      </c>
      <c r="C881" s="176"/>
      <c r="D881" s="176"/>
      <c r="E881" s="151">
        <v>176</v>
      </c>
      <c r="F881" s="176"/>
      <c r="G881" s="176"/>
      <c r="H881" s="85">
        <f t="shared" si="27"/>
        <v>1</v>
      </c>
      <c r="J881" s="114" t="str">
        <f t="shared" si="26"/>
        <v>是</v>
      </c>
    </row>
    <row r="882" ht="17.85" customHeight="1" spans="1:10">
      <c r="A882" s="172" t="s">
        <v>775</v>
      </c>
      <c r="B882" s="151">
        <v>200</v>
      </c>
      <c r="C882" s="176"/>
      <c r="D882" s="176"/>
      <c r="E882" s="151">
        <v>1288</v>
      </c>
      <c r="F882" s="176"/>
      <c r="G882" s="176"/>
      <c r="H882" s="85">
        <f t="shared" si="27"/>
        <v>6.44</v>
      </c>
      <c r="J882" s="114" t="str">
        <f t="shared" si="26"/>
        <v>是</v>
      </c>
    </row>
    <row r="883" ht="17.85" customHeight="1" spans="1:10">
      <c r="A883" s="172" t="s">
        <v>776</v>
      </c>
      <c r="B883" s="151">
        <v>330</v>
      </c>
      <c r="C883" s="176"/>
      <c r="D883" s="176"/>
      <c r="E883" s="151">
        <v>350</v>
      </c>
      <c r="F883" s="176"/>
      <c r="G883" s="176"/>
      <c r="H883" s="85">
        <f t="shared" si="27"/>
        <v>1.06060606060606</v>
      </c>
      <c r="J883" s="114" t="str">
        <f t="shared" si="26"/>
        <v>是</v>
      </c>
    </row>
    <row r="884" ht="17.25" hidden="1" customHeight="1" spans="1:10">
      <c r="A884" s="172" t="s">
        <v>777</v>
      </c>
      <c r="B884" s="151">
        <v>0</v>
      </c>
      <c r="C884" s="176"/>
      <c r="D884" s="176"/>
      <c r="E884" s="151"/>
      <c r="F884" s="176"/>
      <c r="G884" s="176"/>
      <c r="H884" s="83" t="str">
        <f t="shared" si="27"/>
        <v/>
      </c>
      <c r="J884" s="114" t="str">
        <f t="shared" si="26"/>
        <v>否</v>
      </c>
    </row>
    <row r="885" ht="17.85" customHeight="1" spans="1:10">
      <c r="A885" s="172" t="s">
        <v>778</v>
      </c>
      <c r="B885" s="151">
        <v>619</v>
      </c>
      <c r="C885" s="176"/>
      <c r="D885" s="176"/>
      <c r="E885" s="151">
        <v>684</v>
      </c>
      <c r="F885" s="176"/>
      <c r="G885" s="176"/>
      <c r="H885" s="85">
        <f t="shared" si="27"/>
        <v>1.10500807754443</v>
      </c>
      <c r="J885" s="114" t="str">
        <f t="shared" si="26"/>
        <v>是</v>
      </c>
    </row>
    <row r="886" ht="17.25" hidden="1" customHeight="1" spans="1:10">
      <c r="A886" s="172" t="s">
        <v>779</v>
      </c>
      <c r="B886" s="151">
        <v>0</v>
      </c>
      <c r="C886" s="176"/>
      <c r="D886" s="176"/>
      <c r="E886" s="151"/>
      <c r="F886" s="176"/>
      <c r="G886" s="176"/>
      <c r="H886" s="83" t="str">
        <f t="shared" si="27"/>
        <v/>
      </c>
      <c r="J886" s="114" t="str">
        <f t="shared" si="26"/>
        <v>否</v>
      </c>
    </row>
    <row r="887" ht="20.1" hidden="1" customHeight="1" spans="1:10">
      <c r="A887" s="172" t="s">
        <v>780</v>
      </c>
      <c r="B887" s="151">
        <v>0</v>
      </c>
      <c r="C887" s="176"/>
      <c r="D887" s="176"/>
      <c r="E887" s="151"/>
      <c r="F887" s="176"/>
      <c r="G887" s="176"/>
      <c r="H887" s="83" t="str">
        <f t="shared" si="27"/>
        <v/>
      </c>
      <c r="J887" s="114" t="str">
        <f t="shared" si="26"/>
        <v>否</v>
      </c>
    </row>
    <row r="888" hidden="1" spans="1:10">
      <c r="A888" s="172" t="s">
        <v>781</v>
      </c>
      <c r="B888" s="151">
        <v>0</v>
      </c>
      <c r="C888" s="176"/>
      <c r="D888" s="176"/>
      <c r="E888" s="151"/>
      <c r="F888" s="176"/>
      <c r="G888" s="176"/>
      <c r="H888" s="83" t="str">
        <f t="shared" si="27"/>
        <v/>
      </c>
      <c r="J888" s="114" t="str">
        <f t="shared" si="26"/>
        <v>否</v>
      </c>
    </row>
    <row r="889" ht="17.85" customHeight="1" spans="1:10">
      <c r="A889" s="172" t="s">
        <v>782</v>
      </c>
      <c r="B889" s="151">
        <v>0</v>
      </c>
      <c r="C889" s="176"/>
      <c r="D889" s="176"/>
      <c r="E889" s="151">
        <v>57</v>
      </c>
      <c r="F889" s="176"/>
      <c r="G889" s="176"/>
      <c r="H889" s="85" t="str">
        <f t="shared" si="27"/>
        <v/>
      </c>
      <c r="J889" s="114" t="str">
        <f t="shared" si="26"/>
        <v>是</v>
      </c>
    </row>
    <row r="890" hidden="1" spans="1:10">
      <c r="A890" s="172" t="s">
        <v>783</v>
      </c>
      <c r="B890" s="151">
        <v>0</v>
      </c>
      <c r="C890" s="176"/>
      <c r="D890" s="176"/>
      <c r="E890" s="151"/>
      <c r="F890" s="176"/>
      <c r="G890" s="176"/>
      <c r="H890" s="83" t="str">
        <f t="shared" si="27"/>
        <v/>
      </c>
      <c r="J890" s="114" t="str">
        <f t="shared" si="26"/>
        <v>否</v>
      </c>
    </row>
    <row r="891" ht="18.2" hidden="1" customHeight="1" spans="1:10">
      <c r="A891" s="172" t="s">
        <v>784</v>
      </c>
      <c r="B891" s="151">
        <v>330</v>
      </c>
      <c r="C891" s="176"/>
      <c r="D891" s="176"/>
      <c r="E891" s="151"/>
      <c r="F891" s="176"/>
      <c r="G891" s="176"/>
      <c r="H891" s="83">
        <f t="shared" si="27"/>
        <v>0</v>
      </c>
      <c r="J891" s="114" t="str">
        <f t="shared" si="26"/>
        <v>否</v>
      </c>
    </row>
    <row r="892" ht="20.1" hidden="1" customHeight="1" spans="1:10">
      <c r="A892" s="172" t="s">
        <v>785</v>
      </c>
      <c r="B892" s="151">
        <v>20</v>
      </c>
      <c r="C892" s="176"/>
      <c r="D892" s="176"/>
      <c r="E892" s="151"/>
      <c r="F892" s="176"/>
      <c r="G892" s="176"/>
      <c r="H892" s="83">
        <f t="shared" si="27"/>
        <v>0</v>
      </c>
      <c r="J892" s="114" t="str">
        <f t="shared" si="26"/>
        <v>否</v>
      </c>
    </row>
    <row r="893" ht="20.1" hidden="1" customHeight="1" spans="1:10">
      <c r="A893" s="172" t="s">
        <v>786</v>
      </c>
      <c r="B893" s="151">
        <v>70</v>
      </c>
      <c r="C893" s="176"/>
      <c r="D893" s="176"/>
      <c r="E893" s="151"/>
      <c r="F893" s="176"/>
      <c r="G893" s="176"/>
      <c r="H893" s="83">
        <f t="shared" si="27"/>
        <v>0</v>
      </c>
      <c r="J893" s="114" t="str">
        <f t="shared" si="26"/>
        <v>否</v>
      </c>
    </row>
    <row r="894" ht="20.1" hidden="1" customHeight="1" spans="1:10">
      <c r="A894" s="172" t="s">
        <v>787</v>
      </c>
      <c r="B894" s="151">
        <v>0</v>
      </c>
      <c r="C894" s="176"/>
      <c r="D894" s="176"/>
      <c r="E894" s="151"/>
      <c r="F894" s="176"/>
      <c r="G894" s="176"/>
      <c r="H894" s="83" t="str">
        <f t="shared" si="27"/>
        <v/>
      </c>
      <c r="J894" s="114" t="str">
        <f t="shared" si="26"/>
        <v>否</v>
      </c>
    </row>
    <row r="895" ht="20.1" hidden="1" customHeight="1" spans="1:10">
      <c r="A895" s="172" t="s">
        <v>788</v>
      </c>
      <c r="B895" s="151">
        <v>0</v>
      </c>
      <c r="C895" s="176"/>
      <c r="D895" s="176"/>
      <c r="E895" s="151"/>
      <c r="F895" s="176"/>
      <c r="G895" s="176"/>
      <c r="H895" s="83" t="str">
        <f t="shared" si="27"/>
        <v/>
      </c>
      <c r="J895" s="114" t="str">
        <f t="shared" si="26"/>
        <v>否</v>
      </c>
    </row>
    <row r="896" ht="20.1" hidden="1" customHeight="1" spans="1:10">
      <c r="A896" s="172" t="s">
        <v>789</v>
      </c>
      <c r="B896" s="151">
        <v>0</v>
      </c>
      <c r="C896" s="176"/>
      <c r="D896" s="176"/>
      <c r="E896" s="151"/>
      <c r="F896" s="176"/>
      <c r="G896" s="176"/>
      <c r="H896" s="83" t="str">
        <f t="shared" si="27"/>
        <v/>
      </c>
      <c r="J896" s="114" t="str">
        <f t="shared" si="26"/>
        <v>否</v>
      </c>
    </row>
    <row r="897" ht="18.2" hidden="1" customHeight="1" spans="1:10">
      <c r="A897" s="172" t="s">
        <v>790</v>
      </c>
      <c r="B897" s="151">
        <v>24</v>
      </c>
      <c r="C897" s="176"/>
      <c r="D897" s="176"/>
      <c r="E897" s="151"/>
      <c r="F897" s="176"/>
      <c r="G897" s="176"/>
      <c r="H897" s="83">
        <f t="shared" si="27"/>
        <v>0</v>
      </c>
      <c r="J897" s="114" t="str">
        <f t="shared" si="26"/>
        <v>否</v>
      </c>
    </row>
    <row r="898" ht="20.1" hidden="1" customHeight="1" spans="1:10">
      <c r="A898" s="172" t="s">
        <v>791</v>
      </c>
      <c r="B898" s="151">
        <v>0</v>
      </c>
      <c r="C898" s="176"/>
      <c r="D898" s="176"/>
      <c r="E898" s="151"/>
      <c r="F898" s="176"/>
      <c r="G898" s="176"/>
      <c r="H898" s="83" t="str">
        <f t="shared" si="27"/>
        <v/>
      </c>
      <c r="J898" s="114" t="str">
        <f t="shared" si="26"/>
        <v>否</v>
      </c>
    </row>
    <row r="899" ht="17.85" customHeight="1" spans="1:10">
      <c r="A899" s="172" t="s">
        <v>792</v>
      </c>
      <c r="B899" s="151">
        <v>464</v>
      </c>
      <c r="C899" s="176"/>
      <c r="D899" s="176"/>
      <c r="E899" s="151">
        <v>418</v>
      </c>
      <c r="F899" s="176"/>
      <c r="G899" s="176"/>
      <c r="H899" s="85">
        <f t="shared" si="27"/>
        <v>0.900862068965517</v>
      </c>
      <c r="J899" s="114" t="str">
        <f t="shared" si="26"/>
        <v>是</v>
      </c>
    </row>
    <row r="900" ht="17.85" customHeight="1" spans="1:10">
      <c r="A900" s="172" t="s">
        <v>793</v>
      </c>
      <c r="B900" s="151">
        <v>384</v>
      </c>
      <c r="C900" s="176"/>
      <c r="D900" s="176"/>
      <c r="E900" s="151">
        <v>30</v>
      </c>
      <c r="F900" s="176"/>
      <c r="G900" s="176"/>
      <c r="H900" s="85">
        <f t="shared" si="27"/>
        <v>0.078125</v>
      </c>
      <c r="J900" s="114" t="str">
        <f t="shared" si="26"/>
        <v>是</v>
      </c>
    </row>
    <row r="901" ht="17.85" customHeight="1" spans="1:10">
      <c r="A901" s="172" t="s">
        <v>794</v>
      </c>
      <c r="B901" s="151">
        <v>1685</v>
      </c>
      <c r="C901" s="176"/>
      <c r="D901" s="176"/>
      <c r="E901" s="151">
        <v>2615</v>
      </c>
      <c r="F901" s="176"/>
      <c r="G901" s="176"/>
      <c r="H901" s="85">
        <f t="shared" si="27"/>
        <v>1.55192878338279</v>
      </c>
      <c r="J901" s="114" t="str">
        <f t="shared" ref="J901:J964" si="28">IF((E901+F901+K901)&lt;&gt;0,"是","否")</f>
        <v>是</v>
      </c>
    </row>
    <row r="902" ht="17.85" customHeight="1" spans="1:10">
      <c r="A902" s="172" t="s">
        <v>724</v>
      </c>
      <c r="B902" s="151">
        <v>827</v>
      </c>
      <c r="C902" s="176"/>
      <c r="D902" s="176"/>
      <c r="E902" s="151">
        <v>1091</v>
      </c>
      <c r="F902" s="176"/>
      <c r="G902" s="176"/>
      <c r="H902" s="85">
        <f t="shared" ref="H902:H965" si="29">IF(B902&lt;&gt;0,E902/B902,"")</f>
        <v>1.3192261185006</v>
      </c>
      <c r="J902" s="114" t="str">
        <f t="shared" si="28"/>
        <v>是</v>
      </c>
    </row>
    <row r="903" ht="17.25" hidden="1" customHeight="1" spans="1:10">
      <c r="A903" s="172" t="s">
        <v>725</v>
      </c>
      <c r="B903" s="151">
        <v>2</v>
      </c>
      <c r="C903" s="176"/>
      <c r="D903" s="176"/>
      <c r="E903" s="151">
        <v>0</v>
      </c>
      <c r="F903" s="176"/>
      <c r="G903" s="176"/>
      <c r="H903" s="83">
        <f t="shared" si="29"/>
        <v>0</v>
      </c>
      <c r="J903" s="114" t="str">
        <f t="shared" si="28"/>
        <v>否</v>
      </c>
    </row>
    <row r="904" ht="20.1" hidden="1" customHeight="1" spans="1:10">
      <c r="A904" s="172" t="s">
        <v>726</v>
      </c>
      <c r="B904" s="151">
        <v>0</v>
      </c>
      <c r="C904" s="176"/>
      <c r="D904" s="176"/>
      <c r="E904" s="151">
        <v>0</v>
      </c>
      <c r="F904" s="176"/>
      <c r="G904" s="176"/>
      <c r="H904" s="83" t="str">
        <f t="shared" si="29"/>
        <v/>
      </c>
      <c r="J904" s="114" t="str">
        <f t="shared" si="28"/>
        <v>否</v>
      </c>
    </row>
    <row r="905" ht="17.85" customHeight="1" spans="1:10">
      <c r="A905" s="172" t="s">
        <v>795</v>
      </c>
      <c r="B905" s="151">
        <v>11</v>
      </c>
      <c r="C905" s="176"/>
      <c r="D905" s="176"/>
      <c r="E905" s="151">
        <v>154</v>
      </c>
      <c r="F905" s="176"/>
      <c r="G905" s="176"/>
      <c r="H905" s="85">
        <f t="shared" si="29"/>
        <v>14</v>
      </c>
      <c r="J905" s="114" t="str">
        <f t="shared" si="28"/>
        <v>是</v>
      </c>
    </row>
    <row r="906" hidden="1" spans="1:10">
      <c r="A906" s="172" t="s">
        <v>796</v>
      </c>
      <c r="B906" s="151">
        <v>635</v>
      </c>
      <c r="C906" s="176"/>
      <c r="D906" s="176"/>
      <c r="E906" s="151">
        <v>0</v>
      </c>
      <c r="F906" s="176"/>
      <c r="G906" s="176"/>
      <c r="H906" s="83">
        <f t="shared" si="29"/>
        <v>0</v>
      </c>
      <c r="J906" s="114" t="str">
        <f t="shared" si="28"/>
        <v>否</v>
      </c>
    </row>
    <row r="907" ht="20.1" hidden="1" customHeight="1" spans="1:10">
      <c r="A907" s="172" t="s">
        <v>797</v>
      </c>
      <c r="B907" s="151">
        <v>0</v>
      </c>
      <c r="C907" s="176"/>
      <c r="D907" s="176"/>
      <c r="E907" s="151">
        <v>0</v>
      </c>
      <c r="F907" s="176"/>
      <c r="G907" s="176"/>
      <c r="H907" s="83" t="str">
        <f t="shared" si="29"/>
        <v/>
      </c>
      <c r="J907" s="114" t="str">
        <f t="shared" si="28"/>
        <v>否</v>
      </c>
    </row>
    <row r="908" ht="20.1" hidden="1" customHeight="1" spans="1:10">
      <c r="A908" s="172" t="s">
        <v>798</v>
      </c>
      <c r="B908" s="151">
        <v>0</v>
      </c>
      <c r="C908" s="176"/>
      <c r="D908" s="176"/>
      <c r="E908" s="151">
        <v>0</v>
      </c>
      <c r="F908" s="176"/>
      <c r="G908" s="176"/>
      <c r="H908" s="83" t="str">
        <f t="shared" si="29"/>
        <v/>
      </c>
      <c r="J908" s="114" t="str">
        <f t="shared" si="28"/>
        <v>否</v>
      </c>
    </row>
    <row r="909" ht="17.85" customHeight="1" spans="1:10">
      <c r="A909" s="172" t="s">
        <v>799</v>
      </c>
      <c r="B909" s="151">
        <v>0</v>
      </c>
      <c r="C909" s="176"/>
      <c r="D909" s="176"/>
      <c r="E909" s="151">
        <v>200</v>
      </c>
      <c r="F909" s="176"/>
      <c r="G909" s="176"/>
      <c r="H909" s="85" t="str">
        <f t="shared" si="29"/>
        <v/>
      </c>
      <c r="J909" s="114" t="str">
        <f t="shared" si="28"/>
        <v>是</v>
      </c>
    </row>
    <row r="910" hidden="1" spans="1:10">
      <c r="A910" s="172" t="s">
        <v>800</v>
      </c>
      <c r="B910" s="151">
        <v>0</v>
      </c>
      <c r="C910" s="176"/>
      <c r="D910" s="176"/>
      <c r="E910" s="151"/>
      <c r="F910" s="176"/>
      <c r="G910" s="176"/>
      <c r="H910" s="83" t="str">
        <f t="shared" si="29"/>
        <v/>
      </c>
      <c r="J910" s="114" t="str">
        <f t="shared" si="28"/>
        <v>否</v>
      </c>
    </row>
    <row r="911" hidden="1" spans="1:10">
      <c r="A911" s="172" t="s">
        <v>801</v>
      </c>
      <c r="B911" s="151">
        <v>0</v>
      </c>
      <c r="C911" s="176"/>
      <c r="D911" s="176"/>
      <c r="E911" s="151"/>
      <c r="F911" s="176"/>
      <c r="G911" s="176"/>
      <c r="H911" s="83" t="str">
        <f t="shared" si="29"/>
        <v/>
      </c>
      <c r="J911" s="114" t="str">
        <f t="shared" si="28"/>
        <v>否</v>
      </c>
    </row>
    <row r="912" hidden="1" spans="1:10">
      <c r="A912" s="172" t="s">
        <v>802</v>
      </c>
      <c r="B912" s="151">
        <v>0</v>
      </c>
      <c r="C912" s="176"/>
      <c r="D912" s="176"/>
      <c r="E912" s="151"/>
      <c r="F912" s="176"/>
      <c r="G912" s="176"/>
      <c r="H912" s="83" t="str">
        <f t="shared" si="29"/>
        <v/>
      </c>
      <c r="J912" s="114" t="str">
        <f t="shared" si="28"/>
        <v>否</v>
      </c>
    </row>
    <row r="913" hidden="1" spans="1:10">
      <c r="A913" s="172" t="s">
        <v>803</v>
      </c>
      <c r="B913" s="151">
        <v>0</v>
      </c>
      <c r="C913" s="176"/>
      <c r="D913" s="176"/>
      <c r="E913" s="151"/>
      <c r="F913" s="176"/>
      <c r="G913" s="176"/>
      <c r="H913" s="83" t="str">
        <f t="shared" si="29"/>
        <v/>
      </c>
      <c r="J913" s="114" t="str">
        <f t="shared" si="28"/>
        <v>否</v>
      </c>
    </row>
    <row r="914" hidden="1" spans="1:10">
      <c r="A914" s="172" t="s">
        <v>804</v>
      </c>
      <c r="B914" s="151">
        <v>0</v>
      </c>
      <c r="C914" s="176"/>
      <c r="D914" s="176"/>
      <c r="E914" s="151"/>
      <c r="F914" s="176"/>
      <c r="G914" s="176"/>
      <c r="H914" s="83" t="str">
        <f t="shared" si="29"/>
        <v/>
      </c>
      <c r="J914" s="114" t="str">
        <f t="shared" si="28"/>
        <v>否</v>
      </c>
    </row>
    <row r="915" ht="17.85" customHeight="1" spans="1:10">
      <c r="A915" s="172" t="s">
        <v>805</v>
      </c>
      <c r="B915" s="151">
        <v>110</v>
      </c>
      <c r="C915" s="176"/>
      <c r="D915" s="176"/>
      <c r="E915" s="151">
        <v>130</v>
      </c>
      <c r="F915" s="176"/>
      <c r="G915" s="176"/>
      <c r="H915" s="85">
        <f t="shared" si="29"/>
        <v>1.18181818181818</v>
      </c>
      <c r="J915" s="114" t="str">
        <f t="shared" si="28"/>
        <v>是</v>
      </c>
    </row>
    <row r="916" ht="17.85" customHeight="1" spans="1:10">
      <c r="A916" s="172" t="s">
        <v>806</v>
      </c>
      <c r="B916" s="151">
        <v>60</v>
      </c>
      <c r="C916" s="176"/>
      <c r="D916" s="176"/>
      <c r="E916" s="151">
        <v>40</v>
      </c>
      <c r="F916" s="176"/>
      <c r="G916" s="176"/>
      <c r="H916" s="85">
        <f t="shared" si="29"/>
        <v>0.666666666666667</v>
      </c>
      <c r="J916" s="114" t="str">
        <f t="shared" si="28"/>
        <v>是</v>
      </c>
    </row>
    <row r="917" hidden="1" spans="1:10">
      <c r="A917" s="172" t="s">
        <v>807</v>
      </c>
      <c r="B917" s="151">
        <v>20</v>
      </c>
      <c r="C917" s="176"/>
      <c r="D917" s="176"/>
      <c r="E917" s="151"/>
      <c r="F917" s="176"/>
      <c r="G917" s="176"/>
      <c r="H917" s="83">
        <f t="shared" si="29"/>
        <v>0</v>
      </c>
      <c r="J917" s="114" t="str">
        <f t="shared" si="28"/>
        <v>否</v>
      </c>
    </row>
    <row r="918" hidden="1" spans="1:10">
      <c r="A918" s="172" t="s">
        <v>808</v>
      </c>
      <c r="B918" s="151">
        <v>0</v>
      </c>
      <c r="C918" s="176"/>
      <c r="D918" s="176"/>
      <c r="E918" s="151"/>
      <c r="F918" s="176"/>
      <c r="G918" s="176"/>
      <c r="H918" s="83" t="str">
        <f t="shared" si="29"/>
        <v/>
      </c>
      <c r="J918" s="114" t="str">
        <f t="shared" si="28"/>
        <v>否</v>
      </c>
    </row>
    <row r="919" hidden="1" spans="1:10">
      <c r="A919" s="172" t="s">
        <v>809</v>
      </c>
      <c r="B919" s="151">
        <v>0</v>
      </c>
      <c r="C919" s="176"/>
      <c r="D919" s="176"/>
      <c r="E919" s="151"/>
      <c r="F919" s="176"/>
      <c r="G919" s="176"/>
      <c r="H919" s="83" t="str">
        <f t="shared" si="29"/>
        <v/>
      </c>
      <c r="J919" s="114" t="str">
        <f t="shared" si="28"/>
        <v>否</v>
      </c>
    </row>
    <row r="920" hidden="1" spans="1:10">
      <c r="A920" s="172" t="s">
        <v>811</v>
      </c>
      <c r="B920" s="151">
        <v>0</v>
      </c>
      <c r="C920" s="176"/>
      <c r="D920" s="176"/>
      <c r="E920" s="151"/>
      <c r="F920" s="176"/>
      <c r="G920" s="176"/>
      <c r="H920" s="83" t="str">
        <f t="shared" si="29"/>
        <v/>
      </c>
      <c r="J920" s="114" t="str">
        <f t="shared" si="28"/>
        <v>否</v>
      </c>
    </row>
    <row r="921" hidden="1" spans="1:10">
      <c r="A921" s="172" t="s">
        <v>812</v>
      </c>
      <c r="B921" s="151">
        <v>0</v>
      </c>
      <c r="C921" s="176"/>
      <c r="D921" s="176"/>
      <c r="E921" s="151"/>
      <c r="F921" s="176"/>
      <c r="G921" s="176"/>
      <c r="H921" s="83" t="str">
        <f t="shared" si="29"/>
        <v/>
      </c>
      <c r="J921" s="114" t="str">
        <f t="shared" si="28"/>
        <v>否</v>
      </c>
    </row>
    <row r="922" hidden="1" spans="1:10">
      <c r="A922" s="172" t="s">
        <v>813</v>
      </c>
      <c r="B922" s="151">
        <v>20</v>
      </c>
      <c r="C922" s="176"/>
      <c r="D922" s="176"/>
      <c r="E922" s="151"/>
      <c r="F922" s="176"/>
      <c r="G922" s="176"/>
      <c r="H922" s="83">
        <f t="shared" si="29"/>
        <v>0</v>
      </c>
      <c r="J922" s="114" t="str">
        <f t="shared" si="28"/>
        <v>否</v>
      </c>
    </row>
    <row r="923" hidden="1" spans="1:10">
      <c r="A923" s="172" t="s">
        <v>814</v>
      </c>
      <c r="B923" s="151">
        <v>0</v>
      </c>
      <c r="C923" s="176"/>
      <c r="D923" s="176"/>
      <c r="E923" s="151"/>
      <c r="F923" s="176"/>
      <c r="G923" s="176"/>
      <c r="H923" s="83" t="str">
        <f t="shared" si="29"/>
        <v/>
      </c>
      <c r="J923" s="114" t="str">
        <f t="shared" si="28"/>
        <v>否</v>
      </c>
    </row>
    <row r="924" hidden="1" spans="1:10">
      <c r="A924" s="172" t="s">
        <v>785</v>
      </c>
      <c r="B924" s="151">
        <v>0</v>
      </c>
      <c r="C924" s="176"/>
      <c r="D924" s="176"/>
      <c r="E924" s="151"/>
      <c r="F924" s="176"/>
      <c r="G924" s="176"/>
      <c r="H924" s="83" t="str">
        <f t="shared" si="29"/>
        <v/>
      </c>
      <c r="J924" s="114" t="str">
        <f t="shared" si="28"/>
        <v>否</v>
      </c>
    </row>
    <row r="925" hidden="1" spans="1:10">
      <c r="A925" s="172" t="s">
        <v>815</v>
      </c>
      <c r="B925" s="151">
        <v>0</v>
      </c>
      <c r="C925" s="176"/>
      <c r="D925" s="176"/>
      <c r="E925" s="151"/>
      <c r="F925" s="176"/>
      <c r="G925" s="176"/>
      <c r="H925" s="83" t="str">
        <f t="shared" si="29"/>
        <v/>
      </c>
      <c r="J925" s="114" t="str">
        <f t="shared" si="28"/>
        <v>否</v>
      </c>
    </row>
    <row r="926" hidden="1" spans="1:10">
      <c r="A926" s="172" t="s">
        <v>816</v>
      </c>
      <c r="B926" s="151"/>
      <c r="C926" s="176"/>
      <c r="D926" s="176"/>
      <c r="E926" s="151"/>
      <c r="F926" s="176"/>
      <c r="G926" s="176"/>
      <c r="H926" s="83" t="str">
        <f t="shared" si="29"/>
        <v/>
      </c>
      <c r="J926" s="114" t="str">
        <f t="shared" si="28"/>
        <v>否</v>
      </c>
    </row>
    <row r="927" ht="17.85" customHeight="1" spans="1:10">
      <c r="A927" s="172" t="s">
        <v>817</v>
      </c>
      <c r="B927" s="151">
        <v>0</v>
      </c>
      <c r="C927" s="176"/>
      <c r="D927" s="176"/>
      <c r="E927" s="151">
        <v>1000</v>
      </c>
      <c r="F927" s="176"/>
      <c r="G927" s="176"/>
      <c r="H927" s="85" t="str">
        <f t="shared" si="29"/>
        <v/>
      </c>
      <c r="J927" s="114" t="str">
        <f t="shared" si="28"/>
        <v>是</v>
      </c>
    </row>
    <row r="928" hidden="1" spans="1:10">
      <c r="A928" s="172" t="s">
        <v>818</v>
      </c>
      <c r="B928" s="151"/>
      <c r="C928" s="176"/>
      <c r="D928" s="176"/>
      <c r="E928" s="151"/>
      <c r="F928" s="176"/>
      <c r="G928" s="176"/>
      <c r="H928" s="83" t="str">
        <f t="shared" si="29"/>
        <v/>
      </c>
      <c r="J928" s="114" t="str">
        <f t="shared" si="28"/>
        <v>否</v>
      </c>
    </row>
    <row r="929" hidden="1" spans="1:10">
      <c r="A929" s="172" t="s">
        <v>724</v>
      </c>
      <c r="B929" s="151"/>
      <c r="C929" s="176"/>
      <c r="D929" s="176"/>
      <c r="E929" s="151"/>
      <c r="F929" s="176"/>
      <c r="G929" s="176"/>
      <c r="H929" s="83" t="str">
        <f t="shared" si="29"/>
        <v/>
      </c>
      <c r="J929" s="114" t="str">
        <f t="shared" si="28"/>
        <v>否</v>
      </c>
    </row>
    <row r="930" hidden="1" spans="1:10">
      <c r="A930" s="172" t="s">
        <v>725</v>
      </c>
      <c r="B930" s="151"/>
      <c r="C930" s="176"/>
      <c r="D930" s="176"/>
      <c r="E930" s="151"/>
      <c r="F930" s="176"/>
      <c r="G930" s="176"/>
      <c r="H930" s="83" t="str">
        <f t="shared" si="29"/>
        <v/>
      </c>
      <c r="J930" s="114" t="str">
        <f t="shared" si="28"/>
        <v>否</v>
      </c>
    </row>
    <row r="931" hidden="1" spans="1:10">
      <c r="A931" s="172" t="s">
        <v>726</v>
      </c>
      <c r="B931" s="151"/>
      <c r="C931" s="176"/>
      <c r="D931" s="176"/>
      <c r="E931" s="151"/>
      <c r="F931" s="176"/>
      <c r="G931" s="176"/>
      <c r="H931" s="83" t="str">
        <f t="shared" si="29"/>
        <v/>
      </c>
      <c r="J931" s="114" t="str">
        <f t="shared" si="28"/>
        <v>否</v>
      </c>
    </row>
    <row r="932" hidden="1" spans="1:10">
      <c r="A932" s="172" t="s">
        <v>819</v>
      </c>
      <c r="B932" s="151"/>
      <c r="C932" s="176"/>
      <c r="D932" s="176"/>
      <c r="E932" s="151"/>
      <c r="F932" s="176"/>
      <c r="G932" s="176"/>
      <c r="H932" s="83" t="str">
        <f t="shared" si="29"/>
        <v/>
      </c>
      <c r="J932" s="114" t="str">
        <f t="shared" si="28"/>
        <v>否</v>
      </c>
    </row>
    <row r="933" hidden="1" spans="1:10">
      <c r="A933" s="172" t="s">
        <v>820</v>
      </c>
      <c r="B933" s="151"/>
      <c r="C933" s="176"/>
      <c r="D933" s="176"/>
      <c r="E933" s="151"/>
      <c r="F933" s="176"/>
      <c r="G933" s="176"/>
      <c r="H933" s="83" t="str">
        <f t="shared" si="29"/>
        <v/>
      </c>
      <c r="J933" s="114" t="str">
        <f t="shared" si="28"/>
        <v>否</v>
      </c>
    </row>
    <row r="934" hidden="1" spans="1:10">
      <c r="A934" s="172" t="s">
        <v>821</v>
      </c>
      <c r="B934" s="151"/>
      <c r="C934" s="176"/>
      <c r="D934" s="176"/>
      <c r="E934" s="151"/>
      <c r="F934" s="176"/>
      <c r="G934" s="176"/>
      <c r="H934" s="83" t="str">
        <f t="shared" si="29"/>
        <v/>
      </c>
      <c r="J934" s="114" t="str">
        <f t="shared" si="28"/>
        <v>否</v>
      </c>
    </row>
    <row r="935" hidden="1" spans="1:10">
      <c r="A935" s="172" t="s">
        <v>822</v>
      </c>
      <c r="B935" s="151"/>
      <c r="C935" s="176"/>
      <c r="D935" s="176"/>
      <c r="E935" s="151"/>
      <c r="F935" s="176"/>
      <c r="G935" s="176"/>
      <c r="H935" s="83" t="str">
        <f t="shared" si="29"/>
        <v/>
      </c>
      <c r="J935" s="114" t="str">
        <f t="shared" si="28"/>
        <v>否</v>
      </c>
    </row>
    <row r="936" hidden="1" spans="1:10">
      <c r="A936" s="172" t="s">
        <v>823</v>
      </c>
      <c r="B936" s="151"/>
      <c r="C936" s="176"/>
      <c r="D936" s="176"/>
      <c r="E936" s="151"/>
      <c r="F936" s="176"/>
      <c r="G936" s="176"/>
      <c r="H936" s="83" t="str">
        <f t="shared" si="29"/>
        <v/>
      </c>
      <c r="J936" s="114" t="str">
        <f t="shared" si="28"/>
        <v>否</v>
      </c>
    </row>
    <row r="937" hidden="1" spans="1:10">
      <c r="A937" s="172" t="s">
        <v>824</v>
      </c>
      <c r="B937" s="151"/>
      <c r="C937" s="176"/>
      <c r="D937" s="176"/>
      <c r="E937" s="151"/>
      <c r="F937" s="176"/>
      <c r="G937" s="176"/>
      <c r="H937" s="83" t="str">
        <f t="shared" si="29"/>
        <v/>
      </c>
      <c r="J937" s="114" t="str">
        <f t="shared" si="28"/>
        <v>否</v>
      </c>
    </row>
    <row r="938" hidden="1" spans="1:10">
      <c r="A938" s="172" t="s">
        <v>825</v>
      </c>
      <c r="B938" s="151"/>
      <c r="C938" s="176"/>
      <c r="D938" s="176"/>
      <c r="E938" s="151"/>
      <c r="F938" s="176"/>
      <c r="G938" s="176"/>
      <c r="H938" s="83" t="str">
        <f t="shared" si="29"/>
        <v/>
      </c>
      <c r="J938" s="114" t="str">
        <f t="shared" si="28"/>
        <v>否</v>
      </c>
    </row>
    <row r="939" ht="17.85" customHeight="1" spans="1:10">
      <c r="A939" s="172" t="s">
        <v>826</v>
      </c>
      <c r="B939" s="151">
        <v>574</v>
      </c>
      <c r="C939" s="176"/>
      <c r="D939" s="176"/>
      <c r="E939" s="151">
        <v>1368</v>
      </c>
      <c r="F939" s="176"/>
      <c r="G939" s="176"/>
      <c r="H939" s="85">
        <f t="shared" si="29"/>
        <v>2.38327526132404</v>
      </c>
      <c r="J939" s="114" t="str">
        <f t="shared" si="28"/>
        <v>是</v>
      </c>
    </row>
    <row r="940" ht="17.85" customHeight="1" spans="1:10">
      <c r="A940" s="172" t="s">
        <v>724</v>
      </c>
      <c r="B940" s="151">
        <v>294</v>
      </c>
      <c r="C940" s="176"/>
      <c r="D940" s="176"/>
      <c r="E940" s="151">
        <v>648</v>
      </c>
      <c r="F940" s="176"/>
      <c r="G940" s="176"/>
      <c r="H940" s="85">
        <f t="shared" si="29"/>
        <v>2.20408163265306</v>
      </c>
      <c r="J940" s="114" t="str">
        <f t="shared" si="28"/>
        <v>是</v>
      </c>
    </row>
    <row r="941" ht="17.85" customHeight="1" spans="1:10">
      <c r="A941" s="172" t="s">
        <v>725</v>
      </c>
      <c r="B941" s="151">
        <v>105</v>
      </c>
      <c r="C941" s="176"/>
      <c r="D941" s="176"/>
      <c r="E941" s="151">
        <v>391</v>
      </c>
      <c r="F941" s="176"/>
      <c r="G941" s="176"/>
      <c r="H941" s="85">
        <f t="shared" si="29"/>
        <v>3.72380952380952</v>
      </c>
      <c r="J941" s="114" t="str">
        <f t="shared" si="28"/>
        <v>是</v>
      </c>
    </row>
    <row r="942" ht="20.1" hidden="1" customHeight="1" spans="1:10">
      <c r="A942" s="172" t="s">
        <v>726</v>
      </c>
      <c r="B942" s="151">
        <v>0</v>
      </c>
      <c r="C942" s="176"/>
      <c r="D942" s="176"/>
      <c r="E942" s="151">
        <v>0</v>
      </c>
      <c r="F942" s="176"/>
      <c r="G942" s="176"/>
      <c r="H942" s="83" t="str">
        <f t="shared" si="29"/>
        <v/>
      </c>
      <c r="J942" s="114" t="str">
        <f t="shared" si="28"/>
        <v>否</v>
      </c>
    </row>
    <row r="943" ht="17.25" hidden="1" customHeight="1" spans="1:10">
      <c r="A943" s="172" t="s">
        <v>827</v>
      </c>
      <c r="B943" s="151">
        <v>0</v>
      </c>
      <c r="C943" s="176"/>
      <c r="D943" s="176"/>
      <c r="E943" s="151">
        <v>0</v>
      </c>
      <c r="F943" s="176"/>
      <c r="G943" s="176"/>
      <c r="H943" s="83" t="str">
        <f t="shared" si="29"/>
        <v/>
      </c>
      <c r="J943" s="114" t="str">
        <f t="shared" si="28"/>
        <v>否</v>
      </c>
    </row>
    <row r="944" hidden="1" spans="1:10">
      <c r="A944" s="172" t="s">
        <v>828</v>
      </c>
      <c r="B944" s="151">
        <v>0</v>
      </c>
      <c r="C944" s="176"/>
      <c r="D944" s="176"/>
      <c r="E944" s="151">
        <v>0</v>
      </c>
      <c r="F944" s="176"/>
      <c r="G944" s="176"/>
      <c r="H944" s="83" t="str">
        <f t="shared" si="29"/>
        <v/>
      </c>
      <c r="J944" s="114" t="str">
        <f t="shared" si="28"/>
        <v>否</v>
      </c>
    </row>
    <row r="945" ht="17.85" customHeight="1" spans="1:10">
      <c r="A945" s="172" t="s">
        <v>829</v>
      </c>
      <c r="B945" s="151">
        <v>0</v>
      </c>
      <c r="C945" s="176"/>
      <c r="D945" s="176"/>
      <c r="E945" s="151">
        <v>33</v>
      </c>
      <c r="F945" s="176"/>
      <c r="G945" s="176"/>
      <c r="H945" s="85" t="str">
        <f t="shared" si="29"/>
        <v/>
      </c>
      <c r="J945" s="114" t="str">
        <f t="shared" si="28"/>
        <v>是</v>
      </c>
    </row>
    <row r="946" ht="17.85" customHeight="1" spans="1:10">
      <c r="A946" s="172" t="s">
        <v>830</v>
      </c>
      <c r="B946" s="151">
        <v>9</v>
      </c>
      <c r="C946" s="176"/>
      <c r="D946" s="176"/>
      <c r="E946" s="151">
        <v>9</v>
      </c>
      <c r="F946" s="176"/>
      <c r="G946" s="176"/>
      <c r="H946" s="85">
        <f t="shared" si="29"/>
        <v>1</v>
      </c>
      <c r="J946" s="114" t="str">
        <f t="shared" si="28"/>
        <v>是</v>
      </c>
    </row>
    <row r="947" ht="20.1" hidden="1" customHeight="1" spans="1:10">
      <c r="A947" s="172" t="s">
        <v>831</v>
      </c>
      <c r="B947" s="151">
        <v>0</v>
      </c>
      <c r="C947" s="176"/>
      <c r="D947" s="176"/>
      <c r="E947" s="151">
        <v>0</v>
      </c>
      <c r="F947" s="176"/>
      <c r="G947" s="176"/>
      <c r="H947" s="83" t="str">
        <f t="shared" si="29"/>
        <v/>
      </c>
      <c r="J947" s="114" t="str">
        <f t="shared" si="28"/>
        <v>否</v>
      </c>
    </row>
    <row r="948" ht="20.1" hidden="1" customHeight="1" spans="1:10">
      <c r="A948" s="172" t="s">
        <v>832</v>
      </c>
      <c r="B948" s="151">
        <v>0</v>
      </c>
      <c r="C948" s="176"/>
      <c r="D948" s="176"/>
      <c r="E948" s="151">
        <v>0</v>
      </c>
      <c r="F948" s="176"/>
      <c r="G948" s="176"/>
      <c r="H948" s="83" t="str">
        <f t="shared" si="29"/>
        <v/>
      </c>
      <c r="J948" s="114" t="str">
        <f t="shared" si="28"/>
        <v>否</v>
      </c>
    </row>
    <row r="949" ht="17.85" customHeight="1" spans="1:10">
      <c r="A949" s="172" t="s">
        <v>833</v>
      </c>
      <c r="B949" s="151">
        <v>166</v>
      </c>
      <c r="C949" s="176"/>
      <c r="D949" s="176"/>
      <c r="E949" s="151">
        <v>287</v>
      </c>
      <c r="F949" s="176"/>
      <c r="G949" s="176"/>
      <c r="H949" s="85">
        <f t="shared" si="29"/>
        <v>1.7289156626506</v>
      </c>
      <c r="J949" s="114" t="str">
        <f t="shared" si="28"/>
        <v>是</v>
      </c>
    </row>
    <row r="950" ht="20.1" hidden="1" customHeight="1" spans="1:10">
      <c r="A950" s="172" t="s">
        <v>834</v>
      </c>
      <c r="B950" s="151">
        <v>0</v>
      </c>
      <c r="C950" s="176"/>
      <c r="D950" s="176"/>
      <c r="E950" s="151"/>
      <c r="F950" s="176"/>
      <c r="G950" s="176"/>
      <c r="H950" s="83" t="str">
        <f t="shared" si="29"/>
        <v/>
      </c>
      <c r="J950" s="114" t="str">
        <f t="shared" si="28"/>
        <v>否</v>
      </c>
    </row>
    <row r="951" ht="20.1" hidden="1" customHeight="1" spans="1:10">
      <c r="A951" s="172" t="s">
        <v>835</v>
      </c>
      <c r="B951" s="151">
        <v>0</v>
      </c>
      <c r="C951" s="176"/>
      <c r="D951" s="176"/>
      <c r="E951" s="151"/>
      <c r="F951" s="176"/>
      <c r="G951" s="176"/>
      <c r="H951" s="83" t="str">
        <f t="shared" si="29"/>
        <v/>
      </c>
      <c r="J951" s="114" t="str">
        <f t="shared" si="28"/>
        <v>否</v>
      </c>
    </row>
    <row r="952" ht="20.1" hidden="1" customHeight="1" spans="1:10">
      <c r="A952" s="172" t="s">
        <v>836</v>
      </c>
      <c r="B952" s="151">
        <v>0</v>
      </c>
      <c r="C952" s="176"/>
      <c r="D952" s="176"/>
      <c r="E952" s="151"/>
      <c r="F952" s="176"/>
      <c r="G952" s="176"/>
      <c r="H952" s="83" t="str">
        <f t="shared" si="29"/>
        <v/>
      </c>
      <c r="J952" s="114" t="str">
        <f t="shared" si="28"/>
        <v>否</v>
      </c>
    </row>
    <row r="953" ht="20.1" hidden="1" customHeight="1" spans="1:10">
      <c r="A953" s="172" t="s">
        <v>837</v>
      </c>
      <c r="B953" s="151">
        <v>0</v>
      </c>
      <c r="C953" s="176"/>
      <c r="D953" s="176"/>
      <c r="E953" s="151"/>
      <c r="F953" s="176"/>
      <c r="G953" s="176"/>
      <c r="H953" s="83" t="str">
        <f t="shared" si="29"/>
        <v/>
      </c>
      <c r="J953" s="114" t="str">
        <f t="shared" si="28"/>
        <v>否</v>
      </c>
    </row>
    <row r="954" ht="20.1" hidden="1" customHeight="1" spans="1:10">
      <c r="A954" s="172" t="s">
        <v>838</v>
      </c>
      <c r="B954" s="151">
        <v>0</v>
      </c>
      <c r="C954" s="176"/>
      <c r="D954" s="176"/>
      <c r="E954" s="151"/>
      <c r="F954" s="176"/>
      <c r="G954" s="176"/>
      <c r="H954" s="83" t="str">
        <f t="shared" si="29"/>
        <v/>
      </c>
      <c r="J954" s="114" t="str">
        <f t="shared" si="28"/>
        <v>否</v>
      </c>
    </row>
    <row r="955" ht="20.1" hidden="1" customHeight="1" spans="1:10">
      <c r="A955" s="172" t="s">
        <v>839</v>
      </c>
      <c r="B955" s="151">
        <v>0</v>
      </c>
      <c r="C955" s="176"/>
      <c r="D955" s="176"/>
      <c r="E955" s="151"/>
      <c r="F955" s="176"/>
      <c r="G955" s="176"/>
      <c r="H955" s="83" t="str">
        <f t="shared" si="29"/>
        <v/>
      </c>
      <c r="J955" s="114" t="str">
        <f t="shared" si="28"/>
        <v>否</v>
      </c>
    </row>
    <row r="956" ht="17.85" customHeight="1" spans="1:10">
      <c r="A956" s="172" t="s">
        <v>840</v>
      </c>
      <c r="B956" s="151">
        <v>111</v>
      </c>
      <c r="C956" s="176"/>
      <c r="D956" s="176"/>
      <c r="E956" s="151">
        <v>117</v>
      </c>
      <c r="F956" s="176"/>
      <c r="G956" s="176"/>
      <c r="H956" s="85">
        <f t="shared" si="29"/>
        <v>1.05405405405405</v>
      </c>
      <c r="J956" s="114" t="str">
        <f t="shared" si="28"/>
        <v>是</v>
      </c>
    </row>
    <row r="957" ht="17.85" customHeight="1" spans="1:10">
      <c r="A957" s="172" t="s">
        <v>841</v>
      </c>
      <c r="B957" s="151">
        <v>54</v>
      </c>
      <c r="C957" s="176"/>
      <c r="D957" s="176"/>
      <c r="E957" s="151">
        <v>60</v>
      </c>
      <c r="F957" s="176"/>
      <c r="G957" s="176"/>
      <c r="H957" s="85">
        <f t="shared" si="29"/>
        <v>1.11111111111111</v>
      </c>
      <c r="J957" s="114" t="str">
        <f t="shared" si="28"/>
        <v>是</v>
      </c>
    </row>
    <row r="958" ht="20.1" hidden="1" customHeight="1" spans="1:10">
      <c r="A958" s="172" t="s">
        <v>842</v>
      </c>
      <c r="B958" s="151">
        <v>0</v>
      </c>
      <c r="C958" s="176"/>
      <c r="D958" s="176"/>
      <c r="E958" s="151">
        <v>0</v>
      </c>
      <c r="F958" s="176"/>
      <c r="G958" s="176"/>
      <c r="H958" s="83" t="str">
        <f t="shared" si="29"/>
        <v/>
      </c>
      <c r="J958" s="114" t="str">
        <f t="shared" si="28"/>
        <v>否</v>
      </c>
    </row>
    <row r="959" ht="20.1" hidden="1" customHeight="1" spans="1:10">
      <c r="A959" s="172" t="s">
        <v>843</v>
      </c>
      <c r="B959" s="151">
        <v>0</v>
      </c>
      <c r="C959" s="176"/>
      <c r="D959" s="176"/>
      <c r="E959" s="151">
        <v>0</v>
      </c>
      <c r="F959" s="176"/>
      <c r="G959" s="176"/>
      <c r="H959" s="83" t="str">
        <f t="shared" si="29"/>
        <v/>
      </c>
      <c r="J959" s="114" t="str">
        <f t="shared" si="28"/>
        <v>否</v>
      </c>
    </row>
    <row r="960" ht="20.1" hidden="1" customHeight="1" spans="1:10">
      <c r="A960" s="172" t="s">
        <v>844</v>
      </c>
      <c r="B960" s="151">
        <v>0</v>
      </c>
      <c r="C960" s="176"/>
      <c r="D960" s="176"/>
      <c r="E960" s="151">
        <v>0</v>
      </c>
      <c r="F960" s="176"/>
      <c r="G960" s="176"/>
      <c r="H960" s="83" t="str">
        <f t="shared" si="29"/>
        <v/>
      </c>
      <c r="J960" s="114" t="str">
        <f t="shared" si="28"/>
        <v>否</v>
      </c>
    </row>
    <row r="961" ht="20.1" hidden="1" customHeight="1" spans="1:10">
      <c r="A961" s="172" t="s">
        <v>845</v>
      </c>
      <c r="B961" s="151">
        <v>0</v>
      </c>
      <c r="C961" s="176"/>
      <c r="D961" s="176"/>
      <c r="E961" s="151">
        <v>0</v>
      </c>
      <c r="F961" s="176"/>
      <c r="G961" s="176"/>
      <c r="H961" s="83" t="str">
        <f t="shared" si="29"/>
        <v/>
      </c>
      <c r="J961" s="114" t="str">
        <f t="shared" si="28"/>
        <v>否</v>
      </c>
    </row>
    <row r="962" ht="17.85" customHeight="1" spans="1:10">
      <c r="A962" s="172" t="s">
        <v>846</v>
      </c>
      <c r="B962" s="151">
        <v>57</v>
      </c>
      <c r="C962" s="176"/>
      <c r="D962" s="176"/>
      <c r="E962" s="151">
        <v>57</v>
      </c>
      <c r="F962" s="176"/>
      <c r="G962" s="176"/>
      <c r="H962" s="85">
        <f t="shared" si="29"/>
        <v>1</v>
      </c>
      <c r="J962" s="114" t="str">
        <f t="shared" si="28"/>
        <v>是</v>
      </c>
    </row>
    <row r="963" ht="17.85" customHeight="1" spans="1:10">
      <c r="A963" s="172" t="s">
        <v>847</v>
      </c>
      <c r="B963" s="151">
        <v>65</v>
      </c>
      <c r="C963" s="176"/>
      <c r="D963" s="176"/>
      <c r="E963" s="151">
        <v>188</v>
      </c>
      <c r="F963" s="176"/>
      <c r="G963" s="176"/>
      <c r="H963" s="85">
        <f t="shared" si="29"/>
        <v>2.89230769230769</v>
      </c>
      <c r="J963" s="114" t="str">
        <f t="shared" si="28"/>
        <v>是</v>
      </c>
    </row>
    <row r="964" hidden="1" spans="1:10">
      <c r="A964" s="172" t="s">
        <v>848</v>
      </c>
      <c r="B964" s="151">
        <v>0</v>
      </c>
      <c r="C964" s="176"/>
      <c r="D964" s="176"/>
      <c r="E964" s="151">
        <v>0</v>
      </c>
      <c r="F964" s="176"/>
      <c r="G964" s="176"/>
      <c r="H964" s="83" t="str">
        <f t="shared" si="29"/>
        <v/>
      </c>
      <c r="J964" s="114" t="str">
        <f t="shared" si="28"/>
        <v>否</v>
      </c>
    </row>
    <row r="965" hidden="1" spans="1:10">
      <c r="A965" s="172" t="s">
        <v>849</v>
      </c>
      <c r="B965" s="151">
        <v>0</v>
      </c>
      <c r="C965" s="176"/>
      <c r="D965" s="176"/>
      <c r="E965" s="151">
        <v>0</v>
      </c>
      <c r="F965" s="176"/>
      <c r="G965" s="176"/>
      <c r="H965" s="83" t="str">
        <f t="shared" si="29"/>
        <v/>
      </c>
      <c r="J965" s="114" t="str">
        <f t="shared" ref="J965:J1028" si="30">IF((E965+F965+K965)&lt;&gt;0,"是","否")</f>
        <v>否</v>
      </c>
    </row>
    <row r="966" hidden="1" spans="1:10">
      <c r="A966" s="172" t="s">
        <v>850</v>
      </c>
      <c r="B966" s="151"/>
      <c r="C966" s="176"/>
      <c r="D966" s="176"/>
      <c r="E966" s="151">
        <v>0</v>
      </c>
      <c r="F966" s="176"/>
      <c r="G966" s="176"/>
      <c r="H966" s="83" t="str">
        <f t="shared" ref="H966:H1029" si="31">IF(B966&lt;&gt;0,E966/B966,"")</f>
        <v/>
      </c>
      <c r="J966" s="114" t="str">
        <f t="shared" si="30"/>
        <v>否</v>
      </c>
    </row>
    <row r="967" ht="17.85" customHeight="1" spans="1:10">
      <c r="A967" s="172" t="s">
        <v>851</v>
      </c>
      <c r="B967" s="151"/>
      <c r="C967" s="176"/>
      <c r="D967" s="176"/>
      <c r="E967" s="151">
        <v>188</v>
      </c>
      <c r="F967" s="176"/>
      <c r="G967" s="176"/>
      <c r="H967" s="85" t="str">
        <f t="shared" si="31"/>
        <v/>
      </c>
      <c r="J967" s="114" t="str">
        <f t="shared" si="30"/>
        <v>是</v>
      </c>
    </row>
    <row r="968" hidden="1" spans="1:10">
      <c r="A968" s="172" t="s">
        <v>852</v>
      </c>
      <c r="B968" s="151"/>
      <c r="C968" s="176"/>
      <c r="D968" s="176"/>
      <c r="E968" s="151"/>
      <c r="F968" s="176"/>
      <c r="G968" s="176"/>
      <c r="H968" s="83" t="str">
        <f t="shared" si="31"/>
        <v/>
      </c>
      <c r="J968" s="114" t="str">
        <f t="shared" si="30"/>
        <v>否</v>
      </c>
    </row>
    <row r="969" hidden="1" spans="1:10">
      <c r="A969" s="172" t="s">
        <v>1171</v>
      </c>
      <c r="B969" s="151">
        <v>65</v>
      </c>
      <c r="C969" s="176"/>
      <c r="D969" s="176"/>
      <c r="E969" s="151"/>
      <c r="F969" s="176"/>
      <c r="G969" s="176"/>
      <c r="H969" s="83">
        <f t="shared" si="31"/>
        <v>0</v>
      </c>
      <c r="J969" s="114" t="str">
        <f t="shared" si="30"/>
        <v>否</v>
      </c>
    </row>
    <row r="970" hidden="1" spans="1:10">
      <c r="A970" s="172" t="s">
        <v>853</v>
      </c>
      <c r="B970" s="151"/>
      <c r="C970" s="176"/>
      <c r="D970" s="176"/>
      <c r="E970" s="151"/>
      <c r="F970" s="176"/>
      <c r="G970" s="176"/>
      <c r="H970" s="83" t="str">
        <f t="shared" si="31"/>
        <v/>
      </c>
      <c r="J970" s="114" t="str">
        <f t="shared" si="30"/>
        <v>否</v>
      </c>
    </row>
    <row r="971" hidden="1" spans="1:10">
      <c r="A971" s="172" t="s">
        <v>854</v>
      </c>
      <c r="B971" s="151">
        <v>0</v>
      </c>
      <c r="C971" s="176"/>
      <c r="D971" s="176"/>
      <c r="E971" s="151"/>
      <c r="F971" s="176"/>
      <c r="G971" s="176"/>
      <c r="H971" s="83" t="str">
        <f t="shared" si="31"/>
        <v/>
      </c>
      <c r="J971" s="114" t="str">
        <f t="shared" si="30"/>
        <v>否</v>
      </c>
    </row>
    <row r="972" hidden="1" spans="1:10">
      <c r="A972" s="172" t="s">
        <v>855</v>
      </c>
      <c r="B972" s="151">
        <v>0</v>
      </c>
      <c r="C972" s="176"/>
      <c r="D972" s="176"/>
      <c r="E972" s="151"/>
      <c r="F972" s="176"/>
      <c r="G972" s="176"/>
      <c r="H972" s="83" t="str">
        <f t="shared" si="31"/>
        <v/>
      </c>
      <c r="J972" s="114" t="str">
        <f t="shared" si="30"/>
        <v>否</v>
      </c>
    </row>
    <row r="973" hidden="1" spans="1:10">
      <c r="A973" s="172" t="s">
        <v>856</v>
      </c>
      <c r="B973" s="151">
        <v>0</v>
      </c>
      <c r="C973" s="176"/>
      <c r="D973" s="176"/>
      <c r="E973" s="151"/>
      <c r="F973" s="176"/>
      <c r="G973" s="176"/>
      <c r="H973" s="83" t="str">
        <f t="shared" si="31"/>
        <v/>
      </c>
      <c r="J973" s="114" t="str">
        <f t="shared" si="30"/>
        <v>否</v>
      </c>
    </row>
    <row r="974" hidden="1" spans="1:10">
      <c r="A974" s="172" t="s">
        <v>857</v>
      </c>
      <c r="B974" s="151">
        <v>0</v>
      </c>
      <c r="C974" s="176"/>
      <c r="D974" s="176"/>
      <c r="E974" s="151"/>
      <c r="F974" s="176"/>
      <c r="G974" s="176"/>
      <c r="H974" s="83" t="str">
        <f t="shared" si="31"/>
        <v/>
      </c>
      <c r="J974" s="114" t="str">
        <f t="shared" si="30"/>
        <v>否</v>
      </c>
    </row>
    <row r="975" ht="17.85" customHeight="1" spans="1:10">
      <c r="A975" s="172" t="s">
        <v>858</v>
      </c>
      <c r="B975" s="151">
        <v>298</v>
      </c>
      <c r="C975" s="176"/>
      <c r="D975" s="176"/>
      <c r="E975" s="151">
        <v>3</v>
      </c>
      <c r="F975" s="176"/>
      <c r="G975" s="176"/>
      <c r="H975" s="85">
        <f t="shared" si="31"/>
        <v>0.0100671140939597</v>
      </c>
      <c r="J975" s="114" t="str">
        <f t="shared" si="30"/>
        <v>是</v>
      </c>
    </row>
    <row r="976" ht="20.1" hidden="1" customHeight="1" spans="1:10">
      <c r="A976" s="172" t="s">
        <v>859</v>
      </c>
      <c r="B976" s="151">
        <v>0</v>
      </c>
      <c r="C976" s="176"/>
      <c r="D976" s="176"/>
      <c r="E976" s="151"/>
      <c r="F976" s="176"/>
      <c r="G976" s="176"/>
      <c r="H976" s="83" t="str">
        <f t="shared" si="31"/>
        <v/>
      </c>
      <c r="J976" s="114" t="str">
        <f t="shared" si="30"/>
        <v>否</v>
      </c>
    </row>
    <row r="977" ht="18.2" hidden="1" customHeight="1" spans="1:10">
      <c r="A977" s="172" t="s">
        <v>860</v>
      </c>
      <c r="B977" s="151">
        <v>298</v>
      </c>
      <c r="C977" s="176"/>
      <c r="D977" s="176"/>
      <c r="E977" s="151"/>
      <c r="F977" s="176"/>
      <c r="G977" s="176"/>
      <c r="H977" s="83">
        <f t="shared" si="31"/>
        <v>0</v>
      </c>
      <c r="J977" s="114" t="str">
        <f t="shared" si="30"/>
        <v>否</v>
      </c>
    </row>
    <row r="978" s="182" customFormat="1" ht="17.85" customHeight="1" spans="1:11">
      <c r="A978" s="169" t="s">
        <v>40</v>
      </c>
      <c r="B978" s="149">
        <v>30351</v>
      </c>
      <c r="C978" s="180">
        <v>0</v>
      </c>
      <c r="D978" s="180">
        <v>5650</v>
      </c>
      <c r="E978" s="149">
        <v>10186</v>
      </c>
      <c r="F978" s="180">
        <v>300</v>
      </c>
      <c r="G978" s="180">
        <v>5977</v>
      </c>
      <c r="H978" s="83">
        <f t="shared" si="31"/>
        <v>0.335606734539224</v>
      </c>
      <c r="J978" s="114" t="str">
        <f t="shared" si="30"/>
        <v>是</v>
      </c>
      <c r="K978" s="182">
        <v>1</v>
      </c>
    </row>
    <row r="979" ht="17.85" customHeight="1" spans="1:10">
      <c r="A979" s="172" t="s">
        <v>861</v>
      </c>
      <c r="B979" s="151">
        <v>27215</v>
      </c>
      <c r="C979" s="176">
        <v>0</v>
      </c>
      <c r="D979" s="176">
        <v>5650</v>
      </c>
      <c r="E979" s="151">
        <v>8786</v>
      </c>
      <c r="F979" s="176"/>
      <c r="G979" s="176"/>
      <c r="H979" s="85">
        <f t="shared" si="31"/>
        <v>0.322836670953518</v>
      </c>
      <c r="J979" s="114" t="str">
        <f t="shared" si="30"/>
        <v>是</v>
      </c>
    </row>
    <row r="980" ht="17.85" customHeight="1" spans="1:10">
      <c r="A980" s="172" t="s">
        <v>724</v>
      </c>
      <c r="B980" s="151">
        <v>525</v>
      </c>
      <c r="C980" s="176">
        <v>0</v>
      </c>
      <c r="D980" s="176">
        <v>0</v>
      </c>
      <c r="E980" s="151">
        <v>709</v>
      </c>
      <c r="F980" s="176"/>
      <c r="G980" s="176"/>
      <c r="H980" s="85">
        <f t="shared" si="31"/>
        <v>1.35047619047619</v>
      </c>
      <c r="J980" s="114" t="str">
        <f t="shared" si="30"/>
        <v>是</v>
      </c>
    </row>
    <row r="981" ht="17.85" customHeight="1" spans="1:10">
      <c r="A981" s="172" t="s">
        <v>725</v>
      </c>
      <c r="B981" s="151">
        <v>260</v>
      </c>
      <c r="C981" s="176">
        <v>0</v>
      </c>
      <c r="D981" s="176">
        <v>0</v>
      </c>
      <c r="E981" s="151">
        <v>25</v>
      </c>
      <c r="F981" s="176"/>
      <c r="G981" s="176"/>
      <c r="H981" s="85">
        <f t="shared" si="31"/>
        <v>0.0961538461538462</v>
      </c>
      <c r="J981" s="114" t="str">
        <f t="shared" si="30"/>
        <v>是</v>
      </c>
    </row>
    <row r="982" ht="20.1" hidden="1" customHeight="1" spans="1:10">
      <c r="A982" s="172" t="s">
        <v>726</v>
      </c>
      <c r="B982" s="151">
        <v>0</v>
      </c>
      <c r="C982" s="176"/>
      <c r="D982" s="176"/>
      <c r="E982" s="151"/>
      <c r="F982" s="176"/>
      <c r="G982" s="176"/>
      <c r="H982" s="83" t="str">
        <f t="shared" si="31"/>
        <v/>
      </c>
      <c r="J982" s="114" t="str">
        <f t="shared" si="30"/>
        <v>否</v>
      </c>
    </row>
    <row r="983" ht="17.85" customHeight="1" spans="1:10">
      <c r="A983" s="172" t="s">
        <v>1172</v>
      </c>
      <c r="B983" s="151">
        <v>20266</v>
      </c>
      <c r="C983" s="176"/>
      <c r="D983" s="176"/>
      <c r="E983" s="151">
        <v>2015</v>
      </c>
      <c r="F983" s="176"/>
      <c r="G983" s="176"/>
      <c r="H983" s="85">
        <f t="shared" si="31"/>
        <v>0.0994276127504194</v>
      </c>
      <c r="J983" s="114" t="str">
        <f t="shared" si="30"/>
        <v>是</v>
      </c>
    </row>
    <row r="984" ht="18.2" hidden="1" customHeight="1" spans="1:10">
      <c r="A984" s="172" t="s">
        <v>863</v>
      </c>
      <c r="B984" s="151">
        <v>200</v>
      </c>
      <c r="C984" s="176"/>
      <c r="D984" s="176"/>
      <c r="E984" s="151"/>
      <c r="F984" s="176"/>
      <c r="G984" s="176"/>
      <c r="H984" s="83">
        <f t="shared" si="31"/>
        <v>0</v>
      </c>
      <c r="J984" s="114" t="str">
        <f t="shared" si="30"/>
        <v>否</v>
      </c>
    </row>
    <row r="985" ht="20.1" hidden="1" customHeight="1" spans="1:10">
      <c r="A985" s="172" t="s">
        <v>864</v>
      </c>
      <c r="B985" s="151">
        <v>52</v>
      </c>
      <c r="C985" s="176"/>
      <c r="D985" s="176"/>
      <c r="E985" s="151"/>
      <c r="F985" s="176"/>
      <c r="G985" s="176"/>
      <c r="H985" s="83">
        <f t="shared" si="31"/>
        <v>0</v>
      </c>
      <c r="J985" s="114" t="str">
        <f t="shared" si="30"/>
        <v>否</v>
      </c>
    </row>
    <row r="986" ht="20.1" hidden="1" customHeight="1" spans="1:10">
      <c r="A986" s="172" t="s">
        <v>865</v>
      </c>
      <c r="B986" s="151">
        <v>0</v>
      </c>
      <c r="C986" s="176"/>
      <c r="D986" s="176"/>
      <c r="E986" s="151"/>
      <c r="F986" s="176"/>
      <c r="G986" s="176"/>
      <c r="H986" s="83" t="str">
        <f t="shared" si="31"/>
        <v/>
      </c>
      <c r="J986" s="114" t="str">
        <f t="shared" si="30"/>
        <v>否</v>
      </c>
    </row>
    <row r="987" ht="20.1" hidden="1" customHeight="1" spans="1:10">
      <c r="A987" s="172" t="s">
        <v>866</v>
      </c>
      <c r="B987" s="151">
        <v>0</v>
      </c>
      <c r="C987" s="176"/>
      <c r="D987" s="176"/>
      <c r="E987" s="151"/>
      <c r="F987" s="176"/>
      <c r="G987" s="176"/>
      <c r="H987" s="83" t="str">
        <f t="shared" si="31"/>
        <v/>
      </c>
      <c r="J987" s="114" t="str">
        <f t="shared" si="30"/>
        <v>否</v>
      </c>
    </row>
    <row r="988" ht="20.1" hidden="1" customHeight="1" spans="1:10">
      <c r="A988" s="172" t="s">
        <v>1173</v>
      </c>
      <c r="B988" s="151">
        <v>0</v>
      </c>
      <c r="C988" s="176"/>
      <c r="D988" s="176"/>
      <c r="E988" s="151"/>
      <c r="F988" s="176"/>
      <c r="G988" s="176"/>
      <c r="H988" s="83" t="str">
        <f t="shared" si="31"/>
        <v/>
      </c>
      <c r="J988" s="114" t="str">
        <f t="shared" si="30"/>
        <v>否</v>
      </c>
    </row>
    <row r="989" ht="20.1" hidden="1" customHeight="1" spans="1:10">
      <c r="A989" s="172" t="s">
        <v>868</v>
      </c>
      <c r="B989" s="151">
        <v>0</v>
      </c>
      <c r="C989" s="176"/>
      <c r="D989" s="176"/>
      <c r="E989" s="151"/>
      <c r="F989" s="176"/>
      <c r="G989" s="176"/>
      <c r="H989" s="83" t="str">
        <f t="shared" si="31"/>
        <v/>
      </c>
      <c r="J989" s="114" t="str">
        <f t="shared" si="30"/>
        <v>否</v>
      </c>
    </row>
    <row r="990" ht="20.1" hidden="1" customHeight="1" spans="1:10">
      <c r="A990" s="172" t="s">
        <v>869</v>
      </c>
      <c r="B990" s="151">
        <v>0</v>
      </c>
      <c r="C990" s="176"/>
      <c r="D990" s="176"/>
      <c r="E990" s="151"/>
      <c r="F990" s="176"/>
      <c r="G990" s="176"/>
      <c r="H990" s="83" t="str">
        <f t="shared" si="31"/>
        <v/>
      </c>
      <c r="J990" s="114" t="str">
        <f t="shared" si="30"/>
        <v>否</v>
      </c>
    </row>
    <row r="991" ht="18.2" hidden="1" customHeight="1" spans="1:10">
      <c r="A991" s="172" t="s">
        <v>870</v>
      </c>
      <c r="B991" s="151"/>
      <c r="C991" s="176"/>
      <c r="D991" s="176"/>
      <c r="E991" s="151"/>
      <c r="F991" s="176"/>
      <c r="G991" s="176"/>
      <c r="H991" s="83" t="str">
        <f t="shared" si="31"/>
        <v/>
      </c>
      <c r="J991" s="114" t="str">
        <f t="shared" si="30"/>
        <v>否</v>
      </c>
    </row>
    <row r="992" ht="20.1" hidden="1" customHeight="1" spans="1:10">
      <c r="A992" s="172" t="s">
        <v>871</v>
      </c>
      <c r="B992" s="151">
        <v>0</v>
      </c>
      <c r="C992" s="176"/>
      <c r="D992" s="176"/>
      <c r="E992" s="151"/>
      <c r="F992" s="176"/>
      <c r="G992" s="176"/>
      <c r="H992" s="83" t="str">
        <f t="shared" si="31"/>
        <v/>
      </c>
      <c r="J992" s="114" t="str">
        <f t="shared" si="30"/>
        <v>否</v>
      </c>
    </row>
    <row r="993" ht="20.1" hidden="1" customHeight="1" spans="1:10">
      <c r="A993" s="172" t="s">
        <v>872</v>
      </c>
      <c r="B993" s="151">
        <v>0</v>
      </c>
      <c r="C993" s="176"/>
      <c r="D993" s="176"/>
      <c r="E993" s="151"/>
      <c r="F993" s="176"/>
      <c r="G993" s="176"/>
      <c r="H993" s="83" t="str">
        <f t="shared" si="31"/>
        <v/>
      </c>
      <c r="J993" s="114" t="str">
        <f t="shared" si="30"/>
        <v>否</v>
      </c>
    </row>
    <row r="994" ht="17.85" customHeight="1" spans="1:10">
      <c r="A994" s="172" t="s">
        <v>873</v>
      </c>
      <c r="B994" s="151">
        <v>62</v>
      </c>
      <c r="C994" s="176"/>
      <c r="D994" s="176"/>
      <c r="E994" s="151">
        <v>60</v>
      </c>
      <c r="F994" s="176"/>
      <c r="G994" s="176"/>
      <c r="H994" s="85">
        <f t="shared" si="31"/>
        <v>0.967741935483871</v>
      </c>
      <c r="J994" s="114" t="str">
        <f t="shared" si="30"/>
        <v>是</v>
      </c>
    </row>
    <row r="995" ht="20.1" hidden="1" customHeight="1" spans="1:10">
      <c r="A995" s="172" t="s">
        <v>874</v>
      </c>
      <c r="B995" s="151">
        <v>0</v>
      </c>
      <c r="C995" s="176"/>
      <c r="D995" s="176"/>
      <c r="E995" s="151"/>
      <c r="F995" s="176"/>
      <c r="G995" s="176"/>
      <c r="H995" s="83" t="str">
        <f t="shared" si="31"/>
        <v/>
      </c>
      <c r="J995" s="114" t="str">
        <f t="shared" si="30"/>
        <v>否</v>
      </c>
    </row>
    <row r="996" ht="20.1" hidden="1" customHeight="1" spans="1:10">
      <c r="A996" s="172" t="s">
        <v>875</v>
      </c>
      <c r="B996" s="151">
        <v>0</v>
      </c>
      <c r="C996" s="176"/>
      <c r="D996" s="176"/>
      <c r="E996" s="151"/>
      <c r="F996" s="176"/>
      <c r="G996" s="176"/>
      <c r="H996" s="83" t="str">
        <f t="shared" si="31"/>
        <v/>
      </c>
      <c r="J996" s="114" t="str">
        <f t="shared" si="30"/>
        <v>否</v>
      </c>
    </row>
    <row r="997" ht="20.1" hidden="1" customHeight="1" spans="1:10">
      <c r="A997" s="172" t="s">
        <v>876</v>
      </c>
      <c r="B997" s="151">
        <v>0</v>
      </c>
      <c r="C997" s="176"/>
      <c r="D997" s="176"/>
      <c r="E997" s="151"/>
      <c r="F997" s="176"/>
      <c r="G997" s="176"/>
      <c r="H997" s="83" t="str">
        <f t="shared" si="31"/>
        <v/>
      </c>
      <c r="J997" s="114" t="str">
        <f t="shared" si="30"/>
        <v>否</v>
      </c>
    </row>
    <row r="998" ht="20.1" hidden="1" customHeight="1" spans="1:10">
      <c r="A998" s="172" t="s">
        <v>877</v>
      </c>
      <c r="B998" s="151">
        <v>0</v>
      </c>
      <c r="C998" s="176"/>
      <c r="D998" s="176"/>
      <c r="E998" s="151"/>
      <c r="F998" s="176"/>
      <c r="G998" s="176"/>
      <c r="H998" s="83" t="str">
        <f t="shared" si="31"/>
        <v/>
      </c>
      <c r="J998" s="114" t="str">
        <f t="shared" si="30"/>
        <v>否</v>
      </c>
    </row>
    <row r="999" ht="20.1" hidden="1" customHeight="1" spans="1:10">
      <c r="A999" s="172" t="s">
        <v>878</v>
      </c>
      <c r="B999" s="151">
        <v>0</v>
      </c>
      <c r="C999" s="176"/>
      <c r="D999" s="176"/>
      <c r="E999" s="151"/>
      <c r="F999" s="176"/>
      <c r="G999" s="176"/>
      <c r="H999" s="83" t="str">
        <f t="shared" si="31"/>
        <v/>
      </c>
      <c r="J999" s="114" t="str">
        <f t="shared" si="30"/>
        <v>否</v>
      </c>
    </row>
    <row r="1000" ht="20.1" hidden="1" customHeight="1" spans="1:10">
      <c r="A1000" s="172" t="s">
        <v>879</v>
      </c>
      <c r="B1000" s="151">
        <v>0</v>
      </c>
      <c r="C1000" s="176"/>
      <c r="D1000" s="176"/>
      <c r="E1000" s="151"/>
      <c r="F1000" s="176"/>
      <c r="G1000" s="176"/>
      <c r="H1000" s="83" t="str">
        <f t="shared" si="31"/>
        <v/>
      </c>
      <c r="J1000" s="114" t="str">
        <f t="shared" si="30"/>
        <v>否</v>
      </c>
    </row>
    <row r="1001" ht="20.1" hidden="1" customHeight="1" spans="1:10">
      <c r="A1001" s="172" t="s">
        <v>880</v>
      </c>
      <c r="B1001" s="151">
        <v>0</v>
      </c>
      <c r="C1001" s="176"/>
      <c r="D1001" s="176"/>
      <c r="E1001" s="151"/>
      <c r="F1001" s="176"/>
      <c r="G1001" s="176"/>
      <c r="H1001" s="83" t="str">
        <f t="shared" si="31"/>
        <v/>
      </c>
      <c r="J1001" s="114" t="str">
        <f t="shared" si="30"/>
        <v>否</v>
      </c>
    </row>
    <row r="1002" ht="20.1" hidden="1" customHeight="1" spans="1:10">
      <c r="A1002" s="172" t="s">
        <v>881</v>
      </c>
      <c r="B1002" s="151">
        <v>0</v>
      </c>
      <c r="C1002" s="176"/>
      <c r="D1002" s="176"/>
      <c r="E1002" s="151"/>
      <c r="F1002" s="176"/>
      <c r="G1002" s="176"/>
      <c r="H1002" s="83" t="str">
        <f t="shared" si="31"/>
        <v/>
      </c>
      <c r="J1002" s="114" t="str">
        <f t="shared" si="30"/>
        <v>否</v>
      </c>
    </row>
    <row r="1003" ht="20.1" hidden="1" customHeight="1" spans="1:10">
      <c r="A1003" s="172" t="s">
        <v>882</v>
      </c>
      <c r="B1003" s="151">
        <v>0</v>
      </c>
      <c r="C1003" s="176"/>
      <c r="D1003" s="176"/>
      <c r="E1003" s="151"/>
      <c r="F1003" s="176"/>
      <c r="G1003" s="176"/>
      <c r="H1003" s="83" t="str">
        <f t="shared" si="31"/>
        <v/>
      </c>
      <c r="J1003" s="114" t="str">
        <f t="shared" si="30"/>
        <v>否</v>
      </c>
    </row>
    <row r="1004" ht="20.1" hidden="1" customHeight="1" spans="1:10">
      <c r="A1004" s="172" t="s">
        <v>883</v>
      </c>
      <c r="B1004" s="151">
        <v>0</v>
      </c>
      <c r="C1004" s="176"/>
      <c r="D1004" s="176"/>
      <c r="E1004" s="151"/>
      <c r="F1004" s="176"/>
      <c r="G1004" s="176"/>
      <c r="H1004" s="83" t="str">
        <f t="shared" si="31"/>
        <v/>
      </c>
      <c r="J1004" s="114" t="str">
        <f t="shared" si="30"/>
        <v>否</v>
      </c>
    </row>
    <row r="1005" ht="20.1" hidden="1" customHeight="1" spans="1:10">
      <c r="A1005" s="172" t="s">
        <v>884</v>
      </c>
      <c r="B1005" s="151">
        <v>0</v>
      </c>
      <c r="C1005" s="176"/>
      <c r="D1005" s="176"/>
      <c r="E1005" s="151"/>
      <c r="F1005" s="176"/>
      <c r="G1005" s="176"/>
      <c r="H1005" s="83" t="str">
        <f t="shared" si="31"/>
        <v/>
      </c>
      <c r="J1005" s="114" t="str">
        <f t="shared" si="30"/>
        <v>否</v>
      </c>
    </row>
    <row r="1006" ht="17.85" customHeight="1" spans="1:10">
      <c r="A1006" s="172" t="s">
        <v>885</v>
      </c>
      <c r="B1006" s="151">
        <v>5850</v>
      </c>
      <c r="C1006" s="176"/>
      <c r="D1006" s="176">
        <v>5650</v>
      </c>
      <c r="E1006" s="151">
        <v>5977</v>
      </c>
      <c r="F1006" s="176"/>
      <c r="G1006" s="176">
        <v>5977</v>
      </c>
      <c r="H1006" s="85">
        <f t="shared" si="31"/>
        <v>1.0217094017094</v>
      </c>
      <c r="J1006" s="114" t="str">
        <f t="shared" si="30"/>
        <v>是</v>
      </c>
    </row>
    <row r="1007" ht="18.2" hidden="1" customHeight="1" spans="1:10">
      <c r="A1007" s="172" t="s">
        <v>886</v>
      </c>
      <c r="B1007" s="151"/>
      <c r="C1007" s="176"/>
      <c r="D1007" s="176"/>
      <c r="E1007" s="151"/>
      <c r="F1007" s="176"/>
      <c r="G1007" s="176"/>
      <c r="H1007" s="83" t="str">
        <f t="shared" si="31"/>
        <v/>
      </c>
      <c r="J1007" s="114" t="str">
        <f t="shared" si="30"/>
        <v>否</v>
      </c>
    </row>
    <row r="1008" ht="18.2" hidden="1" customHeight="1" spans="1:10">
      <c r="A1008" s="172" t="s">
        <v>887</v>
      </c>
      <c r="B1008" s="151"/>
      <c r="C1008" s="176"/>
      <c r="D1008" s="176"/>
      <c r="E1008" s="151"/>
      <c r="F1008" s="176"/>
      <c r="G1008" s="176"/>
      <c r="H1008" s="83" t="str">
        <f t="shared" si="31"/>
        <v/>
      </c>
      <c r="J1008" s="114" t="str">
        <f t="shared" si="30"/>
        <v>否</v>
      </c>
    </row>
    <row r="1009" ht="17.25" hidden="1" customHeight="1" spans="1:10">
      <c r="A1009" s="172" t="s">
        <v>888</v>
      </c>
      <c r="B1009" s="151">
        <v>6</v>
      </c>
      <c r="C1009" s="176"/>
      <c r="D1009" s="176"/>
      <c r="E1009" s="151"/>
      <c r="F1009" s="176"/>
      <c r="G1009" s="176"/>
      <c r="H1009" s="83">
        <f t="shared" si="31"/>
        <v>0</v>
      </c>
      <c r="J1009" s="114" t="str">
        <f t="shared" si="30"/>
        <v>否</v>
      </c>
    </row>
    <row r="1010" ht="20.1" hidden="1" customHeight="1" spans="1:10">
      <c r="A1010" s="172" t="s">
        <v>724</v>
      </c>
      <c r="B1010" s="151">
        <v>0</v>
      </c>
      <c r="C1010" s="176"/>
      <c r="D1010" s="176"/>
      <c r="E1010" s="151"/>
      <c r="F1010" s="176"/>
      <c r="G1010" s="176"/>
      <c r="H1010" s="83" t="str">
        <f t="shared" si="31"/>
        <v/>
      </c>
      <c r="J1010" s="114" t="str">
        <f t="shared" si="30"/>
        <v>否</v>
      </c>
    </row>
    <row r="1011" ht="20.1" hidden="1" customHeight="1" spans="1:10">
      <c r="A1011" s="172" t="s">
        <v>725</v>
      </c>
      <c r="B1011" s="151">
        <v>6</v>
      </c>
      <c r="C1011" s="176"/>
      <c r="D1011" s="176"/>
      <c r="E1011" s="151"/>
      <c r="F1011" s="176"/>
      <c r="G1011" s="176"/>
      <c r="H1011" s="83">
        <f t="shared" si="31"/>
        <v>0</v>
      </c>
      <c r="J1011" s="114" t="str">
        <f t="shared" si="30"/>
        <v>否</v>
      </c>
    </row>
    <row r="1012" ht="20.1" hidden="1" customHeight="1" spans="1:10">
      <c r="A1012" s="172" t="s">
        <v>726</v>
      </c>
      <c r="B1012" s="151">
        <v>0</v>
      </c>
      <c r="C1012" s="176"/>
      <c r="D1012" s="176"/>
      <c r="E1012" s="151"/>
      <c r="F1012" s="176"/>
      <c r="G1012" s="176"/>
      <c r="H1012" s="83" t="str">
        <f t="shared" si="31"/>
        <v/>
      </c>
      <c r="J1012" s="114" t="str">
        <f t="shared" si="30"/>
        <v>否</v>
      </c>
    </row>
    <row r="1013" ht="20.1" hidden="1" customHeight="1" spans="1:10">
      <c r="A1013" s="172" t="s">
        <v>889</v>
      </c>
      <c r="B1013" s="151">
        <v>0</v>
      </c>
      <c r="C1013" s="176"/>
      <c r="D1013" s="176"/>
      <c r="E1013" s="151"/>
      <c r="F1013" s="176"/>
      <c r="G1013" s="176"/>
      <c r="H1013" s="83" t="str">
        <f t="shared" si="31"/>
        <v/>
      </c>
      <c r="J1013" s="114" t="str">
        <f t="shared" si="30"/>
        <v>否</v>
      </c>
    </row>
    <row r="1014" ht="20.1" hidden="1" customHeight="1" spans="1:10">
      <c r="A1014" s="172" t="s">
        <v>890</v>
      </c>
      <c r="B1014" s="151">
        <v>0</v>
      </c>
      <c r="C1014" s="176"/>
      <c r="D1014" s="176"/>
      <c r="E1014" s="151"/>
      <c r="F1014" s="176"/>
      <c r="G1014" s="176"/>
      <c r="H1014" s="83" t="str">
        <f t="shared" si="31"/>
        <v/>
      </c>
      <c r="J1014" s="114" t="str">
        <f t="shared" si="30"/>
        <v>否</v>
      </c>
    </row>
    <row r="1015" ht="20.1" hidden="1" customHeight="1" spans="1:10">
      <c r="A1015" s="172" t="s">
        <v>891</v>
      </c>
      <c r="B1015" s="151">
        <v>0</v>
      </c>
      <c r="C1015" s="176"/>
      <c r="D1015" s="176"/>
      <c r="E1015" s="151"/>
      <c r="F1015" s="176"/>
      <c r="G1015" s="176"/>
      <c r="H1015" s="83" t="str">
        <f t="shared" si="31"/>
        <v/>
      </c>
      <c r="J1015" s="114" t="str">
        <f t="shared" si="30"/>
        <v>否</v>
      </c>
    </row>
    <row r="1016" ht="20.1" hidden="1" customHeight="1" spans="1:10">
      <c r="A1016" s="172" t="s">
        <v>892</v>
      </c>
      <c r="B1016" s="151">
        <v>0</v>
      </c>
      <c r="C1016" s="176"/>
      <c r="D1016" s="176"/>
      <c r="E1016" s="151"/>
      <c r="F1016" s="176"/>
      <c r="G1016" s="176"/>
      <c r="H1016" s="83" t="str">
        <f t="shared" si="31"/>
        <v/>
      </c>
      <c r="J1016" s="114" t="str">
        <f t="shared" si="30"/>
        <v>否</v>
      </c>
    </row>
    <row r="1017" ht="20.1" hidden="1" customHeight="1" spans="1:10">
      <c r="A1017" s="172" t="s">
        <v>893</v>
      </c>
      <c r="B1017" s="151">
        <v>0</v>
      </c>
      <c r="C1017" s="176"/>
      <c r="D1017" s="176"/>
      <c r="E1017" s="151"/>
      <c r="F1017" s="176"/>
      <c r="G1017" s="176"/>
      <c r="H1017" s="83" t="str">
        <f t="shared" si="31"/>
        <v/>
      </c>
      <c r="J1017" s="114" t="str">
        <f t="shared" si="30"/>
        <v>否</v>
      </c>
    </row>
    <row r="1018" ht="17.25" hidden="1" customHeight="1" spans="1:10">
      <c r="A1018" s="172" t="s">
        <v>894</v>
      </c>
      <c r="B1018" s="151">
        <v>0</v>
      </c>
      <c r="C1018" s="176"/>
      <c r="D1018" s="176"/>
      <c r="E1018" s="151"/>
      <c r="F1018" s="176"/>
      <c r="G1018" s="176"/>
      <c r="H1018" s="83" t="str">
        <f t="shared" si="31"/>
        <v/>
      </c>
      <c r="J1018" s="114" t="str">
        <f t="shared" si="30"/>
        <v>否</v>
      </c>
    </row>
    <row r="1019" ht="17.85" customHeight="1" spans="1:10">
      <c r="A1019" s="172" t="s">
        <v>895</v>
      </c>
      <c r="B1019" s="151">
        <v>60</v>
      </c>
      <c r="C1019" s="176"/>
      <c r="D1019" s="176"/>
      <c r="E1019" s="151">
        <v>100</v>
      </c>
      <c r="F1019" s="176"/>
      <c r="G1019" s="176"/>
      <c r="H1019" s="85">
        <f t="shared" si="31"/>
        <v>1.66666666666667</v>
      </c>
      <c r="J1019" s="114" t="str">
        <f t="shared" si="30"/>
        <v>是</v>
      </c>
    </row>
    <row r="1020" ht="20.1" hidden="1" customHeight="1" spans="1:10">
      <c r="A1020" s="172" t="s">
        <v>724</v>
      </c>
      <c r="B1020" s="151">
        <v>0</v>
      </c>
      <c r="C1020" s="176"/>
      <c r="D1020" s="176"/>
      <c r="E1020" s="151"/>
      <c r="F1020" s="176"/>
      <c r="G1020" s="176"/>
      <c r="H1020" s="83" t="str">
        <f t="shared" si="31"/>
        <v/>
      </c>
      <c r="J1020" s="114" t="str">
        <f t="shared" si="30"/>
        <v>否</v>
      </c>
    </row>
    <row r="1021" ht="20.1" hidden="1" customHeight="1" spans="1:10">
      <c r="A1021" s="172" t="s">
        <v>725</v>
      </c>
      <c r="B1021" s="151">
        <v>0</v>
      </c>
      <c r="C1021" s="176"/>
      <c r="D1021" s="176"/>
      <c r="E1021" s="151"/>
      <c r="F1021" s="176"/>
      <c r="G1021" s="176"/>
      <c r="H1021" s="83" t="str">
        <f t="shared" si="31"/>
        <v/>
      </c>
      <c r="J1021" s="114" t="str">
        <f t="shared" si="30"/>
        <v>否</v>
      </c>
    </row>
    <row r="1022" ht="20.1" hidden="1" customHeight="1" spans="1:10">
      <c r="A1022" s="172" t="s">
        <v>726</v>
      </c>
      <c r="B1022" s="151">
        <v>0</v>
      </c>
      <c r="C1022" s="176"/>
      <c r="D1022" s="176"/>
      <c r="E1022" s="151"/>
      <c r="F1022" s="176"/>
      <c r="G1022" s="176"/>
      <c r="H1022" s="83" t="str">
        <f t="shared" si="31"/>
        <v/>
      </c>
      <c r="J1022" s="114" t="str">
        <f t="shared" si="30"/>
        <v>否</v>
      </c>
    </row>
    <row r="1023" ht="17.85" customHeight="1" spans="1:10">
      <c r="A1023" s="172" t="s">
        <v>896</v>
      </c>
      <c r="B1023" s="151">
        <v>0</v>
      </c>
      <c r="C1023" s="176"/>
      <c r="D1023" s="176"/>
      <c r="E1023" s="151">
        <v>10</v>
      </c>
      <c r="F1023" s="176"/>
      <c r="G1023" s="176"/>
      <c r="H1023" s="85" t="str">
        <f t="shared" si="31"/>
        <v/>
      </c>
      <c r="J1023" s="114" t="str">
        <f t="shared" si="30"/>
        <v>是</v>
      </c>
    </row>
    <row r="1024" hidden="1" spans="1:10">
      <c r="A1024" s="172" t="s">
        <v>897</v>
      </c>
      <c r="B1024" s="151">
        <v>0</v>
      </c>
      <c r="C1024" s="176"/>
      <c r="D1024" s="176"/>
      <c r="E1024" s="151"/>
      <c r="F1024" s="176"/>
      <c r="G1024" s="176"/>
      <c r="H1024" s="83" t="str">
        <f t="shared" si="31"/>
        <v/>
      </c>
      <c r="J1024" s="114" t="str">
        <f t="shared" si="30"/>
        <v>否</v>
      </c>
    </row>
    <row r="1025" hidden="1" spans="1:10">
      <c r="A1025" s="172" t="s">
        <v>898</v>
      </c>
      <c r="B1025" s="151">
        <v>0</v>
      </c>
      <c r="C1025" s="176"/>
      <c r="D1025" s="176"/>
      <c r="E1025" s="151"/>
      <c r="F1025" s="176"/>
      <c r="G1025" s="176"/>
      <c r="H1025" s="83" t="str">
        <f t="shared" si="31"/>
        <v/>
      </c>
      <c r="J1025" s="114" t="str">
        <f t="shared" si="30"/>
        <v>否</v>
      </c>
    </row>
    <row r="1026" hidden="1" spans="1:10">
      <c r="A1026" s="172" t="s">
        <v>899</v>
      </c>
      <c r="B1026" s="151">
        <v>0</v>
      </c>
      <c r="C1026" s="176"/>
      <c r="D1026" s="176"/>
      <c r="E1026" s="151"/>
      <c r="F1026" s="176"/>
      <c r="G1026" s="176"/>
      <c r="H1026" s="83" t="str">
        <f t="shared" si="31"/>
        <v/>
      </c>
      <c r="J1026" s="114" t="str">
        <f t="shared" si="30"/>
        <v>否</v>
      </c>
    </row>
    <row r="1027" hidden="1" spans="1:10">
      <c r="A1027" s="172" t="s">
        <v>900</v>
      </c>
      <c r="B1027" s="151">
        <v>0</v>
      </c>
      <c r="C1027" s="176"/>
      <c r="D1027" s="176"/>
      <c r="E1027" s="151"/>
      <c r="F1027" s="176"/>
      <c r="G1027" s="176"/>
      <c r="H1027" s="83" t="str">
        <f t="shared" si="31"/>
        <v/>
      </c>
      <c r="J1027" s="114" t="str">
        <f t="shared" si="30"/>
        <v>否</v>
      </c>
    </row>
    <row r="1028" ht="17.85" customHeight="1" spans="1:10">
      <c r="A1028" s="172" t="s">
        <v>901</v>
      </c>
      <c r="B1028" s="151">
        <v>60</v>
      </c>
      <c r="C1028" s="176"/>
      <c r="D1028" s="176"/>
      <c r="E1028" s="151">
        <v>90</v>
      </c>
      <c r="F1028" s="176"/>
      <c r="G1028" s="176"/>
      <c r="H1028" s="85">
        <f t="shared" si="31"/>
        <v>1.5</v>
      </c>
      <c r="J1028" s="114" t="str">
        <f t="shared" si="30"/>
        <v>是</v>
      </c>
    </row>
    <row r="1029" ht="18.2" hidden="1" customHeight="1" spans="1:10">
      <c r="A1029" s="172" t="s">
        <v>1174</v>
      </c>
      <c r="B1029" s="151"/>
      <c r="C1029" s="176"/>
      <c r="D1029" s="176"/>
      <c r="E1029" s="151"/>
      <c r="F1029" s="176"/>
      <c r="G1029" s="176"/>
      <c r="H1029" s="83" t="str">
        <f t="shared" si="31"/>
        <v/>
      </c>
      <c r="J1029" s="114" t="str">
        <f t="shared" ref="J1029:J1092" si="32">IF((E1029+F1029+K1029)&lt;&gt;0,"是","否")</f>
        <v>否</v>
      </c>
    </row>
    <row r="1030" ht="20.1" hidden="1" customHeight="1" spans="1:10">
      <c r="A1030" s="172" t="s">
        <v>903</v>
      </c>
      <c r="B1030" s="151"/>
      <c r="C1030" s="176"/>
      <c r="D1030" s="176"/>
      <c r="E1030" s="151"/>
      <c r="F1030" s="176"/>
      <c r="G1030" s="176"/>
      <c r="H1030" s="83" t="str">
        <f t="shared" ref="H1030:H1093" si="33">IF(B1030&lt;&gt;0,E1030/B1030,"")</f>
        <v/>
      </c>
      <c r="J1030" s="114" t="str">
        <f t="shared" si="32"/>
        <v>否</v>
      </c>
    </row>
    <row r="1031" ht="20.1" hidden="1" customHeight="1" spans="1:10">
      <c r="A1031" s="172" t="s">
        <v>904</v>
      </c>
      <c r="B1031" s="151"/>
      <c r="C1031" s="176"/>
      <c r="D1031" s="176"/>
      <c r="E1031" s="151"/>
      <c r="F1031" s="176"/>
      <c r="G1031" s="176"/>
      <c r="H1031" s="83" t="str">
        <f t="shared" si="33"/>
        <v/>
      </c>
      <c r="J1031" s="114" t="str">
        <f t="shared" si="32"/>
        <v>否</v>
      </c>
    </row>
    <row r="1032" ht="20.1" hidden="1" customHeight="1" spans="1:10">
      <c r="A1032" s="172" t="s">
        <v>905</v>
      </c>
      <c r="B1032" s="151"/>
      <c r="C1032" s="176"/>
      <c r="D1032" s="176"/>
      <c r="E1032" s="151"/>
      <c r="F1032" s="176"/>
      <c r="G1032" s="176"/>
      <c r="H1032" s="83" t="str">
        <f t="shared" si="33"/>
        <v/>
      </c>
      <c r="J1032" s="114" t="str">
        <f t="shared" si="32"/>
        <v>否</v>
      </c>
    </row>
    <row r="1033" ht="18.2" hidden="1" customHeight="1" spans="1:10">
      <c r="A1033" s="172" t="s">
        <v>906</v>
      </c>
      <c r="B1033" s="151"/>
      <c r="C1033" s="176"/>
      <c r="D1033" s="176"/>
      <c r="E1033" s="151"/>
      <c r="F1033" s="176"/>
      <c r="G1033" s="176"/>
      <c r="H1033" s="83" t="str">
        <f t="shared" si="33"/>
        <v/>
      </c>
      <c r="J1033" s="114" t="str">
        <f t="shared" si="32"/>
        <v>否</v>
      </c>
    </row>
    <row r="1034" ht="20.1" hidden="1" customHeight="1" spans="1:10">
      <c r="A1034" s="172" t="s">
        <v>907</v>
      </c>
      <c r="B1034" s="151"/>
      <c r="C1034" s="176"/>
      <c r="D1034" s="176"/>
      <c r="E1034" s="151"/>
      <c r="F1034" s="176"/>
      <c r="G1034" s="176"/>
      <c r="H1034" s="83" t="str">
        <f t="shared" si="33"/>
        <v/>
      </c>
      <c r="J1034" s="114" t="str">
        <f t="shared" si="32"/>
        <v>否</v>
      </c>
    </row>
    <row r="1035" ht="20.1" hidden="1" customHeight="1" spans="1:10">
      <c r="A1035" s="172" t="s">
        <v>724</v>
      </c>
      <c r="B1035" s="151"/>
      <c r="C1035" s="176"/>
      <c r="D1035" s="176"/>
      <c r="E1035" s="151"/>
      <c r="F1035" s="176"/>
      <c r="G1035" s="176"/>
      <c r="H1035" s="83" t="str">
        <f t="shared" si="33"/>
        <v/>
      </c>
      <c r="J1035" s="114" t="str">
        <f t="shared" si="32"/>
        <v>否</v>
      </c>
    </row>
    <row r="1036" ht="20.1" hidden="1" customHeight="1" spans="1:10">
      <c r="A1036" s="172" t="s">
        <v>725</v>
      </c>
      <c r="B1036" s="151"/>
      <c r="C1036" s="176"/>
      <c r="D1036" s="176"/>
      <c r="E1036" s="151"/>
      <c r="F1036" s="176"/>
      <c r="G1036" s="176"/>
      <c r="H1036" s="83" t="str">
        <f t="shared" si="33"/>
        <v/>
      </c>
      <c r="J1036" s="114" t="str">
        <f t="shared" si="32"/>
        <v>否</v>
      </c>
    </row>
    <row r="1037" ht="20.1" hidden="1" customHeight="1" spans="1:10">
      <c r="A1037" s="172" t="s">
        <v>726</v>
      </c>
      <c r="B1037" s="151"/>
      <c r="C1037" s="176"/>
      <c r="D1037" s="176"/>
      <c r="E1037" s="151"/>
      <c r="F1037" s="176"/>
      <c r="G1037" s="176"/>
      <c r="H1037" s="83" t="str">
        <f t="shared" si="33"/>
        <v/>
      </c>
      <c r="J1037" s="114" t="str">
        <f t="shared" si="32"/>
        <v>否</v>
      </c>
    </row>
    <row r="1038" ht="20.1" hidden="1" customHeight="1" spans="1:10">
      <c r="A1038" s="172" t="s">
        <v>893</v>
      </c>
      <c r="B1038" s="151"/>
      <c r="C1038" s="176"/>
      <c r="D1038" s="176"/>
      <c r="E1038" s="151"/>
      <c r="F1038" s="176"/>
      <c r="G1038" s="176"/>
      <c r="H1038" s="83" t="str">
        <f t="shared" si="33"/>
        <v/>
      </c>
      <c r="J1038" s="114" t="str">
        <f t="shared" si="32"/>
        <v>否</v>
      </c>
    </row>
    <row r="1039" ht="20.1" hidden="1" customHeight="1" spans="1:10">
      <c r="A1039" s="172" t="s">
        <v>908</v>
      </c>
      <c r="B1039" s="151"/>
      <c r="C1039" s="176"/>
      <c r="D1039" s="176"/>
      <c r="E1039" s="151"/>
      <c r="F1039" s="176"/>
      <c r="G1039" s="176"/>
      <c r="H1039" s="83" t="str">
        <f t="shared" si="33"/>
        <v/>
      </c>
      <c r="J1039" s="114" t="str">
        <f t="shared" si="32"/>
        <v>否</v>
      </c>
    </row>
    <row r="1040" ht="20.1" hidden="1" customHeight="1" spans="1:10">
      <c r="A1040" s="172" t="s">
        <v>909</v>
      </c>
      <c r="B1040" s="151"/>
      <c r="C1040" s="176"/>
      <c r="D1040" s="176"/>
      <c r="E1040" s="151"/>
      <c r="F1040" s="176"/>
      <c r="G1040" s="176"/>
      <c r="H1040" s="83" t="str">
        <f t="shared" si="33"/>
        <v/>
      </c>
      <c r="J1040" s="114" t="str">
        <f t="shared" si="32"/>
        <v>否</v>
      </c>
    </row>
    <row r="1041" ht="17.25" hidden="1" customHeight="1" spans="1:10">
      <c r="A1041" s="172" t="s">
        <v>910</v>
      </c>
      <c r="B1041" s="151">
        <v>3070</v>
      </c>
      <c r="C1041" s="176"/>
      <c r="D1041" s="176"/>
      <c r="E1041" s="151"/>
      <c r="F1041" s="176"/>
      <c r="G1041" s="176"/>
      <c r="H1041" s="83">
        <f t="shared" si="33"/>
        <v>0</v>
      </c>
      <c r="J1041" s="114" t="str">
        <f t="shared" si="32"/>
        <v>否</v>
      </c>
    </row>
    <row r="1042" ht="17.25" hidden="1" customHeight="1" spans="1:10">
      <c r="A1042" s="172" t="s">
        <v>911</v>
      </c>
      <c r="B1042" s="151">
        <v>3025</v>
      </c>
      <c r="C1042" s="176"/>
      <c r="D1042" s="176"/>
      <c r="E1042" s="151"/>
      <c r="F1042" s="176"/>
      <c r="G1042" s="176"/>
      <c r="H1042" s="83">
        <f t="shared" si="33"/>
        <v>0</v>
      </c>
      <c r="J1042" s="114" t="str">
        <f t="shared" si="32"/>
        <v>否</v>
      </c>
    </row>
    <row r="1043" ht="20.1" hidden="1" customHeight="1" spans="1:10">
      <c r="A1043" s="172" t="s">
        <v>912</v>
      </c>
      <c r="B1043" s="151"/>
      <c r="C1043" s="176"/>
      <c r="D1043" s="176"/>
      <c r="E1043" s="151"/>
      <c r="F1043" s="176"/>
      <c r="G1043" s="176"/>
      <c r="H1043" s="83" t="str">
        <f t="shared" si="33"/>
        <v/>
      </c>
      <c r="J1043" s="114" t="str">
        <f t="shared" si="32"/>
        <v>否</v>
      </c>
    </row>
    <row r="1044" ht="17.25" hidden="1" customHeight="1" spans="1:10">
      <c r="A1044" s="172" t="s">
        <v>913</v>
      </c>
      <c r="B1044" s="151">
        <v>1</v>
      </c>
      <c r="C1044" s="176"/>
      <c r="D1044" s="176"/>
      <c r="E1044" s="151"/>
      <c r="F1044" s="176"/>
      <c r="G1044" s="176"/>
      <c r="H1044" s="83">
        <f t="shared" si="33"/>
        <v>0</v>
      </c>
      <c r="J1044" s="114" t="str">
        <f t="shared" si="32"/>
        <v>否</v>
      </c>
    </row>
    <row r="1045" ht="20.1" hidden="1" customHeight="1" spans="1:10">
      <c r="A1045" s="172" t="s">
        <v>914</v>
      </c>
      <c r="B1045" s="151">
        <v>44</v>
      </c>
      <c r="C1045" s="176"/>
      <c r="D1045" s="176"/>
      <c r="E1045" s="151"/>
      <c r="F1045" s="176"/>
      <c r="G1045" s="176"/>
      <c r="H1045" s="83">
        <f t="shared" si="33"/>
        <v>0</v>
      </c>
      <c r="J1045" s="114" t="str">
        <f t="shared" si="32"/>
        <v>否</v>
      </c>
    </row>
    <row r="1046" ht="17.85" customHeight="1" spans="1:10">
      <c r="A1046" s="172" t="s">
        <v>915</v>
      </c>
      <c r="B1046" s="151"/>
      <c r="C1046" s="176"/>
      <c r="D1046" s="176"/>
      <c r="E1046" s="151">
        <v>1300</v>
      </c>
      <c r="F1046" s="176">
        <v>300</v>
      </c>
      <c r="G1046" s="176"/>
      <c r="H1046" s="85" t="str">
        <f t="shared" si="33"/>
        <v/>
      </c>
      <c r="J1046" s="114" t="str">
        <f t="shared" si="32"/>
        <v>是</v>
      </c>
    </row>
    <row r="1047" ht="17.85" customHeight="1" spans="1:10">
      <c r="A1047" s="172" t="s">
        <v>916</v>
      </c>
      <c r="B1047" s="151"/>
      <c r="C1047" s="176"/>
      <c r="D1047" s="176"/>
      <c r="E1047" s="151">
        <v>300</v>
      </c>
      <c r="F1047" s="176">
        <v>300</v>
      </c>
      <c r="G1047" s="176"/>
      <c r="H1047" s="85" t="str">
        <f t="shared" si="33"/>
        <v/>
      </c>
      <c r="J1047" s="114" t="str">
        <f t="shared" si="32"/>
        <v>是</v>
      </c>
    </row>
    <row r="1048" ht="17.85" customHeight="1" spans="1:10">
      <c r="A1048" s="172" t="s">
        <v>917</v>
      </c>
      <c r="B1048" s="151"/>
      <c r="C1048" s="176"/>
      <c r="D1048" s="176"/>
      <c r="E1048" s="151">
        <v>1000</v>
      </c>
      <c r="F1048" s="176">
        <v>0</v>
      </c>
      <c r="G1048" s="176"/>
      <c r="H1048" s="85" t="str">
        <f t="shared" si="33"/>
        <v/>
      </c>
      <c r="J1048" s="114" t="str">
        <f t="shared" si="32"/>
        <v>是</v>
      </c>
    </row>
    <row r="1049" s="182" customFormat="1" ht="17.85" customHeight="1" spans="1:11">
      <c r="A1049" s="169" t="s">
        <v>41</v>
      </c>
      <c r="B1049" s="149">
        <v>3926</v>
      </c>
      <c r="C1049" s="180">
        <v>2633</v>
      </c>
      <c r="D1049" s="180">
        <v>0</v>
      </c>
      <c r="E1049" s="149">
        <v>6242</v>
      </c>
      <c r="F1049" s="180">
        <v>2652</v>
      </c>
      <c r="G1049" s="180">
        <v>1600</v>
      </c>
      <c r="H1049" s="83">
        <f t="shared" si="33"/>
        <v>1.58991339786042</v>
      </c>
      <c r="J1049" s="114" t="str">
        <f t="shared" si="32"/>
        <v>是</v>
      </c>
      <c r="K1049" s="182">
        <v>1</v>
      </c>
    </row>
    <row r="1050" hidden="1" spans="1:10">
      <c r="A1050" s="172" t="s">
        <v>918</v>
      </c>
      <c r="B1050" s="151">
        <v>0</v>
      </c>
      <c r="C1050" s="176">
        <v>0</v>
      </c>
      <c r="D1050" s="176">
        <v>0</v>
      </c>
      <c r="E1050" s="151"/>
      <c r="F1050" s="176"/>
      <c r="G1050" s="176"/>
      <c r="H1050" s="83" t="str">
        <f t="shared" si="33"/>
        <v/>
      </c>
      <c r="J1050" s="114" t="str">
        <f t="shared" si="32"/>
        <v>否</v>
      </c>
    </row>
    <row r="1051" hidden="1" spans="1:10">
      <c r="A1051" s="172" t="s">
        <v>724</v>
      </c>
      <c r="B1051" s="151">
        <v>0</v>
      </c>
      <c r="C1051" s="176"/>
      <c r="D1051" s="176"/>
      <c r="E1051" s="151"/>
      <c r="F1051" s="176"/>
      <c r="G1051" s="176"/>
      <c r="H1051" s="83" t="str">
        <f t="shared" si="33"/>
        <v/>
      </c>
      <c r="J1051" s="114" t="str">
        <f t="shared" si="32"/>
        <v>否</v>
      </c>
    </row>
    <row r="1052" hidden="1" spans="1:10">
      <c r="A1052" s="172" t="s">
        <v>725</v>
      </c>
      <c r="B1052" s="151">
        <v>0</v>
      </c>
      <c r="C1052" s="176"/>
      <c r="D1052" s="176"/>
      <c r="E1052" s="151"/>
      <c r="F1052" s="176"/>
      <c r="G1052" s="176"/>
      <c r="H1052" s="83" t="str">
        <f t="shared" si="33"/>
        <v/>
      </c>
      <c r="J1052" s="114" t="str">
        <f t="shared" si="32"/>
        <v>否</v>
      </c>
    </row>
    <row r="1053" hidden="1" spans="1:10">
      <c r="A1053" s="172" t="s">
        <v>726</v>
      </c>
      <c r="B1053" s="151">
        <v>0</v>
      </c>
      <c r="C1053" s="176"/>
      <c r="D1053" s="176"/>
      <c r="E1053" s="151"/>
      <c r="F1053" s="176"/>
      <c r="G1053" s="176"/>
      <c r="H1053" s="83" t="str">
        <f t="shared" si="33"/>
        <v/>
      </c>
      <c r="J1053" s="114" t="str">
        <f t="shared" si="32"/>
        <v>否</v>
      </c>
    </row>
    <row r="1054" hidden="1" spans="1:10">
      <c r="A1054" s="172" t="s">
        <v>919</v>
      </c>
      <c r="B1054" s="151">
        <v>0</v>
      </c>
      <c r="C1054" s="176"/>
      <c r="D1054" s="176"/>
      <c r="E1054" s="151"/>
      <c r="F1054" s="176"/>
      <c r="G1054" s="176"/>
      <c r="H1054" s="83" t="str">
        <f t="shared" si="33"/>
        <v/>
      </c>
      <c r="J1054" s="114" t="str">
        <f t="shared" si="32"/>
        <v>否</v>
      </c>
    </row>
    <row r="1055" hidden="1" spans="1:10">
      <c r="A1055" s="172" t="s">
        <v>920</v>
      </c>
      <c r="B1055" s="151">
        <v>0</v>
      </c>
      <c r="C1055" s="176"/>
      <c r="D1055" s="176"/>
      <c r="E1055" s="151"/>
      <c r="F1055" s="176"/>
      <c r="G1055" s="176"/>
      <c r="H1055" s="83" t="str">
        <f t="shared" si="33"/>
        <v/>
      </c>
      <c r="J1055" s="114" t="str">
        <f t="shared" si="32"/>
        <v>否</v>
      </c>
    </row>
    <row r="1056" hidden="1" spans="1:10">
      <c r="A1056" s="172" t="s">
        <v>921</v>
      </c>
      <c r="B1056" s="151">
        <v>0</v>
      </c>
      <c r="C1056" s="176"/>
      <c r="D1056" s="176"/>
      <c r="E1056" s="151"/>
      <c r="F1056" s="176"/>
      <c r="G1056" s="176"/>
      <c r="H1056" s="83" t="str">
        <f t="shared" si="33"/>
        <v/>
      </c>
      <c r="J1056" s="114" t="str">
        <f t="shared" si="32"/>
        <v>否</v>
      </c>
    </row>
    <row r="1057" hidden="1" spans="1:10">
      <c r="A1057" s="172" t="s">
        <v>922</v>
      </c>
      <c r="B1057" s="151"/>
      <c r="C1057" s="176"/>
      <c r="D1057" s="176"/>
      <c r="E1057" s="151"/>
      <c r="F1057" s="176"/>
      <c r="G1057" s="176"/>
      <c r="H1057" s="83" t="str">
        <f t="shared" si="33"/>
        <v/>
      </c>
      <c r="J1057" s="114" t="str">
        <f t="shared" si="32"/>
        <v>否</v>
      </c>
    </row>
    <row r="1058" hidden="1" spans="1:10">
      <c r="A1058" s="172" t="s">
        <v>923</v>
      </c>
      <c r="B1058" s="151"/>
      <c r="C1058" s="176"/>
      <c r="D1058" s="176"/>
      <c r="E1058" s="151"/>
      <c r="F1058" s="176"/>
      <c r="G1058" s="176"/>
      <c r="H1058" s="83" t="str">
        <f t="shared" si="33"/>
        <v/>
      </c>
      <c r="J1058" s="114" t="str">
        <f t="shared" si="32"/>
        <v>否</v>
      </c>
    </row>
    <row r="1059" hidden="1" spans="1:10">
      <c r="A1059" s="172" t="s">
        <v>924</v>
      </c>
      <c r="B1059" s="151"/>
      <c r="C1059" s="176"/>
      <c r="D1059" s="176"/>
      <c r="E1059" s="151"/>
      <c r="F1059" s="176"/>
      <c r="G1059" s="176"/>
      <c r="H1059" s="83" t="str">
        <f t="shared" si="33"/>
        <v/>
      </c>
      <c r="J1059" s="114" t="str">
        <f t="shared" si="32"/>
        <v>否</v>
      </c>
    </row>
    <row r="1060" ht="17.85" customHeight="1" spans="1:10">
      <c r="A1060" s="172" t="s">
        <v>925</v>
      </c>
      <c r="B1060" s="151"/>
      <c r="C1060" s="176"/>
      <c r="D1060" s="176"/>
      <c r="E1060" s="151">
        <v>50</v>
      </c>
      <c r="F1060" s="176">
        <v>50</v>
      </c>
      <c r="G1060" s="176"/>
      <c r="H1060" s="85" t="str">
        <f t="shared" si="33"/>
        <v/>
      </c>
      <c r="J1060" s="114" t="str">
        <f t="shared" si="32"/>
        <v>是</v>
      </c>
    </row>
    <row r="1061" hidden="1" spans="1:10">
      <c r="A1061" s="172" t="s">
        <v>724</v>
      </c>
      <c r="B1061" s="151"/>
      <c r="C1061" s="176"/>
      <c r="D1061" s="176"/>
      <c r="E1061" s="151"/>
      <c r="F1061" s="176"/>
      <c r="G1061" s="176"/>
      <c r="H1061" s="83" t="str">
        <f t="shared" si="33"/>
        <v/>
      </c>
      <c r="J1061" s="114" t="str">
        <f t="shared" si="32"/>
        <v>否</v>
      </c>
    </row>
    <row r="1062" hidden="1" spans="1:10">
      <c r="A1062" s="172" t="s">
        <v>725</v>
      </c>
      <c r="B1062" s="151"/>
      <c r="C1062" s="176"/>
      <c r="D1062" s="176"/>
      <c r="E1062" s="151"/>
      <c r="F1062" s="176"/>
      <c r="G1062" s="176"/>
      <c r="H1062" s="83" t="str">
        <f t="shared" si="33"/>
        <v/>
      </c>
      <c r="J1062" s="114" t="str">
        <f t="shared" si="32"/>
        <v>否</v>
      </c>
    </row>
    <row r="1063" hidden="1" spans="1:10">
      <c r="A1063" s="172" t="s">
        <v>726</v>
      </c>
      <c r="B1063" s="151">
        <v>0</v>
      </c>
      <c r="C1063" s="176"/>
      <c r="D1063" s="176"/>
      <c r="E1063" s="151"/>
      <c r="F1063" s="176"/>
      <c r="G1063" s="176"/>
      <c r="H1063" s="83" t="str">
        <f t="shared" si="33"/>
        <v/>
      </c>
      <c r="J1063" s="114" t="str">
        <f t="shared" si="32"/>
        <v>否</v>
      </c>
    </row>
    <row r="1064" hidden="1" spans="1:10">
      <c r="A1064" s="172" t="s">
        <v>926</v>
      </c>
      <c r="B1064" s="151">
        <v>0</v>
      </c>
      <c r="C1064" s="176"/>
      <c r="D1064" s="176"/>
      <c r="E1064" s="151"/>
      <c r="F1064" s="176"/>
      <c r="G1064" s="176"/>
      <c r="H1064" s="83" t="str">
        <f t="shared" si="33"/>
        <v/>
      </c>
      <c r="J1064" s="114" t="str">
        <f t="shared" si="32"/>
        <v>否</v>
      </c>
    </row>
    <row r="1065" hidden="1" spans="1:10">
      <c r="A1065" s="172" t="s">
        <v>927</v>
      </c>
      <c r="B1065" s="151">
        <v>0</v>
      </c>
      <c r="C1065" s="176"/>
      <c r="D1065" s="176"/>
      <c r="E1065" s="151"/>
      <c r="F1065" s="176"/>
      <c r="G1065" s="176"/>
      <c r="H1065" s="83" t="str">
        <f t="shared" si="33"/>
        <v/>
      </c>
      <c r="J1065" s="114" t="str">
        <f t="shared" si="32"/>
        <v>否</v>
      </c>
    </row>
    <row r="1066" hidden="1" spans="1:10">
      <c r="A1066" s="172" t="s">
        <v>928</v>
      </c>
      <c r="B1066" s="151">
        <v>0</v>
      </c>
      <c r="C1066" s="176"/>
      <c r="D1066" s="176"/>
      <c r="E1066" s="151"/>
      <c r="F1066" s="176"/>
      <c r="G1066" s="176"/>
      <c r="H1066" s="83" t="str">
        <f t="shared" si="33"/>
        <v/>
      </c>
      <c r="J1066" s="114" t="str">
        <f t="shared" si="32"/>
        <v>否</v>
      </c>
    </row>
    <row r="1067" hidden="1" spans="1:10">
      <c r="A1067" s="172" t="s">
        <v>929</v>
      </c>
      <c r="B1067" s="151">
        <v>0</v>
      </c>
      <c r="C1067" s="176"/>
      <c r="D1067" s="176"/>
      <c r="E1067" s="151"/>
      <c r="F1067" s="176"/>
      <c r="G1067" s="176"/>
      <c r="H1067" s="83" t="str">
        <f t="shared" si="33"/>
        <v/>
      </c>
      <c r="J1067" s="114" t="str">
        <f t="shared" si="32"/>
        <v>否</v>
      </c>
    </row>
    <row r="1068" hidden="1" spans="1:10">
      <c r="A1068" s="172" t="s">
        <v>930</v>
      </c>
      <c r="B1068" s="151">
        <v>0</v>
      </c>
      <c r="C1068" s="176"/>
      <c r="D1068" s="176"/>
      <c r="E1068" s="151"/>
      <c r="F1068" s="176"/>
      <c r="G1068" s="176"/>
      <c r="H1068" s="83" t="str">
        <f t="shared" si="33"/>
        <v/>
      </c>
      <c r="J1068" s="114" t="str">
        <f t="shared" si="32"/>
        <v>否</v>
      </c>
    </row>
    <row r="1069" hidden="1" spans="1:10">
      <c r="A1069" s="172" t="s">
        <v>931</v>
      </c>
      <c r="B1069" s="151">
        <v>0</v>
      </c>
      <c r="C1069" s="176"/>
      <c r="D1069" s="176"/>
      <c r="E1069" s="151"/>
      <c r="F1069" s="176"/>
      <c r="G1069" s="176"/>
      <c r="H1069" s="83" t="str">
        <f t="shared" si="33"/>
        <v/>
      </c>
      <c r="J1069" s="114" t="str">
        <f t="shared" si="32"/>
        <v>否</v>
      </c>
    </row>
    <row r="1070" hidden="1" spans="1:10">
      <c r="A1070" s="172" t="s">
        <v>932</v>
      </c>
      <c r="B1070" s="151">
        <v>0</v>
      </c>
      <c r="C1070" s="176"/>
      <c r="D1070" s="176"/>
      <c r="E1070" s="151"/>
      <c r="F1070" s="176"/>
      <c r="G1070" s="176"/>
      <c r="H1070" s="83" t="str">
        <f t="shared" si="33"/>
        <v/>
      </c>
      <c r="J1070" s="114" t="str">
        <f t="shared" si="32"/>
        <v>否</v>
      </c>
    </row>
    <row r="1071" hidden="1" spans="1:10">
      <c r="A1071" s="172" t="s">
        <v>933</v>
      </c>
      <c r="B1071" s="151">
        <v>0</v>
      </c>
      <c r="C1071" s="176"/>
      <c r="D1071" s="176"/>
      <c r="E1071" s="151"/>
      <c r="F1071" s="176"/>
      <c r="G1071" s="176"/>
      <c r="H1071" s="83" t="str">
        <f t="shared" si="33"/>
        <v/>
      </c>
      <c r="J1071" s="114" t="str">
        <f t="shared" si="32"/>
        <v>否</v>
      </c>
    </row>
    <row r="1072" hidden="1" spans="1:10">
      <c r="A1072" s="172" t="s">
        <v>934</v>
      </c>
      <c r="B1072" s="151">
        <v>0</v>
      </c>
      <c r="C1072" s="176"/>
      <c r="D1072" s="176"/>
      <c r="E1072" s="151"/>
      <c r="F1072" s="176"/>
      <c r="G1072" s="176"/>
      <c r="H1072" s="83" t="str">
        <f t="shared" si="33"/>
        <v/>
      </c>
      <c r="J1072" s="114" t="str">
        <f t="shared" si="32"/>
        <v>否</v>
      </c>
    </row>
    <row r="1073" hidden="1" spans="1:10">
      <c r="A1073" s="172" t="s">
        <v>935</v>
      </c>
      <c r="B1073" s="151"/>
      <c r="C1073" s="176"/>
      <c r="D1073" s="176"/>
      <c r="E1073" s="151"/>
      <c r="F1073" s="176"/>
      <c r="G1073" s="176"/>
      <c r="H1073" s="83" t="str">
        <f t="shared" si="33"/>
        <v/>
      </c>
      <c r="J1073" s="114" t="str">
        <f t="shared" si="32"/>
        <v>否</v>
      </c>
    </row>
    <row r="1074" hidden="1" spans="1:10">
      <c r="A1074" s="172" t="s">
        <v>936</v>
      </c>
      <c r="B1074" s="151"/>
      <c r="C1074" s="176"/>
      <c r="D1074" s="176"/>
      <c r="E1074" s="151"/>
      <c r="F1074" s="176"/>
      <c r="G1074" s="176"/>
      <c r="H1074" s="83" t="str">
        <f t="shared" si="33"/>
        <v/>
      </c>
      <c r="J1074" s="114" t="str">
        <f t="shared" si="32"/>
        <v>否</v>
      </c>
    </row>
    <row r="1075" ht="17.85" customHeight="1" spans="1:10">
      <c r="A1075" s="172" t="s">
        <v>937</v>
      </c>
      <c r="B1075" s="151"/>
      <c r="C1075" s="176"/>
      <c r="D1075" s="176"/>
      <c r="E1075" s="151">
        <v>50</v>
      </c>
      <c r="F1075" s="176">
        <v>50</v>
      </c>
      <c r="G1075" s="176"/>
      <c r="H1075" s="85" t="str">
        <f t="shared" si="33"/>
        <v/>
      </c>
      <c r="J1075" s="114" t="str">
        <f t="shared" si="32"/>
        <v>是</v>
      </c>
    </row>
    <row r="1076" hidden="1" spans="1:10">
      <c r="A1076" s="172" t="s">
        <v>938</v>
      </c>
      <c r="B1076" s="151"/>
      <c r="C1076" s="176"/>
      <c r="D1076" s="176"/>
      <c r="E1076" s="151"/>
      <c r="F1076" s="176"/>
      <c r="G1076" s="176"/>
      <c r="H1076" s="83" t="str">
        <f t="shared" si="33"/>
        <v/>
      </c>
      <c r="J1076" s="114" t="str">
        <f t="shared" si="32"/>
        <v>否</v>
      </c>
    </row>
    <row r="1077" hidden="1" spans="1:10">
      <c r="A1077" s="172" t="s">
        <v>724</v>
      </c>
      <c r="B1077" s="151"/>
      <c r="C1077" s="176"/>
      <c r="D1077" s="176"/>
      <c r="E1077" s="151"/>
      <c r="F1077" s="176"/>
      <c r="G1077" s="176"/>
      <c r="H1077" s="83" t="str">
        <f t="shared" si="33"/>
        <v/>
      </c>
      <c r="J1077" s="114" t="str">
        <f t="shared" si="32"/>
        <v>否</v>
      </c>
    </row>
    <row r="1078" hidden="1" spans="1:10">
      <c r="A1078" s="172" t="s">
        <v>725</v>
      </c>
      <c r="B1078" s="151"/>
      <c r="C1078" s="176"/>
      <c r="D1078" s="176"/>
      <c r="E1078" s="151"/>
      <c r="F1078" s="176"/>
      <c r="G1078" s="176"/>
      <c r="H1078" s="83" t="str">
        <f t="shared" si="33"/>
        <v/>
      </c>
      <c r="J1078" s="114" t="str">
        <f t="shared" si="32"/>
        <v>否</v>
      </c>
    </row>
    <row r="1079" hidden="1" spans="1:10">
      <c r="A1079" s="172" t="s">
        <v>726</v>
      </c>
      <c r="B1079" s="151"/>
      <c r="C1079" s="176"/>
      <c r="D1079" s="176"/>
      <c r="E1079" s="151"/>
      <c r="F1079" s="176"/>
      <c r="G1079" s="176"/>
      <c r="H1079" s="83" t="str">
        <f t="shared" si="33"/>
        <v/>
      </c>
      <c r="J1079" s="114" t="str">
        <f t="shared" si="32"/>
        <v>否</v>
      </c>
    </row>
    <row r="1080" hidden="1" spans="1:10">
      <c r="A1080" s="172" t="s">
        <v>939</v>
      </c>
      <c r="B1080" s="151"/>
      <c r="C1080" s="176"/>
      <c r="D1080" s="176"/>
      <c r="E1080" s="151"/>
      <c r="F1080" s="176"/>
      <c r="G1080" s="176"/>
      <c r="H1080" s="83" t="str">
        <f t="shared" si="33"/>
        <v/>
      </c>
      <c r="J1080" s="114" t="str">
        <f t="shared" si="32"/>
        <v>否</v>
      </c>
    </row>
    <row r="1081" ht="17.85" customHeight="1" spans="1:10">
      <c r="A1081" s="172" t="s">
        <v>940</v>
      </c>
      <c r="B1081" s="151">
        <v>1002</v>
      </c>
      <c r="C1081" s="176">
        <v>489</v>
      </c>
      <c r="D1081" s="176"/>
      <c r="E1081" s="151">
        <v>1540</v>
      </c>
      <c r="F1081" s="176">
        <v>375</v>
      </c>
      <c r="G1081" s="176"/>
      <c r="H1081" s="85">
        <f t="shared" si="33"/>
        <v>1.53692614770459</v>
      </c>
      <c r="J1081" s="114" t="str">
        <f t="shared" si="32"/>
        <v>是</v>
      </c>
    </row>
    <row r="1082" hidden="1" spans="1:10">
      <c r="A1082" s="172" t="s">
        <v>724</v>
      </c>
      <c r="B1082" s="151">
        <v>0</v>
      </c>
      <c r="C1082" s="176"/>
      <c r="D1082" s="176"/>
      <c r="E1082" s="151"/>
      <c r="F1082" s="176"/>
      <c r="G1082" s="176"/>
      <c r="H1082" s="83" t="str">
        <f t="shared" si="33"/>
        <v/>
      </c>
      <c r="J1082" s="114" t="str">
        <f t="shared" si="32"/>
        <v>否</v>
      </c>
    </row>
    <row r="1083" hidden="1" spans="1:10">
      <c r="A1083" s="172" t="s">
        <v>725</v>
      </c>
      <c r="B1083" s="151"/>
      <c r="C1083" s="176"/>
      <c r="D1083" s="176"/>
      <c r="E1083" s="151"/>
      <c r="F1083" s="176"/>
      <c r="G1083" s="176"/>
      <c r="H1083" s="83" t="str">
        <f t="shared" si="33"/>
        <v/>
      </c>
      <c r="J1083" s="114" t="str">
        <f t="shared" si="32"/>
        <v>否</v>
      </c>
    </row>
    <row r="1084" hidden="1" spans="1:10">
      <c r="A1084" s="172" t="s">
        <v>726</v>
      </c>
      <c r="B1084" s="151">
        <v>0</v>
      </c>
      <c r="C1084" s="176"/>
      <c r="D1084" s="176"/>
      <c r="E1084" s="151"/>
      <c r="F1084" s="176"/>
      <c r="G1084" s="176"/>
      <c r="H1084" s="83" t="str">
        <f t="shared" si="33"/>
        <v/>
      </c>
      <c r="J1084" s="114" t="str">
        <f t="shared" si="32"/>
        <v>否</v>
      </c>
    </row>
    <row r="1085" hidden="1" spans="1:10">
      <c r="A1085" s="172" t="s">
        <v>941</v>
      </c>
      <c r="B1085" s="151">
        <v>0</v>
      </c>
      <c r="C1085" s="176"/>
      <c r="D1085" s="176"/>
      <c r="E1085" s="151"/>
      <c r="F1085" s="176"/>
      <c r="G1085" s="176"/>
      <c r="H1085" s="83" t="str">
        <f t="shared" si="33"/>
        <v/>
      </c>
      <c r="J1085" s="114" t="str">
        <f t="shared" si="32"/>
        <v>否</v>
      </c>
    </row>
    <row r="1086" hidden="1" spans="1:10">
      <c r="A1086" s="172" t="s">
        <v>942</v>
      </c>
      <c r="B1086" s="151">
        <v>0</v>
      </c>
      <c r="C1086" s="176"/>
      <c r="D1086" s="176"/>
      <c r="E1086" s="151"/>
      <c r="F1086" s="176"/>
      <c r="G1086" s="176"/>
      <c r="H1086" s="83" t="str">
        <f t="shared" si="33"/>
        <v/>
      </c>
      <c r="J1086" s="114" t="str">
        <f t="shared" si="32"/>
        <v>否</v>
      </c>
    </row>
    <row r="1087" hidden="1" spans="1:10">
      <c r="A1087" s="172" t="s">
        <v>943</v>
      </c>
      <c r="B1087" s="151">
        <v>0</v>
      </c>
      <c r="C1087" s="176"/>
      <c r="D1087" s="176"/>
      <c r="E1087" s="151"/>
      <c r="F1087" s="176"/>
      <c r="G1087" s="176"/>
      <c r="H1087" s="83" t="str">
        <f t="shared" si="33"/>
        <v/>
      </c>
      <c r="J1087" s="114" t="str">
        <f t="shared" si="32"/>
        <v>否</v>
      </c>
    </row>
    <row r="1088" ht="17.85" customHeight="1" spans="1:10">
      <c r="A1088" s="172" t="s">
        <v>944</v>
      </c>
      <c r="B1088" s="151">
        <v>492</v>
      </c>
      <c r="C1088" s="176">
        <v>489</v>
      </c>
      <c r="D1088" s="176"/>
      <c r="E1088" s="151">
        <v>925</v>
      </c>
      <c r="F1088" s="176"/>
      <c r="G1088" s="176"/>
      <c r="H1088" s="85">
        <f t="shared" si="33"/>
        <v>1.88008130081301</v>
      </c>
      <c r="J1088" s="114" t="str">
        <f t="shared" si="32"/>
        <v>是</v>
      </c>
    </row>
    <row r="1089" hidden="1" spans="1:10">
      <c r="A1089" s="172" t="s">
        <v>945</v>
      </c>
      <c r="B1089" s="151">
        <v>0</v>
      </c>
      <c r="C1089" s="176"/>
      <c r="D1089" s="176"/>
      <c r="E1089" s="151"/>
      <c r="F1089" s="176"/>
      <c r="G1089" s="176"/>
      <c r="H1089" s="83" t="str">
        <f t="shared" si="33"/>
        <v/>
      </c>
      <c r="J1089" s="114" t="str">
        <f t="shared" si="32"/>
        <v>否</v>
      </c>
    </row>
    <row r="1090" ht="17.85" customHeight="1" spans="1:10">
      <c r="A1090" s="172" t="s">
        <v>946</v>
      </c>
      <c r="B1090" s="151">
        <v>509</v>
      </c>
      <c r="C1090" s="176"/>
      <c r="D1090" s="176"/>
      <c r="E1090" s="151">
        <v>495</v>
      </c>
      <c r="F1090" s="176">
        <v>375</v>
      </c>
      <c r="G1090" s="176"/>
      <c r="H1090" s="85">
        <f t="shared" si="33"/>
        <v>0.972495088408644</v>
      </c>
      <c r="J1090" s="114" t="str">
        <f t="shared" si="32"/>
        <v>是</v>
      </c>
    </row>
    <row r="1091" hidden="1" spans="1:10">
      <c r="A1091" s="172" t="s">
        <v>947</v>
      </c>
      <c r="B1091" s="151"/>
      <c r="C1091" s="176"/>
      <c r="D1091" s="176"/>
      <c r="E1091" s="151"/>
      <c r="F1091" s="176"/>
      <c r="G1091" s="176"/>
      <c r="H1091" s="83" t="str">
        <f t="shared" si="33"/>
        <v/>
      </c>
      <c r="J1091" s="114" t="str">
        <f t="shared" si="32"/>
        <v>否</v>
      </c>
    </row>
    <row r="1092" hidden="1" spans="1:10">
      <c r="A1092" s="172" t="s">
        <v>893</v>
      </c>
      <c r="B1092" s="151"/>
      <c r="C1092" s="176"/>
      <c r="D1092" s="176"/>
      <c r="E1092" s="151"/>
      <c r="F1092" s="176"/>
      <c r="G1092" s="176"/>
      <c r="H1092" s="83" t="str">
        <f t="shared" si="33"/>
        <v/>
      </c>
      <c r="J1092" s="114" t="str">
        <f t="shared" si="32"/>
        <v>否</v>
      </c>
    </row>
    <row r="1093" hidden="1" spans="1:10">
      <c r="A1093" s="172" t="s">
        <v>948</v>
      </c>
      <c r="B1093" s="151"/>
      <c r="C1093" s="176"/>
      <c r="D1093" s="176"/>
      <c r="E1093" s="151"/>
      <c r="F1093" s="176"/>
      <c r="G1093" s="176"/>
      <c r="H1093" s="83" t="str">
        <f t="shared" si="33"/>
        <v/>
      </c>
      <c r="J1093" s="114" t="str">
        <f t="shared" ref="J1093:J1156" si="34">IF((E1093+F1093+K1093)&lt;&gt;0,"是","否")</f>
        <v>否</v>
      </c>
    </row>
    <row r="1094" ht="17.85" customHeight="1" spans="1:10">
      <c r="A1094" s="172" t="s">
        <v>949</v>
      </c>
      <c r="B1094" s="151"/>
      <c r="C1094" s="176"/>
      <c r="D1094" s="176"/>
      <c r="E1094" s="151">
        <v>120</v>
      </c>
      <c r="F1094" s="176"/>
      <c r="G1094" s="176"/>
      <c r="H1094" s="85" t="str">
        <f t="shared" ref="H1094:H1157" si="35">IF(B1094&lt;&gt;0,E1094/B1094,"")</f>
        <v/>
      </c>
      <c r="J1094" s="114" t="str">
        <f t="shared" si="34"/>
        <v>是</v>
      </c>
    </row>
    <row r="1095" ht="17.85" customHeight="1" spans="1:10">
      <c r="A1095" s="172" t="s">
        <v>950</v>
      </c>
      <c r="B1095" s="151">
        <v>438</v>
      </c>
      <c r="C1095" s="176"/>
      <c r="D1095" s="176"/>
      <c r="E1095" s="151">
        <v>645</v>
      </c>
      <c r="F1095" s="176"/>
      <c r="G1095" s="176"/>
      <c r="H1095" s="85">
        <f t="shared" si="35"/>
        <v>1.47260273972603</v>
      </c>
      <c r="J1095" s="114" t="str">
        <f t="shared" si="34"/>
        <v>是</v>
      </c>
    </row>
    <row r="1096" ht="17.85" customHeight="1" spans="1:10">
      <c r="A1096" s="172" t="s">
        <v>724</v>
      </c>
      <c r="B1096" s="151">
        <v>268</v>
      </c>
      <c r="C1096" s="176"/>
      <c r="D1096" s="176"/>
      <c r="E1096" s="151">
        <v>328</v>
      </c>
      <c r="F1096" s="176"/>
      <c r="G1096" s="176"/>
      <c r="H1096" s="85">
        <f t="shared" si="35"/>
        <v>1.22388059701493</v>
      </c>
      <c r="J1096" s="114" t="str">
        <f t="shared" si="34"/>
        <v>是</v>
      </c>
    </row>
    <row r="1097" ht="17.85" customHeight="1" spans="1:10">
      <c r="A1097" s="172" t="s">
        <v>725</v>
      </c>
      <c r="B1097" s="151">
        <v>72</v>
      </c>
      <c r="C1097" s="176"/>
      <c r="D1097" s="176"/>
      <c r="E1097" s="151">
        <v>95</v>
      </c>
      <c r="F1097" s="176"/>
      <c r="G1097" s="176"/>
      <c r="H1097" s="85">
        <f t="shared" si="35"/>
        <v>1.31944444444444</v>
      </c>
      <c r="J1097" s="114" t="str">
        <f t="shared" si="34"/>
        <v>是</v>
      </c>
    </row>
    <row r="1098" hidden="1" spans="1:10">
      <c r="A1098" s="172" t="s">
        <v>726</v>
      </c>
      <c r="B1098" s="151"/>
      <c r="C1098" s="176"/>
      <c r="D1098" s="176"/>
      <c r="E1098" s="151"/>
      <c r="F1098" s="176"/>
      <c r="G1098" s="176"/>
      <c r="H1098" s="83" t="str">
        <f t="shared" si="35"/>
        <v/>
      </c>
      <c r="J1098" s="114" t="str">
        <f t="shared" si="34"/>
        <v>否</v>
      </c>
    </row>
    <row r="1099" hidden="1" spans="1:10">
      <c r="A1099" s="172" t="s">
        <v>951</v>
      </c>
      <c r="B1099" s="151"/>
      <c r="C1099" s="176"/>
      <c r="D1099" s="176"/>
      <c r="E1099" s="151"/>
      <c r="F1099" s="176"/>
      <c r="G1099" s="176"/>
      <c r="H1099" s="83" t="str">
        <f t="shared" si="35"/>
        <v/>
      </c>
      <c r="J1099" s="114" t="str">
        <f t="shared" si="34"/>
        <v>否</v>
      </c>
    </row>
    <row r="1100" ht="17.85" customHeight="1" spans="1:10">
      <c r="A1100" s="172" t="s">
        <v>952</v>
      </c>
      <c r="B1100" s="151">
        <v>40</v>
      </c>
      <c r="C1100" s="176"/>
      <c r="D1100" s="176"/>
      <c r="E1100" s="151">
        <v>48</v>
      </c>
      <c r="F1100" s="176"/>
      <c r="G1100" s="176"/>
      <c r="H1100" s="85">
        <f t="shared" si="35"/>
        <v>1.2</v>
      </c>
      <c r="J1100" s="114" t="str">
        <f t="shared" si="34"/>
        <v>是</v>
      </c>
    </row>
    <row r="1101" ht="17.85" customHeight="1" spans="1:10">
      <c r="A1101" s="172" t="s">
        <v>953</v>
      </c>
      <c r="B1101" s="151"/>
      <c r="C1101" s="176"/>
      <c r="D1101" s="176"/>
      <c r="E1101" s="151">
        <v>174</v>
      </c>
      <c r="F1101" s="176"/>
      <c r="G1101" s="176"/>
      <c r="H1101" s="85" t="str">
        <f t="shared" si="35"/>
        <v/>
      </c>
      <c r="J1101" s="114" t="str">
        <f t="shared" si="34"/>
        <v>是</v>
      </c>
    </row>
    <row r="1102" hidden="1" spans="1:10">
      <c r="A1102" s="172" t="s">
        <v>954</v>
      </c>
      <c r="B1102" s="151"/>
      <c r="C1102" s="176"/>
      <c r="D1102" s="176"/>
      <c r="E1102" s="151"/>
      <c r="F1102" s="176"/>
      <c r="G1102" s="176"/>
      <c r="H1102" s="83" t="str">
        <f t="shared" si="35"/>
        <v/>
      </c>
      <c r="J1102" s="114" t="str">
        <f t="shared" si="34"/>
        <v>否</v>
      </c>
    </row>
    <row r="1103" ht="18.2" hidden="1" customHeight="1" spans="1:10">
      <c r="A1103" s="172" t="s">
        <v>955</v>
      </c>
      <c r="B1103" s="151">
        <v>58</v>
      </c>
      <c r="C1103" s="176"/>
      <c r="D1103" s="176"/>
      <c r="E1103" s="151"/>
      <c r="F1103" s="176"/>
      <c r="G1103" s="176"/>
      <c r="H1103" s="83">
        <f t="shared" si="35"/>
        <v>0</v>
      </c>
      <c r="J1103" s="114" t="str">
        <f t="shared" si="34"/>
        <v>否</v>
      </c>
    </row>
    <row r="1104" ht="17.85" customHeight="1" spans="1:10">
      <c r="A1104" s="172" t="s">
        <v>956</v>
      </c>
      <c r="B1104" s="151">
        <v>711</v>
      </c>
      <c r="C1104" s="176">
        <v>681</v>
      </c>
      <c r="D1104" s="176"/>
      <c r="E1104" s="151">
        <v>637</v>
      </c>
      <c r="F1104" s="176">
        <v>607</v>
      </c>
      <c r="G1104" s="176"/>
      <c r="H1104" s="85">
        <f t="shared" si="35"/>
        <v>0.89592123769339</v>
      </c>
      <c r="J1104" s="114" t="str">
        <f t="shared" si="34"/>
        <v>是</v>
      </c>
    </row>
    <row r="1105" hidden="1" spans="1:10">
      <c r="A1105" s="172" t="s">
        <v>724</v>
      </c>
      <c r="B1105" s="151">
        <v>0</v>
      </c>
      <c r="C1105" s="176"/>
      <c r="D1105" s="176"/>
      <c r="E1105" s="151"/>
      <c r="F1105" s="176"/>
      <c r="G1105" s="176"/>
      <c r="H1105" s="83" t="str">
        <f t="shared" si="35"/>
        <v/>
      </c>
      <c r="J1105" s="114" t="str">
        <f t="shared" si="34"/>
        <v>否</v>
      </c>
    </row>
    <row r="1106" hidden="1" spans="1:10">
      <c r="A1106" s="172" t="s">
        <v>725</v>
      </c>
      <c r="B1106" s="151"/>
      <c r="C1106" s="176"/>
      <c r="D1106" s="176"/>
      <c r="E1106" s="151"/>
      <c r="F1106" s="176"/>
      <c r="G1106" s="176"/>
      <c r="H1106" s="83" t="str">
        <f t="shared" si="35"/>
        <v/>
      </c>
      <c r="J1106" s="114" t="str">
        <f t="shared" si="34"/>
        <v>否</v>
      </c>
    </row>
    <row r="1107" hidden="1" spans="1:10">
      <c r="A1107" s="172" t="s">
        <v>726</v>
      </c>
      <c r="B1107" s="151">
        <v>0</v>
      </c>
      <c r="C1107" s="176"/>
      <c r="D1107" s="176"/>
      <c r="E1107" s="151"/>
      <c r="F1107" s="176"/>
      <c r="G1107" s="176"/>
      <c r="H1107" s="83" t="str">
        <f t="shared" si="35"/>
        <v/>
      </c>
      <c r="J1107" s="114" t="str">
        <f t="shared" si="34"/>
        <v>否</v>
      </c>
    </row>
    <row r="1108" hidden="1" spans="1:10">
      <c r="A1108" s="172" t="s">
        <v>957</v>
      </c>
      <c r="B1108" s="151">
        <v>0</v>
      </c>
      <c r="C1108" s="176"/>
      <c r="D1108" s="176"/>
      <c r="E1108" s="151"/>
      <c r="F1108" s="176"/>
      <c r="G1108" s="176"/>
      <c r="H1108" s="83" t="str">
        <f t="shared" si="35"/>
        <v/>
      </c>
      <c r="J1108" s="114" t="str">
        <f t="shared" si="34"/>
        <v>否</v>
      </c>
    </row>
    <row r="1109" ht="17.85" customHeight="1" spans="1:10">
      <c r="A1109" s="172" t="s">
        <v>959</v>
      </c>
      <c r="B1109" s="151">
        <v>711</v>
      </c>
      <c r="C1109" s="176">
        <v>681</v>
      </c>
      <c r="D1109" s="176"/>
      <c r="E1109" s="151"/>
      <c r="F1109" s="176">
        <v>607</v>
      </c>
      <c r="G1109" s="176"/>
      <c r="H1109" s="85">
        <f t="shared" si="35"/>
        <v>0</v>
      </c>
      <c r="J1109" s="114" t="str">
        <f t="shared" si="34"/>
        <v>是</v>
      </c>
    </row>
    <row r="1110" ht="17.85" customHeight="1" spans="1:10">
      <c r="A1110" s="172" t="s">
        <v>960</v>
      </c>
      <c r="B1110" s="151">
        <v>1775</v>
      </c>
      <c r="C1110" s="176">
        <v>1463</v>
      </c>
      <c r="D1110" s="176"/>
      <c r="E1110" s="151">
        <v>3365</v>
      </c>
      <c r="F1110" s="176">
        <v>1615</v>
      </c>
      <c r="G1110" s="176">
        <v>1600</v>
      </c>
      <c r="H1110" s="85">
        <f t="shared" si="35"/>
        <v>1.89577464788732</v>
      </c>
      <c r="J1110" s="114" t="str">
        <f t="shared" si="34"/>
        <v>是</v>
      </c>
    </row>
    <row r="1111" hidden="1" spans="1:10">
      <c r="A1111" s="172" t="s">
        <v>724</v>
      </c>
      <c r="B1111" s="151">
        <v>0</v>
      </c>
      <c r="C1111" s="176"/>
      <c r="D1111" s="176"/>
      <c r="E1111" s="151"/>
      <c r="F1111" s="176"/>
      <c r="G1111" s="176"/>
      <c r="H1111" s="83" t="str">
        <f t="shared" si="35"/>
        <v/>
      </c>
      <c r="J1111" s="114" t="str">
        <f t="shared" si="34"/>
        <v>否</v>
      </c>
    </row>
    <row r="1112" hidden="1" spans="1:10">
      <c r="A1112" s="172" t="s">
        <v>725</v>
      </c>
      <c r="B1112" s="151">
        <v>0</v>
      </c>
      <c r="C1112" s="176"/>
      <c r="D1112" s="176"/>
      <c r="E1112" s="151"/>
      <c r="F1112" s="176"/>
      <c r="G1112" s="176"/>
      <c r="H1112" s="83" t="str">
        <f t="shared" si="35"/>
        <v/>
      </c>
      <c r="J1112" s="114" t="str">
        <f t="shared" si="34"/>
        <v>否</v>
      </c>
    </row>
    <row r="1113" hidden="1" spans="1:10">
      <c r="A1113" s="172" t="s">
        <v>726</v>
      </c>
      <c r="B1113" s="151">
        <v>0</v>
      </c>
      <c r="C1113" s="176"/>
      <c r="D1113" s="176"/>
      <c r="E1113" s="151"/>
      <c r="F1113" s="176"/>
      <c r="G1113" s="176"/>
      <c r="H1113" s="83" t="str">
        <f t="shared" si="35"/>
        <v/>
      </c>
      <c r="J1113" s="114" t="str">
        <f t="shared" si="34"/>
        <v>否</v>
      </c>
    </row>
    <row r="1114" hidden="1" spans="1:10">
      <c r="A1114" s="172" t="s">
        <v>961</v>
      </c>
      <c r="B1114" s="151">
        <v>0</v>
      </c>
      <c r="C1114" s="176"/>
      <c r="D1114" s="176"/>
      <c r="E1114" s="151"/>
      <c r="F1114" s="176"/>
      <c r="G1114" s="176"/>
      <c r="H1114" s="83" t="str">
        <f t="shared" si="35"/>
        <v/>
      </c>
      <c r="J1114" s="114" t="str">
        <f t="shared" si="34"/>
        <v>否</v>
      </c>
    </row>
    <row r="1115" ht="17.85" customHeight="1" spans="1:10">
      <c r="A1115" s="172" t="s">
        <v>962</v>
      </c>
      <c r="B1115" s="151">
        <v>336</v>
      </c>
      <c r="C1115" s="176">
        <v>34</v>
      </c>
      <c r="D1115" s="176"/>
      <c r="E1115" s="151">
        <v>2058</v>
      </c>
      <c r="F1115" s="176">
        <v>308</v>
      </c>
      <c r="G1115" s="176">
        <v>1600</v>
      </c>
      <c r="H1115" s="85">
        <f t="shared" si="35"/>
        <v>6.125</v>
      </c>
      <c r="J1115" s="114" t="str">
        <f t="shared" si="34"/>
        <v>是</v>
      </c>
    </row>
    <row r="1116" ht="17.85" customHeight="1" spans="1:10">
      <c r="A1116" s="172" t="s">
        <v>963</v>
      </c>
      <c r="B1116" s="151">
        <v>1439</v>
      </c>
      <c r="C1116" s="176">
        <v>1429</v>
      </c>
      <c r="D1116" s="176"/>
      <c r="E1116" s="151">
        <v>1307</v>
      </c>
      <c r="F1116" s="176">
        <v>1307</v>
      </c>
      <c r="G1116" s="176"/>
      <c r="H1116" s="85">
        <f t="shared" si="35"/>
        <v>0.908269631688673</v>
      </c>
      <c r="J1116" s="114" t="str">
        <f t="shared" si="34"/>
        <v>是</v>
      </c>
    </row>
    <row r="1117" ht="17.85" customHeight="1" spans="1:10">
      <c r="A1117" s="172" t="s">
        <v>964</v>
      </c>
      <c r="B1117" s="151"/>
      <c r="C1117" s="176"/>
      <c r="D1117" s="176"/>
      <c r="E1117" s="151">
        <v>5</v>
      </c>
      <c r="F1117" s="176">
        <v>5</v>
      </c>
      <c r="G1117" s="176"/>
      <c r="H1117" s="85" t="str">
        <f t="shared" si="35"/>
        <v/>
      </c>
      <c r="J1117" s="114" t="str">
        <f t="shared" si="34"/>
        <v>是</v>
      </c>
    </row>
    <row r="1118" hidden="1" spans="1:10">
      <c r="A1118" s="172" t="s">
        <v>965</v>
      </c>
      <c r="B1118" s="151"/>
      <c r="C1118" s="176"/>
      <c r="D1118" s="176"/>
      <c r="E1118" s="151"/>
      <c r="F1118" s="176"/>
      <c r="G1118" s="176"/>
      <c r="H1118" s="83" t="str">
        <f t="shared" si="35"/>
        <v/>
      </c>
      <c r="J1118" s="114" t="str">
        <f t="shared" si="34"/>
        <v>否</v>
      </c>
    </row>
    <row r="1119" hidden="1" spans="1:10">
      <c r="A1119" s="172" t="s">
        <v>966</v>
      </c>
      <c r="B1119" s="151"/>
      <c r="C1119" s="176"/>
      <c r="D1119" s="176"/>
      <c r="E1119" s="151"/>
      <c r="F1119" s="176"/>
      <c r="G1119" s="176"/>
      <c r="H1119" s="83" t="str">
        <f t="shared" si="35"/>
        <v/>
      </c>
      <c r="J1119" s="114" t="str">
        <f t="shared" si="34"/>
        <v>否</v>
      </c>
    </row>
    <row r="1120" hidden="1" spans="1:10">
      <c r="A1120" s="172" t="s">
        <v>967</v>
      </c>
      <c r="B1120" s="151"/>
      <c r="C1120" s="176"/>
      <c r="D1120" s="176"/>
      <c r="E1120" s="151"/>
      <c r="F1120" s="176"/>
      <c r="G1120" s="176"/>
      <c r="H1120" s="83" t="str">
        <f t="shared" si="35"/>
        <v/>
      </c>
      <c r="J1120" s="114" t="str">
        <f t="shared" si="34"/>
        <v>否</v>
      </c>
    </row>
    <row r="1121" hidden="1" spans="1:10">
      <c r="A1121" s="172" t="s">
        <v>968</v>
      </c>
      <c r="B1121" s="151"/>
      <c r="C1121" s="176"/>
      <c r="D1121" s="176"/>
      <c r="E1121" s="151"/>
      <c r="F1121" s="176"/>
      <c r="G1121" s="176"/>
      <c r="H1121" s="83" t="str">
        <f t="shared" si="35"/>
        <v/>
      </c>
      <c r="J1121" s="114" t="str">
        <f t="shared" si="34"/>
        <v>否</v>
      </c>
    </row>
    <row r="1122" hidden="1" spans="1:10">
      <c r="A1122" s="172" t="s">
        <v>969</v>
      </c>
      <c r="B1122" s="151"/>
      <c r="C1122" s="176"/>
      <c r="D1122" s="176"/>
      <c r="E1122" s="151"/>
      <c r="F1122" s="176"/>
      <c r="G1122" s="176"/>
      <c r="H1122" s="83" t="str">
        <f t="shared" si="35"/>
        <v/>
      </c>
      <c r="J1122" s="114" t="str">
        <f t="shared" si="34"/>
        <v>否</v>
      </c>
    </row>
    <row r="1123" ht="17.85" customHeight="1" spans="1:10">
      <c r="A1123" s="172" t="s">
        <v>970</v>
      </c>
      <c r="B1123" s="151"/>
      <c r="C1123" s="176"/>
      <c r="D1123" s="176"/>
      <c r="E1123" s="151">
        <v>5</v>
      </c>
      <c r="F1123" s="176">
        <v>5</v>
      </c>
      <c r="G1123" s="176"/>
      <c r="H1123" s="85" t="str">
        <f t="shared" si="35"/>
        <v/>
      </c>
      <c r="J1123" s="114" t="str">
        <f t="shared" si="34"/>
        <v>是</v>
      </c>
    </row>
    <row r="1124" s="182" customFormat="1" ht="17.85" customHeight="1" spans="1:11">
      <c r="A1124" s="169" t="s">
        <v>42</v>
      </c>
      <c r="B1124" s="149">
        <v>2180</v>
      </c>
      <c r="C1124" s="180">
        <v>1062</v>
      </c>
      <c r="D1124" s="180"/>
      <c r="E1124" s="149">
        <v>1918</v>
      </c>
      <c r="F1124" s="180">
        <v>411</v>
      </c>
      <c r="G1124" s="180">
        <v>20</v>
      </c>
      <c r="H1124" s="83">
        <f t="shared" si="35"/>
        <v>0.879816513761468</v>
      </c>
      <c r="J1124" s="114" t="str">
        <f t="shared" si="34"/>
        <v>是</v>
      </c>
      <c r="K1124" s="182">
        <v>1</v>
      </c>
    </row>
    <row r="1125" ht="17.85" customHeight="1" spans="1:10">
      <c r="A1125" s="172" t="s">
        <v>971</v>
      </c>
      <c r="B1125" s="151">
        <v>308</v>
      </c>
      <c r="C1125" s="176">
        <v>0</v>
      </c>
      <c r="D1125" s="176"/>
      <c r="E1125" s="151">
        <v>429</v>
      </c>
      <c r="F1125" s="176">
        <v>81</v>
      </c>
      <c r="G1125" s="176">
        <v>20</v>
      </c>
      <c r="H1125" s="85">
        <f t="shared" si="35"/>
        <v>1.39285714285714</v>
      </c>
      <c r="J1125" s="114" t="str">
        <f t="shared" si="34"/>
        <v>是</v>
      </c>
    </row>
    <row r="1126" ht="17.85" customHeight="1" spans="1:10">
      <c r="A1126" s="172" t="s">
        <v>724</v>
      </c>
      <c r="B1126" s="151">
        <v>192</v>
      </c>
      <c r="C1126" s="176">
        <v>0</v>
      </c>
      <c r="D1126" s="176"/>
      <c r="E1126" s="151">
        <v>222</v>
      </c>
      <c r="F1126" s="176"/>
      <c r="G1126" s="176"/>
      <c r="H1126" s="85">
        <f t="shared" si="35"/>
        <v>1.15625</v>
      </c>
      <c r="J1126" s="114" t="str">
        <f t="shared" si="34"/>
        <v>是</v>
      </c>
    </row>
    <row r="1127" ht="17.85" customHeight="1" spans="1:10">
      <c r="A1127" s="172" t="s">
        <v>725</v>
      </c>
      <c r="B1127" s="151">
        <v>80</v>
      </c>
      <c r="C1127" s="176">
        <v>0</v>
      </c>
      <c r="D1127" s="176"/>
      <c r="E1127" s="151">
        <v>26</v>
      </c>
      <c r="F1127" s="176"/>
      <c r="G1127" s="176"/>
      <c r="H1127" s="85">
        <f t="shared" si="35"/>
        <v>0.325</v>
      </c>
      <c r="J1127" s="114" t="str">
        <f t="shared" si="34"/>
        <v>是</v>
      </c>
    </row>
    <row r="1128" ht="20.1" hidden="1" customHeight="1" spans="1:10">
      <c r="A1128" s="172" t="s">
        <v>726</v>
      </c>
      <c r="B1128" s="151">
        <v>0</v>
      </c>
      <c r="C1128" s="176"/>
      <c r="D1128" s="176"/>
      <c r="E1128" s="151"/>
      <c r="F1128" s="176"/>
      <c r="G1128" s="176"/>
      <c r="H1128" s="83" t="str">
        <f t="shared" si="35"/>
        <v/>
      </c>
      <c r="J1128" s="114" t="str">
        <f t="shared" si="34"/>
        <v>否</v>
      </c>
    </row>
    <row r="1129" ht="20.1" hidden="1" customHeight="1" spans="1:10">
      <c r="A1129" s="172" t="s">
        <v>972</v>
      </c>
      <c r="B1129" s="151">
        <v>0</v>
      </c>
      <c r="C1129" s="176"/>
      <c r="D1129" s="176"/>
      <c r="E1129" s="151"/>
      <c r="F1129" s="176"/>
      <c r="G1129" s="176"/>
      <c r="H1129" s="83" t="str">
        <f t="shared" si="35"/>
        <v/>
      </c>
      <c r="J1129" s="114" t="str">
        <f t="shared" si="34"/>
        <v>否</v>
      </c>
    </row>
    <row r="1130" ht="18.2" hidden="1" customHeight="1" spans="1:10">
      <c r="A1130" s="172" t="s">
        <v>973</v>
      </c>
      <c r="B1130" s="151">
        <v>4</v>
      </c>
      <c r="C1130" s="176"/>
      <c r="D1130" s="176"/>
      <c r="E1130" s="151"/>
      <c r="F1130" s="176"/>
      <c r="G1130" s="176"/>
      <c r="H1130" s="83">
        <f t="shared" si="35"/>
        <v>0</v>
      </c>
      <c r="J1130" s="114" t="str">
        <f t="shared" si="34"/>
        <v>否</v>
      </c>
    </row>
    <row r="1131" ht="20.1" hidden="1" customHeight="1" spans="1:10">
      <c r="A1131" s="172" t="s">
        <v>974</v>
      </c>
      <c r="B1131" s="151">
        <v>0</v>
      </c>
      <c r="C1131" s="176"/>
      <c r="D1131" s="176"/>
      <c r="E1131" s="151"/>
      <c r="F1131" s="176"/>
      <c r="G1131" s="176"/>
      <c r="H1131" s="83" t="str">
        <f t="shared" si="35"/>
        <v/>
      </c>
      <c r="J1131" s="114" t="str">
        <f t="shared" si="34"/>
        <v>否</v>
      </c>
    </row>
    <row r="1132" ht="20.1" hidden="1" customHeight="1" spans="1:10">
      <c r="A1132" s="172" t="s">
        <v>975</v>
      </c>
      <c r="B1132" s="151">
        <v>0</v>
      </c>
      <c r="C1132" s="176"/>
      <c r="D1132" s="176"/>
      <c r="E1132" s="151"/>
      <c r="F1132" s="176"/>
      <c r="G1132" s="176"/>
      <c r="H1132" s="83" t="str">
        <f t="shared" si="35"/>
        <v/>
      </c>
      <c r="J1132" s="114" t="str">
        <f t="shared" si="34"/>
        <v>否</v>
      </c>
    </row>
    <row r="1133" ht="20.1" hidden="1" customHeight="1" spans="1:10">
      <c r="A1133" s="172" t="s">
        <v>743</v>
      </c>
      <c r="B1133" s="151">
        <v>0</v>
      </c>
      <c r="C1133" s="176"/>
      <c r="D1133" s="176"/>
      <c r="E1133" s="151"/>
      <c r="F1133" s="176"/>
      <c r="G1133" s="176"/>
      <c r="H1133" s="83" t="str">
        <f t="shared" si="35"/>
        <v/>
      </c>
      <c r="J1133" s="114" t="str">
        <f t="shared" si="34"/>
        <v>否</v>
      </c>
    </row>
    <row r="1134" ht="17.85" customHeight="1" spans="1:10">
      <c r="A1134" s="172" t="s">
        <v>976</v>
      </c>
      <c r="B1134" s="151">
        <v>32</v>
      </c>
      <c r="C1134" s="176"/>
      <c r="D1134" s="176"/>
      <c r="E1134" s="151">
        <v>181</v>
      </c>
      <c r="F1134" s="176">
        <v>81</v>
      </c>
      <c r="G1134" s="176">
        <v>20</v>
      </c>
      <c r="H1134" s="85">
        <f t="shared" si="35"/>
        <v>5.65625</v>
      </c>
      <c r="J1134" s="114" t="str">
        <f t="shared" si="34"/>
        <v>是</v>
      </c>
    </row>
    <row r="1135" ht="17.85" customHeight="1" spans="1:10">
      <c r="A1135" s="172" t="s">
        <v>977</v>
      </c>
      <c r="B1135" s="151">
        <v>501</v>
      </c>
      <c r="C1135" s="176"/>
      <c r="D1135" s="176"/>
      <c r="E1135" s="151">
        <v>1039</v>
      </c>
      <c r="F1135" s="176"/>
      <c r="G1135" s="176"/>
      <c r="H1135" s="85">
        <f t="shared" si="35"/>
        <v>2.07385229540918</v>
      </c>
      <c r="J1135" s="114" t="str">
        <f t="shared" si="34"/>
        <v>是</v>
      </c>
    </row>
    <row r="1136" ht="17.85" customHeight="1" spans="1:10">
      <c r="A1136" s="172" t="s">
        <v>724</v>
      </c>
      <c r="B1136" s="151">
        <v>221</v>
      </c>
      <c r="C1136" s="176"/>
      <c r="D1136" s="176"/>
      <c r="E1136" s="151">
        <v>260</v>
      </c>
      <c r="F1136" s="176"/>
      <c r="G1136" s="176"/>
      <c r="H1136" s="85">
        <f t="shared" si="35"/>
        <v>1.17647058823529</v>
      </c>
      <c r="J1136" s="114" t="str">
        <f t="shared" si="34"/>
        <v>是</v>
      </c>
    </row>
    <row r="1137" ht="17.25" hidden="1" customHeight="1" spans="1:10">
      <c r="A1137" s="172" t="s">
        <v>725</v>
      </c>
      <c r="B1137" s="151">
        <v>5</v>
      </c>
      <c r="C1137" s="176"/>
      <c r="D1137" s="176"/>
      <c r="E1137" s="151">
        <v>0</v>
      </c>
      <c r="F1137" s="176"/>
      <c r="G1137" s="176"/>
      <c r="H1137" s="83">
        <f t="shared" si="35"/>
        <v>0</v>
      </c>
      <c r="J1137" s="114" t="str">
        <f t="shared" si="34"/>
        <v>否</v>
      </c>
    </row>
    <row r="1138" ht="20.1" hidden="1" customHeight="1" spans="1:10">
      <c r="A1138" s="172" t="s">
        <v>726</v>
      </c>
      <c r="B1138" s="151">
        <v>0</v>
      </c>
      <c r="C1138" s="176"/>
      <c r="D1138" s="176"/>
      <c r="E1138" s="151">
        <v>0</v>
      </c>
      <c r="F1138" s="176"/>
      <c r="G1138" s="176"/>
      <c r="H1138" s="83" t="str">
        <f t="shared" si="35"/>
        <v/>
      </c>
      <c r="J1138" s="114" t="str">
        <f t="shared" si="34"/>
        <v>否</v>
      </c>
    </row>
    <row r="1139" ht="17.25" hidden="1" customHeight="1" spans="1:10">
      <c r="A1139" s="172" t="s">
        <v>978</v>
      </c>
      <c r="B1139" s="151">
        <v>5</v>
      </c>
      <c r="C1139" s="176"/>
      <c r="D1139" s="176"/>
      <c r="E1139" s="151">
        <v>0</v>
      </c>
      <c r="F1139" s="176"/>
      <c r="G1139" s="176"/>
      <c r="H1139" s="83">
        <f t="shared" si="35"/>
        <v>0</v>
      </c>
      <c r="J1139" s="114" t="str">
        <f t="shared" si="34"/>
        <v>否</v>
      </c>
    </row>
    <row r="1140" ht="17.25" hidden="1" customHeight="1" spans="1:10">
      <c r="A1140" s="172" t="s">
        <v>979</v>
      </c>
      <c r="B1140" s="151">
        <v>0</v>
      </c>
      <c r="C1140" s="176"/>
      <c r="D1140" s="176"/>
      <c r="E1140" s="151">
        <v>0</v>
      </c>
      <c r="F1140" s="176"/>
      <c r="G1140" s="176"/>
      <c r="H1140" s="83" t="str">
        <f t="shared" si="35"/>
        <v/>
      </c>
      <c r="J1140" s="114" t="str">
        <f t="shared" si="34"/>
        <v>否</v>
      </c>
    </row>
    <row r="1141" ht="17.85" customHeight="1" spans="1:10">
      <c r="A1141" s="172" t="s">
        <v>980</v>
      </c>
      <c r="B1141" s="151">
        <v>270</v>
      </c>
      <c r="C1141" s="176"/>
      <c r="D1141" s="176"/>
      <c r="E1141" s="151">
        <v>779</v>
      </c>
      <c r="F1141" s="176"/>
      <c r="G1141" s="176"/>
      <c r="H1141" s="85">
        <f t="shared" si="35"/>
        <v>2.88518518518519</v>
      </c>
      <c r="J1141" s="114" t="str">
        <f t="shared" si="34"/>
        <v>是</v>
      </c>
    </row>
    <row r="1142" ht="17.85" customHeight="1" spans="1:10">
      <c r="A1142" s="172" t="s">
        <v>981</v>
      </c>
      <c r="B1142" s="151">
        <v>309</v>
      </c>
      <c r="C1142" s="176"/>
      <c r="D1142" s="176"/>
      <c r="E1142" s="151">
        <v>120</v>
      </c>
      <c r="F1142" s="176"/>
      <c r="G1142" s="176"/>
      <c r="H1142" s="85">
        <f t="shared" si="35"/>
        <v>0.388349514563107</v>
      </c>
      <c r="J1142" s="114" t="str">
        <f t="shared" si="34"/>
        <v>是</v>
      </c>
    </row>
    <row r="1143" ht="20.1" hidden="1" customHeight="1" spans="1:10">
      <c r="A1143" s="172" t="s">
        <v>724</v>
      </c>
      <c r="B1143" s="151">
        <v>0</v>
      </c>
      <c r="C1143" s="176"/>
      <c r="D1143" s="176"/>
      <c r="E1143" s="151"/>
      <c r="F1143" s="176"/>
      <c r="G1143" s="176"/>
      <c r="H1143" s="83" t="str">
        <f t="shared" si="35"/>
        <v/>
      </c>
      <c r="J1143" s="114" t="str">
        <f t="shared" si="34"/>
        <v>否</v>
      </c>
    </row>
    <row r="1144" ht="20.1" hidden="1" customHeight="1" spans="1:10">
      <c r="A1144" s="172" t="s">
        <v>725</v>
      </c>
      <c r="B1144" s="151">
        <v>0</v>
      </c>
      <c r="C1144" s="176"/>
      <c r="D1144" s="176"/>
      <c r="E1144" s="151"/>
      <c r="F1144" s="176"/>
      <c r="G1144" s="176"/>
      <c r="H1144" s="83" t="str">
        <f t="shared" si="35"/>
        <v/>
      </c>
      <c r="J1144" s="114" t="str">
        <f t="shared" si="34"/>
        <v>否</v>
      </c>
    </row>
    <row r="1145" ht="20.1" hidden="1" customHeight="1" spans="1:10">
      <c r="A1145" s="172" t="s">
        <v>726</v>
      </c>
      <c r="B1145" s="151">
        <v>0</v>
      </c>
      <c r="C1145" s="176"/>
      <c r="D1145" s="176"/>
      <c r="E1145" s="151"/>
      <c r="F1145" s="176"/>
      <c r="G1145" s="176"/>
      <c r="H1145" s="83" t="str">
        <f t="shared" si="35"/>
        <v/>
      </c>
      <c r="J1145" s="114" t="str">
        <f t="shared" si="34"/>
        <v>否</v>
      </c>
    </row>
    <row r="1146" ht="20.1" hidden="1" customHeight="1" spans="1:10">
      <c r="A1146" s="172" t="s">
        <v>982</v>
      </c>
      <c r="B1146" s="151">
        <v>0</v>
      </c>
      <c r="C1146" s="176"/>
      <c r="D1146" s="176"/>
      <c r="E1146" s="151"/>
      <c r="F1146" s="176"/>
      <c r="G1146" s="176"/>
      <c r="H1146" s="83" t="str">
        <f t="shared" si="35"/>
        <v/>
      </c>
      <c r="J1146" s="114" t="str">
        <f t="shared" si="34"/>
        <v>否</v>
      </c>
    </row>
    <row r="1147" ht="17.85" customHeight="1" spans="1:10">
      <c r="A1147" s="172" t="s">
        <v>983</v>
      </c>
      <c r="B1147" s="151">
        <v>309</v>
      </c>
      <c r="C1147" s="176"/>
      <c r="D1147" s="176"/>
      <c r="E1147" s="151">
        <v>120</v>
      </c>
      <c r="F1147" s="176"/>
      <c r="G1147" s="176"/>
      <c r="H1147" s="85">
        <f t="shared" si="35"/>
        <v>0.388349514563107</v>
      </c>
      <c r="J1147" s="114" t="str">
        <f t="shared" si="34"/>
        <v>是</v>
      </c>
    </row>
    <row r="1148" ht="17.85" customHeight="1" spans="1:10">
      <c r="A1148" s="172" t="s">
        <v>984</v>
      </c>
      <c r="B1148" s="151">
        <v>1062</v>
      </c>
      <c r="C1148" s="176">
        <v>1062</v>
      </c>
      <c r="D1148" s="176"/>
      <c r="E1148" s="151">
        <v>330</v>
      </c>
      <c r="F1148" s="176">
        <v>330</v>
      </c>
      <c r="G1148" s="176"/>
      <c r="H1148" s="85">
        <f t="shared" si="35"/>
        <v>0.310734463276836</v>
      </c>
      <c r="J1148" s="114" t="str">
        <f t="shared" si="34"/>
        <v>是</v>
      </c>
    </row>
    <row r="1149" ht="17.85" customHeight="1" spans="1:10">
      <c r="A1149" s="172" t="s">
        <v>985</v>
      </c>
      <c r="B1149" s="151">
        <v>1062</v>
      </c>
      <c r="C1149" s="176">
        <v>1062</v>
      </c>
      <c r="D1149" s="176"/>
      <c r="E1149" s="151">
        <v>330</v>
      </c>
      <c r="F1149" s="176">
        <v>330</v>
      </c>
      <c r="G1149" s="176"/>
      <c r="H1149" s="85">
        <f t="shared" si="35"/>
        <v>0.310734463276836</v>
      </c>
      <c r="J1149" s="114" t="str">
        <f t="shared" si="34"/>
        <v>是</v>
      </c>
    </row>
    <row r="1150" ht="17.25" hidden="1" customHeight="1" spans="1:10">
      <c r="A1150" s="172" t="s">
        <v>986</v>
      </c>
      <c r="B1150" s="151">
        <v>0</v>
      </c>
      <c r="C1150" s="176"/>
      <c r="D1150" s="176"/>
      <c r="E1150" s="151"/>
      <c r="F1150" s="176"/>
      <c r="G1150" s="176"/>
      <c r="H1150" s="83" t="str">
        <f t="shared" si="35"/>
        <v/>
      </c>
      <c r="J1150" s="114" t="str">
        <f t="shared" si="34"/>
        <v>否</v>
      </c>
    </row>
    <row r="1151" s="182" customFormat="1" ht="17.85" customHeight="1" spans="1:11">
      <c r="A1151" s="169" t="s">
        <v>43</v>
      </c>
      <c r="B1151" s="149">
        <v>157</v>
      </c>
      <c r="C1151" s="180">
        <v>157</v>
      </c>
      <c r="D1151" s="180"/>
      <c r="E1151" s="149">
        <v>119</v>
      </c>
      <c r="F1151" s="180"/>
      <c r="G1151" s="180"/>
      <c r="H1151" s="83">
        <f t="shared" si="35"/>
        <v>0.75796178343949</v>
      </c>
      <c r="J1151" s="114" t="str">
        <f t="shared" si="34"/>
        <v>是</v>
      </c>
      <c r="K1151" s="182">
        <v>1</v>
      </c>
    </row>
    <row r="1152" ht="17.85" customHeight="1" spans="1:10">
      <c r="A1152" s="172" t="s">
        <v>987</v>
      </c>
      <c r="B1152" s="151">
        <v>85</v>
      </c>
      <c r="C1152" s="176">
        <v>85</v>
      </c>
      <c r="D1152" s="176"/>
      <c r="E1152" s="151">
        <v>50</v>
      </c>
      <c r="F1152" s="176"/>
      <c r="G1152" s="176"/>
      <c r="H1152" s="85">
        <f t="shared" si="35"/>
        <v>0.588235294117647</v>
      </c>
      <c r="J1152" s="114" t="str">
        <f t="shared" si="34"/>
        <v>是</v>
      </c>
    </row>
    <row r="1153" ht="17.85" customHeight="1" spans="1:10">
      <c r="A1153" s="172" t="s">
        <v>988</v>
      </c>
      <c r="B1153" s="151"/>
      <c r="C1153" s="176"/>
      <c r="D1153" s="176"/>
      <c r="E1153" s="151">
        <v>30</v>
      </c>
      <c r="F1153" s="176"/>
      <c r="G1153" s="176"/>
      <c r="H1153" s="85" t="str">
        <f t="shared" si="35"/>
        <v/>
      </c>
      <c r="J1153" s="114" t="str">
        <f t="shared" si="34"/>
        <v>是</v>
      </c>
    </row>
    <row r="1154" hidden="1" spans="1:10">
      <c r="A1154" s="172" t="s">
        <v>989</v>
      </c>
      <c r="B1154" s="151"/>
      <c r="C1154" s="176"/>
      <c r="D1154" s="176"/>
      <c r="E1154" s="151"/>
      <c r="F1154" s="176"/>
      <c r="G1154" s="176"/>
      <c r="H1154" s="83" t="str">
        <f t="shared" si="35"/>
        <v/>
      </c>
      <c r="J1154" s="114" t="str">
        <f t="shared" si="34"/>
        <v>否</v>
      </c>
    </row>
    <row r="1155" ht="18.2" hidden="1" customHeight="1" spans="1:10">
      <c r="A1155" s="172" t="s">
        <v>991</v>
      </c>
      <c r="B1155" s="151">
        <v>72</v>
      </c>
      <c r="C1155" s="176">
        <v>72</v>
      </c>
      <c r="D1155" s="176"/>
      <c r="E1155" s="151"/>
      <c r="F1155" s="176"/>
      <c r="G1155" s="176"/>
      <c r="H1155" s="83">
        <f t="shared" si="35"/>
        <v>0</v>
      </c>
      <c r="J1155" s="114" t="str">
        <f t="shared" si="34"/>
        <v>否</v>
      </c>
    </row>
    <row r="1156" s="182" customFormat="1" ht="17.85" customHeight="1" spans="1:11">
      <c r="A1156" s="169" t="s">
        <v>44</v>
      </c>
      <c r="B1156" s="149"/>
      <c r="C1156" s="180"/>
      <c r="D1156" s="180"/>
      <c r="E1156" s="149"/>
      <c r="F1156" s="180"/>
      <c r="G1156" s="180"/>
      <c r="H1156" s="83" t="str">
        <f t="shared" si="35"/>
        <v/>
      </c>
      <c r="J1156" s="114" t="str">
        <f t="shared" si="34"/>
        <v>是</v>
      </c>
      <c r="K1156" s="182">
        <v>1</v>
      </c>
    </row>
    <row r="1157" ht="20.1" hidden="1" customHeight="1" spans="1:10">
      <c r="A1157" s="172" t="s">
        <v>992</v>
      </c>
      <c r="B1157" s="151"/>
      <c r="C1157" s="176"/>
      <c r="D1157" s="176"/>
      <c r="E1157" s="151"/>
      <c r="F1157" s="176"/>
      <c r="G1157" s="176"/>
      <c r="H1157" s="83" t="str">
        <f t="shared" si="35"/>
        <v/>
      </c>
      <c r="J1157" s="114" t="str">
        <f t="shared" ref="J1157:J1220" si="36">IF((E1157+F1157+K1157)&lt;&gt;0,"是","否")</f>
        <v>否</v>
      </c>
    </row>
    <row r="1158" ht="20.1" hidden="1" customHeight="1" spans="1:10">
      <c r="A1158" s="172" t="s">
        <v>993</v>
      </c>
      <c r="B1158" s="151"/>
      <c r="C1158" s="176"/>
      <c r="D1158" s="176"/>
      <c r="E1158" s="151"/>
      <c r="F1158" s="176"/>
      <c r="G1158" s="176"/>
      <c r="H1158" s="83" t="str">
        <f t="shared" ref="H1158:H1221" si="37">IF(B1158&lt;&gt;0,E1158/B1158,"")</f>
        <v/>
      </c>
      <c r="J1158" s="114" t="str">
        <f t="shared" si="36"/>
        <v>否</v>
      </c>
    </row>
    <row r="1159" ht="20.1" hidden="1" customHeight="1" spans="1:10">
      <c r="A1159" s="172" t="s">
        <v>994</v>
      </c>
      <c r="B1159" s="151"/>
      <c r="C1159" s="176"/>
      <c r="D1159" s="176"/>
      <c r="E1159" s="151"/>
      <c r="F1159" s="176"/>
      <c r="G1159" s="176"/>
      <c r="H1159" s="83" t="str">
        <f t="shared" si="37"/>
        <v/>
      </c>
      <c r="J1159" s="114" t="str">
        <f t="shared" si="36"/>
        <v>否</v>
      </c>
    </row>
    <row r="1160" ht="20.1" hidden="1" customHeight="1" spans="1:10">
      <c r="A1160" s="172" t="s">
        <v>995</v>
      </c>
      <c r="B1160" s="151"/>
      <c r="C1160" s="176"/>
      <c r="D1160" s="176"/>
      <c r="E1160" s="151"/>
      <c r="F1160" s="176"/>
      <c r="G1160" s="176"/>
      <c r="H1160" s="83" t="str">
        <f t="shared" si="37"/>
        <v/>
      </c>
      <c r="J1160" s="114" t="str">
        <f t="shared" si="36"/>
        <v>否</v>
      </c>
    </row>
    <row r="1161" ht="20.1" hidden="1" customHeight="1" spans="1:10">
      <c r="A1161" s="172" t="s">
        <v>996</v>
      </c>
      <c r="B1161" s="151"/>
      <c r="C1161" s="176"/>
      <c r="D1161" s="176"/>
      <c r="E1161" s="151"/>
      <c r="F1161" s="176"/>
      <c r="G1161" s="176"/>
      <c r="H1161" s="83" t="str">
        <f t="shared" si="37"/>
        <v/>
      </c>
      <c r="J1161" s="114" t="str">
        <f t="shared" si="36"/>
        <v>否</v>
      </c>
    </row>
    <row r="1162" ht="20.1" hidden="1" customHeight="1" spans="1:10">
      <c r="A1162" s="172" t="s">
        <v>742</v>
      </c>
      <c r="B1162" s="151"/>
      <c r="C1162" s="176"/>
      <c r="D1162" s="176"/>
      <c r="E1162" s="151"/>
      <c r="F1162" s="176"/>
      <c r="G1162" s="176"/>
      <c r="H1162" s="83" t="str">
        <f t="shared" si="37"/>
        <v/>
      </c>
      <c r="J1162" s="114" t="str">
        <f t="shared" si="36"/>
        <v>否</v>
      </c>
    </row>
    <row r="1163" ht="20.1" hidden="1" customHeight="1" spans="1:10">
      <c r="A1163" s="172" t="s">
        <v>997</v>
      </c>
      <c r="B1163" s="151"/>
      <c r="C1163" s="176"/>
      <c r="D1163" s="176"/>
      <c r="E1163" s="151"/>
      <c r="F1163" s="176"/>
      <c r="G1163" s="176"/>
      <c r="H1163" s="83" t="str">
        <f t="shared" si="37"/>
        <v/>
      </c>
      <c r="J1163" s="114" t="str">
        <f t="shared" si="36"/>
        <v>否</v>
      </c>
    </row>
    <row r="1164" ht="20.1" hidden="1" customHeight="1" spans="1:10">
      <c r="A1164" s="172" t="s">
        <v>998</v>
      </c>
      <c r="B1164" s="151"/>
      <c r="C1164" s="176"/>
      <c r="D1164" s="176"/>
      <c r="E1164" s="151"/>
      <c r="F1164" s="176"/>
      <c r="G1164" s="176"/>
      <c r="H1164" s="83" t="str">
        <f t="shared" si="37"/>
        <v/>
      </c>
      <c r="J1164" s="114" t="str">
        <f t="shared" si="36"/>
        <v>否</v>
      </c>
    </row>
    <row r="1165" ht="17.25" hidden="1" customHeight="1" spans="1:10">
      <c r="A1165" s="172" t="s">
        <v>999</v>
      </c>
      <c r="B1165" s="151"/>
      <c r="C1165" s="176"/>
      <c r="D1165" s="176"/>
      <c r="E1165" s="151"/>
      <c r="F1165" s="176"/>
      <c r="G1165" s="176"/>
      <c r="H1165" s="83" t="str">
        <f t="shared" si="37"/>
        <v/>
      </c>
      <c r="J1165" s="114" t="str">
        <f t="shared" si="36"/>
        <v>否</v>
      </c>
    </row>
    <row r="1166" s="182" customFormat="1" ht="17.85" customHeight="1" spans="1:11">
      <c r="A1166" s="169" t="s">
        <v>45</v>
      </c>
      <c r="B1166" s="149">
        <v>2101</v>
      </c>
      <c r="C1166" s="180"/>
      <c r="D1166" s="180">
        <v>35</v>
      </c>
      <c r="E1166" s="149">
        <v>3302</v>
      </c>
      <c r="F1166" s="180"/>
      <c r="G1166" s="180"/>
      <c r="H1166" s="83">
        <f t="shared" si="37"/>
        <v>1.57163255592575</v>
      </c>
      <c r="J1166" s="114" t="str">
        <f t="shared" si="36"/>
        <v>是</v>
      </c>
      <c r="K1166" s="182">
        <v>1</v>
      </c>
    </row>
    <row r="1167" ht="17.85" customHeight="1" spans="1:10">
      <c r="A1167" s="172" t="s">
        <v>1000</v>
      </c>
      <c r="B1167" s="151">
        <v>1558</v>
      </c>
      <c r="C1167" s="176"/>
      <c r="D1167" s="176">
        <v>35</v>
      </c>
      <c r="E1167" s="151">
        <v>2706</v>
      </c>
      <c r="F1167" s="176"/>
      <c r="G1167" s="176"/>
      <c r="H1167" s="85">
        <f t="shared" si="37"/>
        <v>1.73684210526316</v>
      </c>
      <c r="J1167" s="114" t="str">
        <f t="shared" si="36"/>
        <v>是</v>
      </c>
    </row>
    <row r="1168" ht="17.85" customHeight="1" spans="1:10">
      <c r="A1168" s="172" t="s">
        <v>724</v>
      </c>
      <c r="B1168" s="151">
        <v>1366</v>
      </c>
      <c r="C1168" s="176"/>
      <c r="D1168" s="176"/>
      <c r="E1168" s="151">
        <v>1854</v>
      </c>
      <c r="F1168" s="176"/>
      <c r="G1168" s="176"/>
      <c r="H1168" s="85">
        <f t="shared" si="37"/>
        <v>1.35724743777452</v>
      </c>
      <c r="J1168" s="114" t="str">
        <f t="shared" si="36"/>
        <v>是</v>
      </c>
    </row>
    <row r="1169" ht="17.85" customHeight="1" spans="1:10">
      <c r="A1169" s="172" t="s">
        <v>725</v>
      </c>
      <c r="B1169" s="151">
        <v>56</v>
      </c>
      <c r="C1169" s="176"/>
      <c r="D1169" s="176"/>
      <c r="E1169" s="151">
        <v>210</v>
      </c>
      <c r="F1169" s="176"/>
      <c r="G1169" s="176"/>
      <c r="H1169" s="85">
        <f t="shared" si="37"/>
        <v>3.75</v>
      </c>
      <c r="J1169" s="114" t="str">
        <f t="shared" si="36"/>
        <v>是</v>
      </c>
    </row>
    <row r="1170" ht="17.25" hidden="1" customHeight="1" spans="1:10">
      <c r="A1170" s="172" t="s">
        <v>726</v>
      </c>
      <c r="B1170" s="151">
        <v>0</v>
      </c>
      <c r="C1170" s="176"/>
      <c r="D1170" s="176"/>
      <c r="E1170" s="151">
        <v>0</v>
      </c>
      <c r="F1170" s="176"/>
      <c r="G1170" s="176"/>
      <c r="H1170" s="83" t="str">
        <f t="shared" si="37"/>
        <v/>
      </c>
      <c r="J1170" s="114" t="str">
        <f t="shared" si="36"/>
        <v>否</v>
      </c>
    </row>
    <row r="1171" ht="17.85" customHeight="1" spans="1:10">
      <c r="A1171" s="172" t="s">
        <v>1001</v>
      </c>
      <c r="B1171" s="151">
        <v>13</v>
      </c>
      <c r="C1171" s="176"/>
      <c r="D1171" s="176"/>
      <c r="E1171" s="151">
        <v>230</v>
      </c>
      <c r="F1171" s="176"/>
      <c r="G1171" s="176"/>
      <c r="H1171" s="85">
        <f t="shared" si="37"/>
        <v>17.6923076923077</v>
      </c>
      <c r="J1171" s="114" t="str">
        <f t="shared" si="36"/>
        <v>是</v>
      </c>
    </row>
    <row r="1172" hidden="1" spans="1:10">
      <c r="A1172" s="172" t="s">
        <v>1002</v>
      </c>
      <c r="B1172" s="151">
        <v>0</v>
      </c>
      <c r="C1172" s="176"/>
      <c r="D1172" s="176"/>
      <c r="E1172" s="151"/>
      <c r="F1172" s="176"/>
      <c r="G1172" s="176"/>
      <c r="H1172" s="83" t="str">
        <f t="shared" si="37"/>
        <v/>
      </c>
      <c r="J1172" s="114" t="str">
        <f t="shared" si="36"/>
        <v>否</v>
      </c>
    </row>
    <row r="1173" hidden="1" spans="1:10">
      <c r="A1173" s="172" t="s">
        <v>1003</v>
      </c>
      <c r="B1173" s="151">
        <v>0</v>
      </c>
      <c r="C1173" s="176"/>
      <c r="D1173" s="176"/>
      <c r="E1173" s="151"/>
      <c r="F1173" s="176"/>
      <c r="G1173" s="176"/>
      <c r="H1173" s="83" t="str">
        <f t="shared" si="37"/>
        <v/>
      </c>
      <c r="J1173" s="114" t="str">
        <f t="shared" si="36"/>
        <v>否</v>
      </c>
    </row>
    <row r="1174" hidden="1" spans="1:10">
      <c r="A1174" s="172" t="s">
        <v>1004</v>
      </c>
      <c r="B1174" s="151">
        <v>0</v>
      </c>
      <c r="C1174" s="176"/>
      <c r="D1174" s="176"/>
      <c r="E1174" s="151"/>
      <c r="F1174" s="176"/>
      <c r="G1174" s="176"/>
      <c r="H1174" s="83" t="str">
        <f t="shared" si="37"/>
        <v/>
      </c>
      <c r="J1174" s="114" t="str">
        <f t="shared" si="36"/>
        <v>否</v>
      </c>
    </row>
    <row r="1175" ht="17.25" hidden="1" customHeight="1" spans="1:10">
      <c r="A1175" s="172" t="s">
        <v>1005</v>
      </c>
      <c r="B1175" s="151">
        <v>25</v>
      </c>
      <c r="C1175" s="176"/>
      <c r="D1175" s="176"/>
      <c r="E1175" s="151"/>
      <c r="F1175" s="176"/>
      <c r="G1175" s="176"/>
      <c r="H1175" s="83">
        <f t="shared" si="37"/>
        <v>0</v>
      </c>
      <c r="J1175" s="114" t="str">
        <f t="shared" si="36"/>
        <v>否</v>
      </c>
    </row>
    <row r="1176" ht="17.85" customHeight="1" spans="1:10">
      <c r="A1176" s="172" t="s">
        <v>1006</v>
      </c>
      <c r="B1176" s="151">
        <v>0</v>
      </c>
      <c r="C1176" s="176"/>
      <c r="D1176" s="176"/>
      <c r="E1176" s="151">
        <v>34</v>
      </c>
      <c r="F1176" s="176"/>
      <c r="G1176" s="176"/>
      <c r="H1176" s="85" t="str">
        <f t="shared" si="37"/>
        <v/>
      </c>
      <c r="J1176" s="114" t="str">
        <f t="shared" si="36"/>
        <v>是</v>
      </c>
    </row>
    <row r="1177" ht="17.85" customHeight="1" spans="1:10">
      <c r="A1177" s="172" t="s">
        <v>1007</v>
      </c>
      <c r="B1177" s="151">
        <v>10</v>
      </c>
      <c r="C1177" s="176"/>
      <c r="D1177" s="176"/>
      <c r="E1177" s="151">
        <v>10</v>
      </c>
      <c r="F1177" s="176"/>
      <c r="G1177" s="176"/>
      <c r="H1177" s="85">
        <f t="shared" si="37"/>
        <v>1</v>
      </c>
      <c r="J1177" s="114" t="str">
        <f t="shared" si="36"/>
        <v>是</v>
      </c>
    </row>
    <row r="1178" ht="17.85" customHeight="1" spans="1:10">
      <c r="A1178" s="172" t="s">
        <v>1008</v>
      </c>
      <c r="B1178" s="151">
        <v>49</v>
      </c>
      <c r="C1178" s="176"/>
      <c r="D1178" s="176"/>
      <c r="E1178" s="151">
        <v>162</v>
      </c>
      <c r="F1178" s="176"/>
      <c r="G1178" s="176"/>
      <c r="H1178" s="85">
        <f t="shared" si="37"/>
        <v>3.30612244897959</v>
      </c>
      <c r="J1178" s="114" t="str">
        <f t="shared" si="36"/>
        <v>是</v>
      </c>
    </row>
    <row r="1179" ht="17.25" hidden="1" customHeight="1" spans="1:10">
      <c r="A1179" s="172" t="s">
        <v>1009</v>
      </c>
      <c r="B1179" s="151">
        <v>0</v>
      </c>
      <c r="C1179" s="176"/>
      <c r="D1179" s="176"/>
      <c r="E1179" s="151"/>
      <c r="F1179" s="176"/>
      <c r="G1179" s="176"/>
      <c r="H1179" s="83" t="str">
        <f t="shared" si="37"/>
        <v/>
      </c>
      <c r="J1179" s="114" t="str">
        <f t="shared" si="36"/>
        <v>否</v>
      </c>
    </row>
    <row r="1180" ht="17.25" hidden="1" customHeight="1" spans="1:10">
      <c r="A1180" s="172" t="s">
        <v>1010</v>
      </c>
      <c r="B1180" s="151">
        <v>0</v>
      </c>
      <c r="C1180" s="176"/>
      <c r="D1180" s="176"/>
      <c r="E1180" s="151"/>
      <c r="F1180" s="176"/>
      <c r="G1180" s="176"/>
      <c r="H1180" s="83" t="str">
        <f t="shared" si="37"/>
        <v/>
      </c>
      <c r="J1180" s="114" t="str">
        <f t="shared" si="36"/>
        <v>否</v>
      </c>
    </row>
    <row r="1181" ht="17.25" hidden="1" customHeight="1" spans="1:10">
      <c r="A1181" s="172" t="s">
        <v>1011</v>
      </c>
      <c r="B1181" s="151">
        <v>0</v>
      </c>
      <c r="C1181" s="176"/>
      <c r="D1181" s="176"/>
      <c r="E1181" s="151"/>
      <c r="F1181" s="176"/>
      <c r="G1181" s="176"/>
      <c r="H1181" s="83" t="str">
        <f t="shared" si="37"/>
        <v/>
      </c>
      <c r="J1181" s="114" t="str">
        <f t="shared" si="36"/>
        <v>否</v>
      </c>
    </row>
    <row r="1182" ht="17.25" hidden="1" customHeight="1" spans="1:10">
      <c r="A1182" s="172" t="s">
        <v>1012</v>
      </c>
      <c r="B1182" s="151">
        <v>0</v>
      </c>
      <c r="C1182" s="176"/>
      <c r="D1182" s="176"/>
      <c r="E1182" s="151"/>
      <c r="F1182" s="176"/>
      <c r="G1182" s="176"/>
      <c r="H1182" s="83" t="str">
        <f t="shared" si="37"/>
        <v/>
      </c>
      <c r="J1182" s="114" t="str">
        <f t="shared" si="36"/>
        <v>否</v>
      </c>
    </row>
    <row r="1183" ht="17.25" hidden="1" customHeight="1" spans="1:10">
      <c r="A1183" s="172" t="s">
        <v>1013</v>
      </c>
      <c r="B1183" s="151">
        <v>0</v>
      </c>
      <c r="C1183" s="176"/>
      <c r="D1183" s="176"/>
      <c r="E1183" s="151"/>
      <c r="F1183" s="176"/>
      <c r="G1183" s="176"/>
      <c r="H1183" s="83" t="str">
        <f t="shared" si="37"/>
        <v/>
      </c>
      <c r="J1183" s="114" t="str">
        <f t="shared" si="36"/>
        <v>否</v>
      </c>
    </row>
    <row r="1184" ht="17.25" hidden="1" customHeight="1" spans="1:10">
      <c r="A1184" s="172" t="s">
        <v>1014</v>
      </c>
      <c r="B1184" s="151">
        <v>0</v>
      </c>
      <c r="C1184" s="176"/>
      <c r="D1184" s="176"/>
      <c r="E1184" s="151"/>
      <c r="F1184" s="176"/>
      <c r="G1184" s="176"/>
      <c r="H1184" s="83" t="str">
        <f t="shared" si="37"/>
        <v/>
      </c>
      <c r="J1184" s="114" t="str">
        <f t="shared" si="36"/>
        <v>否</v>
      </c>
    </row>
    <row r="1185" ht="17.25" hidden="1" customHeight="1" spans="1:10">
      <c r="A1185" s="172" t="s">
        <v>1015</v>
      </c>
      <c r="B1185" s="151"/>
      <c r="C1185" s="176"/>
      <c r="D1185" s="176"/>
      <c r="E1185" s="151"/>
      <c r="F1185" s="176"/>
      <c r="G1185" s="176"/>
      <c r="H1185" s="83" t="str">
        <f t="shared" si="37"/>
        <v/>
      </c>
      <c r="J1185" s="114" t="str">
        <f t="shared" si="36"/>
        <v>否</v>
      </c>
    </row>
    <row r="1186" ht="17.25" hidden="1" customHeight="1" spans="1:10">
      <c r="A1186" s="172" t="s">
        <v>743</v>
      </c>
      <c r="B1186" s="151">
        <v>0</v>
      </c>
      <c r="C1186" s="176"/>
      <c r="D1186" s="176"/>
      <c r="E1186" s="151"/>
      <c r="F1186" s="176"/>
      <c r="G1186" s="176"/>
      <c r="H1186" s="83" t="str">
        <f t="shared" si="37"/>
        <v/>
      </c>
      <c r="J1186" s="114" t="str">
        <f t="shared" si="36"/>
        <v>否</v>
      </c>
    </row>
    <row r="1187" ht="17.85" customHeight="1" spans="1:10">
      <c r="A1187" s="172" t="s">
        <v>1016</v>
      </c>
      <c r="B1187" s="151">
        <v>39</v>
      </c>
      <c r="C1187" s="176"/>
      <c r="D1187" s="176">
        <v>35</v>
      </c>
      <c r="E1187" s="151">
        <v>206</v>
      </c>
      <c r="F1187" s="176"/>
      <c r="G1187" s="176"/>
      <c r="H1187" s="85">
        <f t="shared" si="37"/>
        <v>5.28205128205128</v>
      </c>
      <c r="J1187" s="114" t="str">
        <f t="shared" si="36"/>
        <v>是</v>
      </c>
    </row>
    <row r="1188" ht="20.1" hidden="1" customHeight="1" spans="1:10">
      <c r="A1188" s="172" t="s">
        <v>1017</v>
      </c>
      <c r="B1188" s="151"/>
      <c r="C1188" s="176"/>
      <c r="D1188" s="176"/>
      <c r="E1188" s="151"/>
      <c r="F1188" s="176"/>
      <c r="G1188" s="176"/>
      <c r="H1188" s="83" t="str">
        <f t="shared" si="37"/>
        <v/>
      </c>
      <c r="J1188" s="114" t="str">
        <f t="shared" si="36"/>
        <v>否</v>
      </c>
    </row>
    <row r="1189" ht="20.1" hidden="1" customHeight="1" spans="1:10">
      <c r="A1189" s="172" t="s">
        <v>724</v>
      </c>
      <c r="B1189" s="151"/>
      <c r="C1189" s="176"/>
      <c r="D1189" s="176"/>
      <c r="E1189" s="151"/>
      <c r="F1189" s="176"/>
      <c r="G1189" s="176"/>
      <c r="H1189" s="83" t="str">
        <f t="shared" si="37"/>
        <v/>
      </c>
      <c r="J1189" s="114" t="str">
        <f t="shared" si="36"/>
        <v>否</v>
      </c>
    </row>
    <row r="1190" ht="20.1" hidden="1" customHeight="1" spans="1:10">
      <c r="A1190" s="172" t="s">
        <v>725</v>
      </c>
      <c r="B1190" s="151"/>
      <c r="C1190" s="176"/>
      <c r="D1190" s="176"/>
      <c r="E1190" s="151"/>
      <c r="F1190" s="176"/>
      <c r="G1190" s="176"/>
      <c r="H1190" s="83" t="str">
        <f t="shared" si="37"/>
        <v/>
      </c>
      <c r="J1190" s="114" t="str">
        <f t="shared" si="36"/>
        <v>否</v>
      </c>
    </row>
    <row r="1191" ht="20.1" hidden="1" customHeight="1" spans="1:10">
      <c r="A1191" s="172" t="s">
        <v>726</v>
      </c>
      <c r="B1191" s="151"/>
      <c r="C1191" s="176"/>
      <c r="D1191" s="176"/>
      <c r="E1191" s="151"/>
      <c r="F1191" s="176"/>
      <c r="G1191" s="176"/>
      <c r="H1191" s="83" t="str">
        <f t="shared" si="37"/>
        <v/>
      </c>
      <c r="J1191" s="114" t="str">
        <f t="shared" si="36"/>
        <v>否</v>
      </c>
    </row>
    <row r="1192" ht="20.1" hidden="1" customHeight="1" spans="1:10">
      <c r="A1192" s="172" t="s">
        <v>1018</v>
      </c>
      <c r="B1192" s="151"/>
      <c r="C1192" s="176"/>
      <c r="D1192" s="176"/>
      <c r="E1192" s="151"/>
      <c r="F1192" s="176"/>
      <c r="G1192" s="176"/>
      <c r="H1192" s="83" t="str">
        <f t="shared" si="37"/>
        <v/>
      </c>
      <c r="J1192" s="114" t="str">
        <f t="shared" si="36"/>
        <v>否</v>
      </c>
    </row>
    <row r="1193" ht="20.1" hidden="1" customHeight="1" spans="1:10">
      <c r="A1193" s="172" t="s">
        <v>1019</v>
      </c>
      <c r="B1193" s="151"/>
      <c r="C1193" s="176"/>
      <c r="D1193" s="176"/>
      <c r="E1193" s="151"/>
      <c r="F1193" s="176"/>
      <c r="G1193" s="176"/>
      <c r="H1193" s="83" t="str">
        <f t="shared" si="37"/>
        <v/>
      </c>
      <c r="J1193" s="114" t="str">
        <f t="shared" si="36"/>
        <v>否</v>
      </c>
    </row>
    <row r="1194" ht="20.1" hidden="1" customHeight="1" spans="1:10">
      <c r="A1194" s="172" t="s">
        <v>1020</v>
      </c>
      <c r="B1194" s="151"/>
      <c r="C1194" s="176"/>
      <c r="D1194" s="176"/>
      <c r="E1194" s="151"/>
      <c r="F1194" s="176"/>
      <c r="G1194" s="176"/>
      <c r="H1194" s="83" t="str">
        <f t="shared" si="37"/>
        <v/>
      </c>
      <c r="J1194" s="114" t="str">
        <f t="shared" si="36"/>
        <v>否</v>
      </c>
    </row>
    <row r="1195" ht="20.1" hidden="1" customHeight="1" spans="1:10">
      <c r="A1195" s="172" t="s">
        <v>1021</v>
      </c>
      <c r="B1195" s="151"/>
      <c r="C1195" s="176"/>
      <c r="D1195" s="176"/>
      <c r="E1195" s="151"/>
      <c r="F1195" s="176"/>
      <c r="G1195" s="176"/>
      <c r="H1195" s="83" t="str">
        <f t="shared" si="37"/>
        <v/>
      </c>
      <c r="J1195" s="114" t="str">
        <f t="shared" si="36"/>
        <v>否</v>
      </c>
    </row>
    <row r="1196" ht="20.1" hidden="1" customHeight="1" spans="1:10">
      <c r="A1196" s="172" t="s">
        <v>1022</v>
      </c>
      <c r="B1196" s="151"/>
      <c r="C1196" s="176"/>
      <c r="D1196" s="176"/>
      <c r="E1196" s="151"/>
      <c r="F1196" s="176"/>
      <c r="G1196" s="176"/>
      <c r="H1196" s="83" t="str">
        <f t="shared" si="37"/>
        <v/>
      </c>
      <c r="J1196" s="114" t="str">
        <f t="shared" si="36"/>
        <v>否</v>
      </c>
    </row>
    <row r="1197" ht="20.1" hidden="1" customHeight="1" spans="1:10">
      <c r="A1197" s="172" t="s">
        <v>1023</v>
      </c>
      <c r="B1197" s="151"/>
      <c r="C1197" s="176"/>
      <c r="D1197" s="176"/>
      <c r="E1197" s="151"/>
      <c r="F1197" s="176"/>
      <c r="G1197" s="176"/>
      <c r="H1197" s="83" t="str">
        <f t="shared" si="37"/>
        <v/>
      </c>
      <c r="J1197" s="114" t="str">
        <f t="shared" si="36"/>
        <v>否</v>
      </c>
    </row>
    <row r="1198" ht="20.1" hidden="1" customHeight="1" spans="1:10">
      <c r="A1198" s="172" t="s">
        <v>1024</v>
      </c>
      <c r="B1198" s="151"/>
      <c r="C1198" s="176"/>
      <c r="D1198" s="176"/>
      <c r="E1198" s="151"/>
      <c r="F1198" s="176"/>
      <c r="G1198" s="176"/>
      <c r="H1198" s="83" t="str">
        <f t="shared" si="37"/>
        <v/>
      </c>
      <c r="J1198" s="114" t="str">
        <f t="shared" si="36"/>
        <v>否</v>
      </c>
    </row>
    <row r="1199" ht="20.1" hidden="1" customHeight="1" spans="1:10">
      <c r="A1199" s="172" t="s">
        <v>1025</v>
      </c>
      <c r="B1199" s="151"/>
      <c r="C1199" s="176"/>
      <c r="D1199" s="176"/>
      <c r="E1199" s="151"/>
      <c r="F1199" s="176"/>
      <c r="G1199" s="176"/>
      <c r="H1199" s="83" t="str">
        <f t="shared" si="37"/>
        <v/>
      </c>
      <c r="J1199" s="114" t="str">
        <f t="shared" si="36"/>
        <v>否</v>
      </c>
    </row>
    <row r="1200" ht="20.1" hidden="1" customHeight="1" spans="1:10">
      <c r="A1200" s="172" t="s">
        <v>1026</v>
      </c>
      <c r="B1200" s="151"/>
      <c r="C1200" s="176"/>
      <c r="D1200" s="176"/>
      <c r="E1200" s="151"/>
      <c r="F1200" s="176"/>
      <c r="G1200" s="176"/>
      <c r="H1200" s="83" t="str">
        <f t="shared" si="37"/>
        <v/>
      </c>
      <c r="J1200" s="114" t="str">
        <f t="shared" si="36"/>
        <v>否</v>
      </c>
    </row>
    <row r="1201" ht="20.1" hidden="1" customHeight="1" spans="1:10">
      <c r="A1201" s="172" t="s">
        <v>1027</v>
      </c>
      <c r="B1201" s="151"/>
      <c r="C1201" s="176"/>
      <c r="D1201" s="176"/>
      <c r="E1201" s="151"/>
      <c r="F1201" s="176"/>
      <c r="G1201" s="176"/>
      <c r="H1201" s="83" t="str">
        <f t="shared" si="37"/>
        <v/>
      </c>
      <c r="J1201" s="114" t="str">
        <f t="shared" si="36"/>
        <v>否</v>
      </c>
    </row>
    <row r="1202" ht="20.1" hidden="1" customHeight="1" spans="1:10">
      <c r="A1202" s="172" t="s">
        <v>1028</v>
      </c>
      <c r="B1202" s="151"/>
      <c r="C1202" s="176"/>
      <c r="D1202" s="176"/>
      <c r="E1202" s="151"/>
      <c r="F1202" s="176"/>
      <c r="G1202" s="176"/>
      <c r="H1202" s="83" t="str">
        <f t="shared" si="37"/>
        <v/>
      </c>
      <c r="J1202" s="114" t="str">
        <f t="shared" si="36"/>
        <v>否</v>
      </c>
    </row>
    <row r="1203" ht="20.1" hidden="1" customHeight="1" spans="1:10">
      <c r="A1203" s="172" t="s">
        <v>1029</v>
      </c>
      <c r="B1203" s="151"/>
      <c r="C1203" s="176"/>
      <c r="D1203" s="176"/>
      <c r="E1203" s="151"/>
      <c r="F1203" s="176"/>
      <c r="G1203" s="176"/>
      <c r="H1203" s="83" t="str">
        <f t="shared" si="37"/>
        <v/>
      </c>
      <c r="J1203" s="114" t="str">
        <f t="shared" si="36"/>
        <v>否</v>
      </c>
    </row>
    <row r="1204" ht="20.1" hidden="1" customHeight="1" spans="1:10">
      <c r="A1204" s="172" t="s">
        <v>1030</v>
      </c>
      <c r="B1204" s="151"/>
      <c r="C1204" s="176"/>
      <c r="D1204" s="176"/>
      <c r="E1204" s="151"/>
      <c r="F1204" s="176"/>
      <c r="G1204" s="176"/>
      <c r="H1204" s="83" t="str">
        <f t="shared" si="37"/>
        <v/>
      </c>
      <c r="J1204" s="114" t="str">
        <f t="shared" si="36"/>
        <v>否</v>
      </c>
    </row>
    <row r="1205" ht="20.1" hidden="1" customHeight="1" spans="1:10">
      <c r="A1205" s="172" t="s">
        <v>1031</v>
      </c>
      <c r="B1205" s="151"/>
      <c r="C1205" s="176"/>
      <c r="D1205" s="176"/>
      <c r="E1205" s="151"/>
      <c r="F1205" s="176"/>
      <c r="G1205" s="176"/>
      <c r="H1205" s="83" t="str">
        <f t="shared" si="37"/>
        <v/>
      </c>
      <c r="J1205" s="114" t="str">
        <f t="shared" si="36"/>
        <v>否</v>
      </c>
    </row>
    <row r="1206" ht="20.1" hidden="1" customHeight="1" spans="1:10">
      <c r="A1206" s="172" t="s">
        <v>743</v>
      </c>
      <c r="B1206" s="151"/>
      <c r="C1206" s="176"/>
      <c r="D1206" s="176"/>
      <c r="E1206" s="151"/>
      <c r="F1206" s="176"/>
      <c r="G1206" s="176"/>
      <c r="H1206" s="83" t="str">
        <f t="shared" si="37"/>
        <v/>
      </c>
      <c r="J1206" s="114" t="str">
        <f t="shared" si="36"/>
        <v>否</v>
      </c>
    </row>
    <row r="1207" ht="20.1" hidden="1" customHeight="1" spans="1:10">
      <c r="A1207" s="172" t="s">
        <v>1032</v>
      </c>
      <c r="B1207" s="151"/>
      <c r="C1207" s="176"/>
      <c r="D1207" s="176"/>
      <c r="E1207" s="151"/>
      <c r="F1207" s="176"/>
      <c r="G1207" s="176"/>
      <c r="H1207" s="83" t="str">
        <f t="shared" si="37"/>
        <v/>
      </c>
      <c r="J1207" s="114" t="str">
        <f t="shared" si="36"/>
        <v>否</v>
      </c>
    </row>
    <row r="1208" ht="18.2" hidden="1" customHeight="1" spans="1:10">
      <c r="A1208" s="172" t="s">
        <v>1033</v>
      </c>
      <c r="B1208" s="151"/>
      <c r="C1208" s="176"/>
      <c r="D1208" s="176"/>
      <c r="E1208" s="151"/>
      <c r="F1208" s="176"/>
      <c r="G1208" s="176"/>
      <c r="H1208" s="83" t="str">
        <f t="shared" si="37"/>
        <v/>
      </c>
      <c r="J1208" s="114" t="str">
        <f t="shared" si="36"/>
        <v>否</v>
      </c>
    </row>
    <row r="1209" ht="20.1" hidden="1" customHeight="1" spans="1:10">
      <c r="A1209" s="172" t="s">
        <v>724</v>
      </c>
      <c r="B1209" s="151"/>
      <c r="C1209" s="176"/>
      <c r="D1209" s="176"/>
      <c r="E1209" s="151"/>
      <c r="F1209" s="176"/>
      <c r="G1209" s="176"/>
      <c r="H1209" s="83" t="str">
        <f t="shared" si="37"/>
        <v/>
      </c>
      <c r="J1209" s="114" t="str">
        <f t="shared" si="36"/>
        <v>否</v>
      </c>
    </row>
    <row r="1210" ht="20.1" hidden="1" customHeight="1" spans="1:10">
      <c r="A1210" s="172" t="s">
        <v>725</v>
      </c>
      <c r="B1210" s="151"/>
      <c r="C1210" s="176"/>
      <c r="D1210" s="176"/>
      <c r="E1210" s="151"/>
      <c r="F1210" s="176"/>
      <c r="G1210" s="176"/>
      <c r="H1210" s="83" t="str">
        <f t="shared" si="37"/>
        <v/>
      </c>
      <c r="J1210" s="114" t="str">
        <f t="shared" si="36"/>
        <v>否</v>
      </c>
    </row>
    <row r="1211" ht="20.1" hidden="1" customHeight="1" spans="1:10">
      <c r="A1211" s="172" t="s">
        <v>726</v>
      </c>
      <c r="B1211" s="151"/>
      <c r="C1211" s="176"/>
      <c r="D1211" s="176"/>
      <c r="E1211" s="151"/>
      <c r="F1211" s="176"/>
      <c r="G1211" s="176"/>
      <c r="H1211" s="83" t="str">
        <f t="shared" si="37"/>
        <v/>
      </c>
      <c r="J1211" s="114" t="str">
        <f t="shared" si="36"/>
        <v>否</v>
      </c>
    </row>
    <row r="1212" ht="18.2" hidden="1" customHeight="1" spans="1:10">
      <c r="A1212" s="172" t="s">
        <v>1034</v>
      </c>
      <c r="B1212" s="151"/>
      <c r="C1212" s="176"/>
      <c r="D1212" s="176"/>
      <c r="E1212" s="151"/>
      <c r="F1212" s="176"/>
      <c r="G1212" s="176"/>
      <c r="H1212" s="83" t="str">
        <f t="shared" si="37"/>
        <v/>
      </c>
      <c r="J1212" s="114" t="str">
        <f t="shared" si="36"/>
        <v>否</v>
      </c>
    </row>
    <row r="1213" ht="20.1" hidden="1" customHeight="1" spans="1:10">
      <c r="A1213" s="172" t="s">
        <v>1035</v>
      </c>
      <c r="B1213" s="151"/>
      <c r="C1213" s="176"/>
      <c r="D1213" s="176"/>
      <c r="E1213" s="151"/>
      <c r="F1213" s="176"/>
      <c r="G1213" s="176"/>
      <c r="H1213" s="83" t="str">
        <f t="shared" si="37"/>
        <v/>
      </c>
      <c r="J1213" s="114" t="str">
        <f t="shared" si="36"/>
        <v>否</v>
      </c>
    </row>
    <row r="1214" ht="20.1" hidden="1" customHeight="1" spans="1:10">
      <c r="A1214" s="172" t="s">
        <v>1036</v>
      </c>
      <c r="B1214" s="151">
        <v>0</v>
      </c>
      <c r="C1214" s="176"/>
      <c r="D1214" s="176"/>
      <c r="E1214" s="151"/>
      <c r="F1214" s="176"/>
      <c r="G1214" s="176"/>
      <c r="H1214" s="83" t="str">
        <f t="shared" si="37"/>
        <v/>
      </c>
      <c r="J1214" s="114" t="str">
        <f t="shared" si="36"/>
        <v>否</v>
      </c>
    </row>
    <row r="1215" ht="20.1" hidden="1" customHeight="1" spans="1:10">
      <c r="A1215" s="172" t="s">
        <v>743</v>
      </c>
      <c r="B1215" s="151">
        <v>0</v>
      </c>
      <c r="C1215" s="176"/>
      <c r="D1215" s="176"/>
      <c r="E1215" s="151"/>
      <c r="F1215" s="176"/>
      <c r="G1215" s="176"/>
      <c r="H1215" s="83" t="str">
        <f t="shared" si="37"/>
        <v/>
      </c>
      <c r="J1215" s="114" t="str">
        <f t="shared" si="36"/>
        <v>否</v>
      </c>
    </row>
    <row r="1216" ht="20.1" hidden="1" customHeight="1" spans="1:10">
      <c r="A1216" s="172" t="s">
        <v>1037</v>
      </c>
      <c r="B1216" s="151">
        <v>0</v>
      </c>
      <c r="C1216" s="176"/>
      <c r="D1216" s="176"/>
      <c r="E1216" s="151"/>
      <c r="F1216" s="176"/>
      <c r="G1216" s="176"/>
      <c r="H1216" s="83" t="str">
        <f t="shared" si="37"/>
        <v/>
      </c>
      <c r="J1216" s="114" t="str">
        <f t="shared" si="36"/>
        <v>否</v>
      </c>
    </row>
    <row r="1217" ht="17.85" customHeight="1" spans="1:10">
      <c r="A1217" s="172" t="s">
        <v>1038</v>
      </c>
      <c r="B1217" s="151">
        <v>216</v>
      </c>
      <c r="C1217" s="176"/>
      <c r="D1217" s="176"/>
      <c r="E1217" s="151">
        <v>254</v>
      </c>
      <c r="F1217" s="176"/>
      <c r="G1217" s="176"/>
      <c r="H1217" s="85">
        <f t="shared" si="37"/>
        <v>1.17592592592593</v>
      </c>
      <c r="J1217" s="114" t="str">
        <f t="shared" si="36"/>
        <v>是</v>
      </c>
    </row>
    <row r="1218" ht="17.85" customHeight="1" spans="1:10">
      <c r="A1218" s="172" t="s">
        <v>724</v>
      </c>
      <c r="B1218" s="151">
        <v>145</v>
      </c>
      <c r="C1218" s="176"/>
      <c r="D1218" s="176"/>
      <c r="E1218" s="151">
        <v>184</v>
      </c>
      <c r="F1218" s="176"/>
      <c r="G1218" s="176"/>
      <c r="H1218" s="85">
        <f t="shared" si="37"/>
        <v>1.26896551724138</v>
      </c>
      <c r="J1218" s="114" t="str">
        <f t="shared" si="36"/>
        <v>是</v>
      </c>
    </row>
    <row r="1219" ht="20.1" hidden="1" customHeight="1" spans="1:10">
      <c r="A1219" s="172" t="s">
        <v>725</v>
      </c>
      <c r="B1219" s="151">
        <v>2</v>
      </c>
      <c r="C1219" s="176"/>
      <c r="D1219" s="176"/>
      <c r="E1219" s="151"/>
      <c r="F1219" s="176"/>
      <c r="G1219" s="176"/>
      <c r="H1219" s="83">
        <f t="shared" si="37"/>
        <v>0</v>
      </c>
      <c r="J1219" s="114" t="str">
        <f t="shared" si="36"/>
        <v>否</v>
      </c>
    </row>
    <row r="1220" ht="20.1" hidden="1" customHeight="1" spans="1:10">
      <c r="A1220" s="172" t="s">
        <v>726</v>
      </c>
      <c r="B1220" s="151">
        <v>0</v>
      </c>
      <c r="C1220" s="176"/>
      <c r="D1220" s="176"/>
      <c r="E1220" s="151"/>
      <c r="F1220" s="176"/>
      <c r="G1220" s="176"/>
      <c r="H1220" s="83" t="str">
        <f t="shared" si="37"/>
        <v/>
      </c>
      <c r="J1220" s="114" t="str">
        <f t="shared" si="36"/>
        <v>否</v>
      </c>
    </row>
    <row r="1221" ht="17.85" customHeight="1" spans="1:10">
      <c r="A1221" s="172" t="s">
        <v>1039</v>
      </c>
      <c r="B1221" s="151">
        <v>28</v>
      </c>
      <c r="C1221" s="176"/>
      <c r="D1221" s="176"/>
      <c r="E1221" s="151">
        <v>28</v>
      </c>
      <c r="F1221" s="176"/>
      <c r="G1221" s="176"/>
      <c r="H1221" s="85">
        <f t="shared" si="37"/>
        <v>1</v>
      </c>
      <c r="J1221" s="114" t="str">
        <f t="shared" ref="J1221:J1284" si="38">IF((E1221+F1221+K1221)&lt;&gt;0,"是","否")</f>
        <v>是</v>
      </c>
    </row>
    <row r="1222" ht="17.85" customHeight="1" spans="1:10">
      <c r="A1222" s="172" t="s">
        <v>1040</v>
      </c>
      <c r="B1222" s="151">
        <v>5</v>
      </c>
      <c r="C1222" s="176"/>
      <c r="D1222" s="176"/>
      <c r="E1222" s="151">
        <v>19</v>
      </c>
      <c r="F1222" s="176"/>
      <c r="G1222" s="176"/>
      <c r="H1222" s="85">
        <f t="shared" ref="H1222:H1285" si="39">IF(B1222&lt;&gt;0,E1222/B1222,"")</f>
        <v>3.8</v>
      </c>
      <c r="J1222" s="114" t="str">
        <f t="shared" si="38"/>
        <v>是</v>
      </c>
    </row>
    <row r="1223" ht="17.25" hidden="1" customHeight="1" spans="1:10">
      <c r="A1223" s="172" t="s">
        <v>1041</v>
      </c>
      <c r="B1223" s="151">
        <v>0</v>
      </c>
      <c r="C1223" s="176"/>
      <c r="D1223" s="176"/>
      <c r="E1223" s="151"/>
      <c r="F1223" s="176"/>
      <c r="G1223" s="176"/>
      <c r="H1223" s="83" t="str">
        <f t="shared" si="39"/>
        <v/>
      </c>
      <c r="J1223" s="114" t="str">
        <f t="shared" si="38"/>
        <v>否</v>
      </c>
    </row>
    <row r="1224" ht="18.2" hidden="1" customHeight="1" spans="1:10">
      <c r="A1224" s="172" t="s">
        <v>1042</v>
      </c>
      <c r="B1224" s="151">
        <v>5</v>
      </c>
      <c r="C1224" s="176"/>
      <c r="D1224" s="176"/>
      <c r="E1224" s="151"/>
      <c r="F1224" s="176"/>
      <c r="G1224" s="176"/>
      <c r="H1224" s="83">
        <f t="shared" si="39"/>
        <v>0</v>
      </c>
      <c r="J1224" s="114" t="str">
        <f t="shared" si="38"/>
        <v>否</v>
      </c>
    </row>
    <row r="1225" ht="20.1" hidden="1" customHeight="1" spans="1:10">
      <c r="A1225" s="172" t="s">
        <v>1043</v>
      </c>
      <c r="B1225" s="151">
        <v>0</v>
      </c>
      <c r="C1225" s="176"/>
      <c r="D1225" s="176"/>
      <c r="E1225" s="151"/>
      <c r="F1225" s="176"/>
      <c r="G1225" s="176"/>
      <c r="H1225" s="83" t="str">
        <f t="shared" si="39"/>
        <v/>
      </c>
      <c r="J1225" s="114" t="str">
        <f t="shared" si="38"/>
        <v>否</v>
      </c>
    </row>
    <row r="1226" ht="17.85" customHeight="1" spans="1:10">
      <c r="A1226" s="172" t="s">
        <v>1044</v>
      </c>
      <c r="B1226" s="151">
        <v>20</v>
      </c>
      <c r="C1226" s="176"/>
      <c r="D1226" s="176"/>
      <c r="E1226" s="151">
        <v>18</v>
      </c>
      <c r="F1226" s="176"/>
      <c r="G1226" s="176"/>
      <c r="H1226" s="85">
        <f t="shared" si="39"/>
        <v>0.9</v>
      </c>
      <c r="J1226" s="114" t="str">
        <f t="shared" si="38"/>
        <v>是</v>
      </c>
    </row>
    <row r="1227" ht="17.85" customHeight="1" spans="1:10">
      <c r="A1227" s="172" t="s">
        <v>1045</v>
      </c>
      <c r="B1227" s="151">
        <v>11</v>
      </c>
      <c r="C1227" s="176"/>
      <c r="D1227" s="176"/>
      <c r="E1227" s="151">
        <v>5</v>
      </c>
      <c r="F1227" s="176"/>
      <c r="G1227" s="176"/>
      <c r="H1227" s="85">
        <f t="shared" si="39"/>
        <v>0.454545454545455</v>
      </c>
      <c r="J1227" s="114" t="str">
        <f t="shared" si="38"/>
        <v>是</v>
      </c>
    </row>
    <row r="1228" ht="20.1" hidden="1" customHeight="1" spans="1:10">
      <c r="A1228" s="172" t="s">
        <v>1046</v>
      </c>
      <c r="B1228" s="151">
        <v>0</v>
      </c>
      <c r="C1228" s="176"/>
      <c r="D1228" s="176"/>
      <c r="E1228" s="151"/>
      <c r="F1228" s="176"/>
      <c r="G1228" s="176"/>
      <c r="H1228" s="83" t="str">
        <f t="shared" si="39"/>
        <v/>
      </c>
      <c r="J1228" s="114" t="str">
        <f t="shared" si="38"/>
        <v>否</v>
      </c>
    </row>
    <row r="1229" ht="20.1" hidden="1" customHeight="1" spans="1:10">
      <c r="A1229" s="172" t="s">
        <v>1047</v>
      </c>
      <c r="B1229" s="151">
        <v>0</v>
      </c>
      <c r="C1229" s="176"/>
      <c r="D1229" s="176"/>
      <c r="E1229" s="151"/>
      <c r="F1229" s="176"/>
      <c r="G1229" s="176"/>
      <c r="H1229" s="83" t="str">
        <f t="shared" si="39"/>
        <v/>
      </c>
      <c r="J1229" s="114" t="str">
        <f t="shared" si="38"/>
        <v>否</v>
      </c>
    </row>
    <row r="1230" ht="17.85" customHeight="1" spans="1:10">
      <c r="A1230" s="172" t="s">
        <v>1048</v>
      </c>
      <c r="B1230" s="151">
        <v>327</v>
      </c>
      <c r="C1230" s="176"/>
      <c r="D1230" s="176"/>
      <c r="E1230" s="151">
        <v>285</v>
      </c>
      <c r="F1230" s="176"/>
      <c r="G1230" s="176"/>
      <c r="H1230" s="85">
        <f t="shared" si="39"/>
        <v>0.871559633027523</v>
      </c>
      <c r="J1230" s="114" t="str">
        <f t="shared" si="38"/>
        <v>是</v>
      </c>
    </row>
    <row r="1231" ht="17.85" customHeight="1" spans="1:10">
      <c r="A1231" s="172" t="s">
        <v>724</v>
      </c>
      <c r="B1231" s="151">
        <v>184</v>
      </c>
      <c r="C1231" s="176"/>
      <c r="D1231" s="176"/>
      <c r="E1231" s="151">
        <v>210</v>
      </c>
      <c r="F1231" s="176"/>
      <c r="G1231" s="176"/>
      <c r="H1231" s="85">
        <f t="shared" si="39"/>
        <v>1.14130434782609</v>
      </c>
      <c r="J1231" s="114" t="str">
        <f t="shared" si="38"/>
        <v>是</v>
      </c>
    </row>
    <row r="1232" ht="20.1" hidden="1" customHeight="1" spans="1:10">
      <c r="A1232" s="172" t="s">
        <v>725</v>
      </c>
      <c r="B1232" s="151">
        <v>0</v>
      </c>
      <c r="C1232" s="176"/>
      <c r="D1232" s="176"/>
      <c r="E1232" s="151"/>
      <c r="F1232" s="176"/>
      <c r="G1232" s="176"/>
      <c r="H1232" s="83" t="str">
        <f t="shared" si="39"/>
        <v/>
      </c>
      <c r="J1232" s="114" t="str">
        <f t="shared" si="38"/>
        <v>否</v>
      </c>
    </row>
    <row r="1233" ht="20.1" hidden="1" customHeight="1" spans="1:10">
      <c r="A1233" s="172" t="s">
        <v>726</v>
      </c>
      <c r="B1233" s="151">
        <v>0</v>
      </c>
      <c r="C1233" s="176"/>
      <c r="D1233" s="176"/>
      <c r="E1233" s="151"/>
      <c r="F1233" s="176"/>
      <c r="G1233" s="176"/>
      <c r="H1233" s="83" t="str">
        <f t="shared" si="39"/>
        <v/>
      </c>
      <c r="J1233" s="114" t="str">
        <f t="shared" si="38"/>
        <v>否</v>
      </c>
    </row>
    <row r="1234" ht="20.1" hidden="1" customHeight="1" spans="1:10">
      <c r="A1234" s="172" t="s">
        <v>1049</v>
      </c>
      <c r="B1234" s="151">
        <v>0</v>
      </c>
      <c r="C1234" s="176"/>
      <c r="D1234" s="176"/>
      <c r="E1234" s="151"/>
      <c r="F1234" s="176"/>
      <c r="G1234" s="176"/>
      <c r="H1234" s="83" t="str">
        <f t="shared" si="39"/>
        <v/>
      </c>
      <c r="J1234" s="114" t="str">
        <f t="shared" si="38"/>
        <v>否</v>
      </c>
    </row>
    <row r="1235" ht="20.1" hidden="1" customHeight="1" spans="1:10">
      <c r="A1235" s="172" t="s">
        <v>1051</v>
      </c>
      <c r="B1235" s="151">
        <v>0</v>
      </c>
      <c r="C1235" s="176"/>
      <c r="D1235" s="176"/>
      <c r="E1235" s="151"/>
      <c r="F1235" s="176"/>
      <c r="G1235" s="176"/>
      <c r="H1235" s="83" t="str">
        <f t="shared" si="39"/>
        <v/>
      </c>
      <c r="J1235" s="114" t="str">
        <f t="shared" si="38"/>
        <v>否</v>
      </c>
    </row>
    <row r="1236" ht="20.1" hidden="1" customHeight="1" spans="1:10">
      <c r="A1236" s="172" t="s">
        <v>1050</v>
      </c>
      <c r="B1236" s="151">
        <v>0</v>
      </c>
      <c r="C1236" s="176"/>
      <c r="D1236" s="176"/>
      <c r="E1236" s="151"/>
      <c r="F1236" s="176"/>
      <c r="G1236" s="176"/>
      <c r="H1236" s="83" t="str">
        <f t="shared" si="39"/>
        <v/>
      </c>
      <c r="J1236" s="114" t="str">
        <f t="shared" si="38"/>
        <v>否</v>
      </c>
    </row>
    <row r="1237" ht="20.1" hidden="1" customHeight="1" spans="1:10">
      <c r="A1237" s="172" t="s">
        <v>1052</v>
      </c>
      <c r="B1237" s="151">
        <v>0</v>
      </c>
      <c r="C1237" s="176"/>
      <c r="D1237" s="176"/>
      <c r="E1237" s="151"/>
      <c r="F1237" s="176"/>
      <c r="G1237" s="176"/>
      <c r="H1237" s="83" t="str">
        <f t="shared" si="39"/>
        <v/>
      </c>
      <c r="J1237" s="114" t="str">
        <f t="shared" si="38"/>
        <v>否</v>
      </c>
    </row>
    <row r="1238" ht="20.1" hidden="1" customHeight="1" spans="1:10">
      <c r="A1238" s="172" t="s">
        <v>1053</v>
      </c>
      <c r="B1238" s="151">
        <v>0</v>
      </c>
      <c r="C1238" s="176"/>
      <c r="D1238" s="176"/>
      <c r="E1238" s="151"/>
      <c r="F1238" s="176"/>
      <c r="G1238" s="176"/>
      <c r="H1238" s="83" t="str">
        <f t="shared" si="39"/>
        <v/>
      </c>
      <c r="J1238" s="114" t="str">
        <f t="shared" si="38"/>
        <v>否</v>
      </c>
    </row>
    <row r="1239" ht="17.85" customHeight="1" spans="1:10">
      <c r="A1239" s="172" t="s">
        <v>1054</v>
      </c>
      <c r="B1239" s="151">
        <v>95</v>
      </c>
      <c r="C1239" s="176"/>
      <c r="D1239" s="176"/>
      <c r="E1239" s="151">
        <v>40</v>
      </c>
      <c r="F1239" s="176"/>
      <c r="G1239" s="176"/>
      <c r="H1239" s="85">
        <f t="shared" si="39"/>
        <v>0.421052631578947</v>
      </c>
      <c r="J1239" s="114" t="str">
        <f t="shared" si="38"/>
        <v>是</v>
      </c>
    </row>
    <row r="1240" ht="20.1" hidden="1" customHeight="1" spans="1:10">
      <c r="A1240" s="172" t="s">
        <v>1055</v>
      </c>
      <c r="B1240" s="151">
        <v>0</v>
      </c>
      <c r="C1240" s="176"/>
      <c r="D1240" s="176"/>
      <c r="E1240" s="151"/>
      <c r="F1240" s="176"/>
      <c r="G1240" s="176"/>
      <c r="H1240" s="83" t="str">
        <f t="shared" si="39"/>
        <v/>
      </c>
      <c r="J1240" s="114" t="str">
        <f t="shared" si="38"/>
        <v>否</v>
      </c>
    </row>
    <row r="1241" ht="20.1" hidden="1" customHeight="1" spans="1:10">
      <c r="A1241" s="172" t="s">
        <v>1056</v>
      </c>
      <c r="B1241" s="151">
        <v>0</v>
      </c>
      <c r="C1241" s="176"/>
      <c r="D1241" s="176"/>
      <c r="E1241" s="151"/>
      <c r="F1241" s="176"/>
      <c r="G1241" s="176"/>
      <c r="H1241" s="83" t="str">
        <f t="shared" si="39"/>
        <v/>
      </c>
      <c r="J1241" s="114" t="str">
        <f t="shared" si="38"/>
        <v>否</v>
      </c>
    </row>
    <row r="1242" ht="20.1" hidden="1" customHeight="1" spans="1:10">
      <c r="A1242" s="172" t="s">
        <v>1057</v>
      </c>
      <c r="B1242" s="151">
        <v>0</v>
      </c>
      <c r="C1242" s="176"/>
      <c r="D1242" s="176"/>
      <c r="E1242" s="151"/>
      <c r="F1242" s="176"/>
      <c r="G1242" s="176"/>
      <c r="H1242" s="83" t="str">
        <f t="shared" si="39"/>
        <v/>
      </c>
      <c r="J1242" s="114" t="str">
        <f t="shared" si="38"/>
        <v>否</v>
      </c>
    </row>
    <row r="1243" ht="20.1" hidden="1" customHeight="1" spans="1:10">
      <c r="A1243" s="172" t="s">
        <v>1058</v>
      </c>
      <c r="B1243" s="151">
        <v>0</v>
      </c>
      <c r="C1243" s="176"/>
      <c r="D1243" s="176"/>
      <c r="E1243" s="151"/>
      <c r="F1243" s="176"/>
      <c r="G1243" s="176"/>
      <c r="H1243" s="83" t="str">
        <f t="shared" si="39"/>
        <v/>
      </c>
      <c r="J1243" s="114" t="str">
        <f t="shared" si="38"/>
        <v>否</v>
      </c>
    </row>
    <row r="1244" ht="20.1" hidden="1" customHeight="1" spans="1:10">
      <c r="A1244" s="172" t="s">
        <v>1059</v>
      </c>
      <c r="B1244" s="151">
        <v>0</v>
      </c>
      <c r="C1244" s="176"/>
      <c r="D1244" s="176"/>
      <c r="E1244" s="151"/>
      <c r="F1244" s="176"/>
      <c r="G1244" s="176"/>
      <c r="H1244" s="83" t="str">
        <f t="shared" si="39"/>
        <v/>
      </c>
      <c r="J1244" s="114" t="str">
        <f t="shared" si="38"/>
        <v>否</v>
      </c>
    </row>
    <row r="1245" ht="17.85" customHeight="1" spans="1:10">
      <c r="A1245" s="172" t="s">
        <v>1060</v>
      </c>
      <c r="B1245" s="151">
        <v>48</v>
      </c>
      <c r="C1245" s="176"/>
      <c r="D1245" s="176"/>
      <c r="E1245" s="151">
        <v>35</v>
      </c>
      <c r="F1245" s="176"/>
      <c r="G1245" s="176"/>
      <c r="H1245" s="85">
        <f t="shared" si="39"/>
        <v>0.729166666666667</v>
      </c>
      <c r="J1245" s="114" t="str">
        <f t="shared" si="38"/>
        <v>是</v>
      </c>
    </row>
    <row r="1246" ht="20.1" hidden="1" customHeight="1" spans="1:10">
      <c r="A1246" s="172" t="s">
        <v>1061</v>
      </c>
      <c r="B1246" s="151">
        <v>0</v>
      </c>
      <c r="C1246" s="176"/>
      <c r="D1246" s="176"/>
      <c r="E1246" s="151"/>
      <c r="F1246" s="176"/>
      <c r="G1246" s="176"/>
      <c r="H1246" s="83" t="str">
        <f t="shared" si="39"/>
        <v/>
      </c>
      <c r="J1246" s="114" t="str">
        <f t="shared" si="38"/>
        <v>否</v>
      </c>
    </row>
    <row r="1247" s="182" customFormat="1" ht="17.85" customHeight="1" spans="1:11">
      <c r="A1247" s="169" t="s">
        <v>46</v>
      </c>
      <c r="B1247" s="149">
        <v>5864</v>
      </c>
      <c r="C1247" s="180">
        <v>57</v>
      </c>
      <c r="D1247" s="180">
        <v>31</v>
      </c>
      <c r="E1247" s="149">
        <v>7762</v>
      </c>
      <c r="F1247" s="180">
        <v>87</v>
      </c>
      <c r="G1247" s="180">
        <v>49</v>
      </c>
      <c r="H1247" s="83">
        <f t="shared" si="39"/>
        <v>1.32366984993179</v>
      </c>
      <c r="J1247" s="114" t="str">
        <f t="shared" si="38"/>
        <v>是</v>
      </c>
      <c r="K1247" s="182">
        <v>1</v>
      </c>
    </row>
    <row r="1248" ht="17.85" customHeight="1" spans="1:10">
      <c r="A1248" s="172" t="s">
        <v>1062</v>
      </c>
      <c r="B1248" s="151">
        <v>531</v>
      </c>
      <c r="C1248" s="176">
        <v>31</v>
      </c>
      <c r="D1248" s="176"/>
      <c r="E1248" s="151">
        <v>847</v>
      </c>
      <c r="F1248" s="176">
        <v>47</v>
      </c>
      <c r="G1248" s="176"/>
      <c r="H1248" s="85">
        <f t="shared" si="39"/>
        <v>1.59510357815443</v>
      </c>
      <c r="J1248" s="114" t="str">
        <f t="shared" si="38"/>
        <v>是</v>
      </c>
    </row>
    <row r="1249" ht="20.1" hidden="1" customHeight="1" spans="1:10">
      <c r="A1249" s="172" t="s">
        <v>1063</v>
      </c>
      <c r="B1249" s="151">
        <v>0</v>
      </c>
      <c r="C1249" s="176"/>
      <c r="D1249" s="176"/>
      <c r="E1249" s="151">
        <v>0</v>
      </c>
      <c r="F1249" s="176"/>
      <c r="G1249" s="176"/>
      <c r="H1249" s="83" t="str">
        <f t="shared" si="39"/>
        <v/>
      </c>
      <c r="J1249" s="114" t="str">
        <f t="shared" si="38"/>
        <v>否</v>
      </c>
    </row>
    <row r="1250" ht="20.1" hidden="1" customHeight="1" spans="1:10">
      <c r="A1250" s="172" t="s">
        <v>1064</v>
      </c>
      <c r="B1250" s="151">
        <v>0</v>
      </c>
      <c r="C1250" s="176"/>
      <c r="D1250" s="176"/>
      <c r="E1250" s="151">
        <v>0</v>
      </c>
      <c r="F1250" s="176"/>
      <c r="G1250" s="176"/>
      <c r="H1250" s="83" t="str">
        <f t="shared" si="39"/>
        <v/>
      </c>
      <c r="J1250" s="114" t="str">
        <f t="shared" si="38"/>
        <v>否</v>
      </c>
    </row>
    <row r="1251" ht="20.1" hidden="1" customHeight="1" spans="1:10">
      <c r="A1251" s="172" t="s">
        <v>1065</v>
      </c>
      <c r="B1251" s="151">
        <v>0</v>
      </c>
      <c r="C1251" s="176"/>
      <c r="D1251" s="176"/>
      <c r="E1251" s="151">
        <v>0</v>
      </c>
      <c r="F1251" s="176"/>
      <c r="G1251" s="176"/>
      <c r="H1251" s="83" t="str">
        <f t="shared" si="39"/>
        <v/>
      </c>
      <c r="J1251" s="114" t="str">
        <f t="shared" si="38"/>
        <v>否</v>
      </c>
    </row>
    <row r="1252" ht="20.1" hidden="1" customHeight="1" spans="1:10">
      <c r="A1252" s="172" t="s">
        <v>1066</v>
      </c>
      <c r="B1252" s="151">
        <v>0</v>
      </c>
      <c r="C1252" s="176"/>
      <c r="D1252" s="176"/>
      <c r="E1252" s="151">
        <v>0</v>
      </c>
      <c r="F1252" s="176"/>
      <c r="G1252" s="176"/>
      <c r="H1252" s="83" t="str">
        <f t="shared" si="39"/>
        <v/>
      </c>
      <c r="J1252" s="114" t="str">
        <f t="shared" si="38"/>
        <v>否</v>
      </c>
    </row>
    <row r="1253" ht="17.25" hidden="1" customHeight="1" spans="1:10">
      <c r="A1253" s="172" t="s">
        <v>1067</v>
      </c>
      <c r="B1253" s="151">
        <v>0</v>
      </c>
      <c r="C1253" s="176"/>
      <c r="D1253" s="176"/>
      <c r="E1253" s="151">
        <v>0</v>
      </c>
      <c r="F1253" s="176"/>
      <c r="G1253" s="176"/>
      <c r="H1253" s="83" t="str">
        <f t="shared" si="39"/>
        <v/>
      </c>
      <c r="J1253" s="114" t="str">
        <f t="shared" si="38"/>
        <v>否</v>
      </c>
    </row>
    <row r="1254" ht="17.85" customHeight="1" spans="1:10">
      <c r="A1254" s="172" t="s">
        <v>1068</v>
      </c>
      <c r="B1254" s="151">
        <v>31</v>
      </c>
      <c r="C1254" s="176">
        <v>31</v>
      </c>
      <c r="D1254" s="176"/>
      <c r="E1254" s="151">
        <v>847</v>
      </c>
      <c r="F1254" s="176">
        <v>47</v>
      </c>
      <c r="G1254" s="176"/>
      <c r="H1254" s="85">
        <f t="shared" si="39"/>
        <v>27.3225806451613</v>
      </c>
      <c r="J1254" s="114" t="str">
        <f t="shared" si="38"/>
        <v>是</v>
      </c>
    </row>
    <row r="1255" ht="20.1" hidden="1" customHeight="1" spans="1:10">
      <c r="A1255" s="172" t="s">
        <v>1069</v>
      </c>
      <c r="B1255" s="151">
        <v>0</v>
      </c>
      <c r="C1255" s="176"/>
      <c r="D1255" s="176"/>
      <c r="E1255" s="151">
        <v>0</v>
      </c>
      <c r="F1255" s="176"/>
      <c r="G1255" s="176"/>
      <c r="H1255" s="83" t="str">
        <f t="shared" si="39"/>
        <v/>
      </c>
      <c r="J1255" s="114" t="str">
        <f t="shared" si="38"/>
        <v>否</v>
      </c>
    </row>
    <row r="1256" ht="18.2" hidden="1" customHeight="1" spans="1:10">
      <c r="A1256" s="172" t="s">
        <v>1070</v>
      </c>
      <c r="B1256" s="151">
        <v>500</v>
      </c>
      <c r="C1256" s="176"/>
      <c r="D1256" s="176"/>
      <c r="E1256" s="151">
        <v>0</v>
      </c>
      <c r="F1256" s="176"/>
      <c r="G1256" s="176"/>
      <c r="H1256" s="83">
        <f t="shared" si="39"/>
        <v>0</v>
      </c>
      <c r="J1256" s="114" t="str">
        <f t="shared" si="38"/>
        <v>否</v>
      </c>
    </row>
    <row r="1257" ht="17.85" customHeight="1" spans="1:10">
      <c r="A1257" s="172" t="s">
        <v>1071</v>
      </c>
      <c r="B1257" s="151">
        <v>4724</v>
      </c>
      <c r="C1257" s="176">
        <v>26</v>
      </c>
      <c r="D1257" s="176">
        <v>31</v>
      </c>
      <c r="E1257" s="151">
        <v>6326</v>
      </c>
      <c r="F1257" s="176">
        <v>40</v>
      </c>
      <c r="G1257" s="176">
        <v>49</v>
      </c>
      <c r="H1257" s="85">
        <f t="shared" si="39"/>
        <v>1.33911939034716</v>
      </c>
      <c r="J1257" s="114" t="str">
        <f t="shared" si="38"/>
        <v>是</v>
      </c>
    </row>
    <row r="1258" ht="17.85" customHeight="1" spans="1:10">
      <c r="A1258" s="172" t="s">
        <v>1072</v>
      </c>
      <c r="B1258" s="151">
        <v>4408</v>
      </c>
      <c r="C1258" s="176">
        <v>24</v>
      </c>
      <c r="D1258" s="176">
        <v>31</v>
      </c>
      <c r="E1258" s="151">
        <v>6326</v>
      </c>
      <c r="F1258" s="176">
        <v>40</v>
      </c>
      <c r="G1258" s="176">
        <v>49</v>
      </c>
      <c r="H1258" s="85">
        <f t="shared" si="39"/>
        <v>1.43511796733212</v>
      </c>
      <c r="J1258" s="114" t="str">
        <f t="shared" si="38"/>
        <v>是</v>
      </c>
    </row>
    <row r="1259" ht="20.1" hidden="1" customHeight="1" spans="1:10">
      <c r="A1259" s="172" t="s">
        <v>1073</v>
      </c>
      <c r="B1259" s="151">
        <v>0</v>
      </c>
      <c r="C1259" s="176"/>
      <c r="D1259" s="176"/>
      <c r="E1259" s="151"/>
      <c r="F1259" s="176"/>
      <c r="G1259" s="176"/>
      <c r="H1259" s="83" t="str">
        <f t="shared" si="39"/>
        <v/>
      </c>
      <c r="J1259" s="114" t="str">
        <f t="shared" si="38"/>
        <v>否</v>
      </c>
    </row>
    <row r="1260" ht="18.2" hidden="1" customHeight="1" spans="1:10">
      <c r="A1260" s="172" t="s">
        <v>1074</v>
      </c>
      <c r="B1260" s="151">
        <v>316</v>
      </c>
      <c r="C1260" s="176">
        <v>2</v>
      </c>
      <c r="D1260" s="176"/>
      <c r="E1260" s="151"/>
      <c r="F1260" s="176"/>
      <c r="G1260" s="176"/>
      <c r="H1260" s="83">
        <f t="shared" si="39"/>
        <v>0</v>
      </c>
      <c r="J1260" s="114" t="str">
        <f t="shared" si="38"/>
        <v>否</v>
      </c>
    </row>
    <row r="1261" ht="17.85" customHeight="1" spans="1:10">
      <c r="A1261" s="172" t="s">
        <v>1075</v>
      </c>
      <c r="B1261" s="151">
        <v>609</v>
      </c>
      <c r="C1261" s="176"/>
      <c r="D1261" s="176"/>
      <c r="E1261" s="151">
        <v>589</v>
      </c>
      <c r="F1261" s="176"/>
      <c r="G1261" s="176"/>
      <c r="H1261" s="85">
        <f t="shared" si="39"/>
        <v>0.967159277504105</v>
      </c>
      <c r="J1261" s="114" t="str">
        <f t="shared" si="38"/>
        <v>是</v>
      </c>
    </row>
    <row r="1262" ht="20.1" hidden="1" customHeight="1" spans="1:10">
      <c r="A1262" s="172" t="s">
        <v>1076</v>
      </c>
      <c r="B1262" s="151"/>
      <c r="C1262" s="176"/>
      <c r="D1262" s="176"/>
      <c r="E1262" s="151">
        <v>0</v>
      </c>
      <c r="F1262" s="176"/>
      <c r="G1262" s="176"/>
      <c r="H1262" s="83" t="str">
        <f t="shared" si="39"/>
        <v/>
      </c>
      <c r="J1262" s="114" t="str">
        <f t="shared" si="38"/>
        <v>否</v>
      </c>
    </row>
    <row r="1263" ht="17.85" customHeight="1" spans="1:10">
      <c r="A1263" s="172" t="s">
        <v>1077</v>
      </c>
      <c r="B1263" s="151">
        <v>608</v>
      </c>
      <c r="C1263" s="176"/>
      <c r="D1263" s="176"/>
      <c r="E1263" s="151">
        <v>589</v>
      </c>
      <c r="F1263" s="176"/>
      <c r="G1263" s="176"/>
      <c r="H1263" s="85">
        <f t="shared" si="39"/>
        <v>0.96875</v>
      </c>
      <c r="J1263" s="114" t="str">
        <f t="shared" si="38"/>
        <v>是</v>
      </c>
    </row>
    <row r="1264" ht="17.25" hidden="1" customHeight="1" spans="1:10">
      <c r="A1264" s="172" t="s">
        <v>1078</v>
      </c>
      <c r="B1264" s="151">
        <v>1</v>
      </c>
      <c r="C1264" s="176"/>
      <c r="D1264" s="176"/>
      <c r="E1264" s="151">
        <v>0</v>
      </c>
      <c r="F1264" s="176"/>
      <c r="G1264" s="176"/>
      <c r="H1264" s="83">
        <f t="shared" si="39"/>
        <v>0</v>
      </c>
      <c r="J1264" s="114" t="str">
        <f t="shared" si="38"/>
        <v>否</v>
      </c>
    </row>
    <row r="1265" s="182" customFormat="1" ht="17.85" customHeight="1" spans="1:11">
      <c r="A1265" s="169" t="s">
        <v>47</v>
      </c>
      <c r="B1265" s="149">
        <v>1975</v>
      </c>
      <c r="C1265" s="180">
        <v>679</v>
      </c>
      <c r="D1265" s="180"/>
      <c r="E1265" s="149">
        <v>1617</v>
      </c>
      <c r="F1265" s="180"/>
      <c r="G1265" s="180"/>
      <c r="H1265" s="83">
        <f t="shared" si="39"/>
        <v>0.81873417721519</v>
      </c>
      <c r="J1265" s="114" t="str">
        <f t="shared" si="38"/>
        <v>是</v>
      </c>
      <c r="K1265" s="182">
        <v>1</v>
      </c>
    </row>
    <row r="1266" ht="17.85" customHeight="1" spans="1:10">
      <c r="A1266" s="172" t="s">
        <v>1079</v>
      </c>
      <c r="B1266" s="151">
        <v>141</v>
      </c>
      <c r="C1266" s="176"/>
      <c r="D1266" s="176"/>
      <c r="E1266" s="151">
        <v>1424</v>
      </c>
      <c r="F1266" s="176"/>
      <c r="G1266" s="176"/>
      <c r="H1266" s="85">
        <f t="shared" si="39"/>
        <v>10.0992907801418</v>
      </c>
      <c r="J1266" s="114" t="str">
        <f t="shared" si="38"/>
        <v>是</v>
      </c>
    </row>
    <row r="1267" ht="18.2" hidden="1" customHeight="1" spans="1:10">
      <c r="A1267" s="172" t="s">
        <v>724</v>
      </c>
      <c r="B1267" s="151"/>
      <c r="C1267" s="176"/>
      <c r="D1267" s="176"/>
      <c r="E1267" s="151"/>
      <c r="F1267" s="176"/>
      <c r="G1267" s="176"/>
      <c r="H1267" s="83" t="str">
        <f t="shared" si="39"/>
        <v/>
      </c>
      <c r="J1267" s="114" t="str">
        <f t="shared" si="38"/>
        <v>否</v>
      </c>
    </row>
    <row r="1268" ht="18.2" hidden="1" customHeight="1" spans="1:10">
      <c r="A1268" s="172" t="s">
        <v>725</v>
      </c>
      <c r="B1268" s="151"/>
      <c r="C1268" s="176"/>
      <c r="D1268" s="176"/>
      <c r="E1268" s="151"/>
      <c r="F1268" s="176"/>
      <c r="G1268" s="176"/>
      <c r="H1268" s="83" t="str">
        <f t="shared" si="39"/>
        <v/>
      </c>
      <c r="J1268" s="114" t="str">
        <f t="shared" si="38"/>
        <v>否</v>
      </c>
    </row>
    <row r="1269" ht="20.1" hidden="1" customHeight="1" spans="1:10">
      <c r="A1269" s="172" t="s">
        <v>726</v>
      </c>
      <c r="B1269" s="151"/>
      <c r="C1269" s="176"/>
      <c r="D1269" s="176"/>
      <c r="E1269" s="151"/>
      <c r="F1269" s="176"/>
      <c r="G1269" s="176"/>
      <c r="H1269" s="83" t="str">
        <f t="shared" si="39"/>
        <v/>
      </c>
      <c r="J1269" s="114" t="str">
        <f t="shared" si="38"/>
        <v>否</v>
      </c>
    </row>
    <row r="1270" ht="20.1" hidden="1" customHeight="1" spans="1:10">
      <c r="A1270" s="172" t="s">
        <v>1080</v>
      </c>
      <c r="B1270" s="151">
        <v>0</v>
      </c>
      <c r="C1270" s="176"/>
      <c r="D1270" s="176"/>
      <c r="E1270" s="151"/>
      <c r="F1270" s="176"/>
      <c r="G1270" s="176"/>
      <c r="H1270" s="83" t="str">
        <f t="shared" si="39"/>
        <v/>
      </c>
      <c r="J1270" s="114" t="str">
        <f t="shared" si="38"/>
        <v>否</v>
      </c>
    </row>
    <row r="1271" ht="20.1" hidden="1" customHeight="1" spans="1:10">
      <c r="A1271" s="172" t="s">
        <v>1081</v>
      </c>
      <c r="B1271" s="151">
        <v>5</v>
      </c>
      <c r="C1271" s="176"/>
      <c r="D1271" s="176"/>
      <c r="E1271" s="151"/>
      <c r="F1271" s="176"/>
      <c r="G1271" s="176"/>
      <c r="H1271" s="83">
        <f t="shared" si="39"/>
        <v>0</v>
      </c>
      <c r="J1271" s="114" t="str">
        <f t="shared" si="38"/>
        <v>否</v>
      </c>
    </row>
    <row r="1272" ht="17.85" customHeight="1" spans="1:10">
      <c r="A1272" s="172" t="s">
        <v>1082</v>
      </c>
      <c r="B1272" s="151">
        <v>4</v>
      </c>
      <c r="C1272" s="176"/>
      <c r="D1272" s="176"/>
      <c r="E1272" s="151">
        <v>20</v>
      </c>
      <c r="F1272" s="176"/>
      <c r="G1272" s="176"/>
      <c r="H1272" s="85">
        <f t="shared" si="39"/>
        <v>5</v>
      </c>
      <c r="J1272" s="114" t="str">
        <f t="shared" si="38"/>
        <v>是</v>
      </c>
    </row>
    <row r="1273" ht="20.1" hidden="1" customHeight="1" spans="1:10">
      <c r="A1273" s="172" t="s">
        <v>1083</v>
      </c>
      <c r="B1273" s="151">
        <v>0</v>
      </c>
      <c r="C1273" s="176"/>
      <c r="D1273" s="176"/>
      <c r="E1273" s="151"/>
      <c r="F1273" s="176"/>
      <c r="G1273" s="176"/>
      <c r="H1273" s="83" t="str">
        <f t="shared" si="39"/>
        <v/>
      </c>
      <c r="J1273" s="114" t="str">
        <f t="shared" si="38"/>
        <v>否</v>
      </c>
    </row>
    <row r="1274" ht="20.1" hidden="1" customHeight="1" spans="1:10">
      <c r="A1274" s="172" t="s">
        <v>1084</v>
      </c>
      <c r="B1274" s="151">
        <v>0</v>
      </c>
      <c r="C1274" s="176"/>
      <c r="D1274" s="176"/>
      <c r="E1274" s="151"/>
      <c r="F1274" s="176"/>
      <c r="G1274" s="176"/>
      <c r="H1274" s="83" t="str">
        <f t="shared" si="39"/>
        <v/>
      </c>
      <c r="J1274" s="114" t="str">
        <f t="shared" si="38"/>
        <v>否</v>
      </c>
    </row>
    <row r="1275" ht="20.1" hidden="1" customHeight="1" spans="1:10">
      <c r="A1275" s="172" t="s">
        <v>1085</v>
      </c>
      <c r="B1275" s="151">
        <v>0</v>
      </c>
      <c r="C1275" s="176"/>
      <c r="D1275" s="176"/>
      <c r="E1275" s="151"/>
      <c r="F1275" s="176"/>
      <c r="G1275" s="176"/>
      <c r="H1275" s="83" t="str">
        <f t="shared" si="39"/>
        <v/>
      </c>
      <c r="J1275" s="114" t="str">
        <f t="shared" si="38"/>
        <v>否</v>
      </c>
    </row>
    <row r="1276" ht="20.1" hidden="1" customHeight="1" spans="1:10">
      <c r="A1276" s="172" t="s">
        <v>1086</v>
      </c>
      <c r="B1276" s="151">
        <v>0</v>
      </c>
      <c r="C1276" s="176"/>
      <c r="D1276" s="176"/>
      <c r="E1276" s="151"/>
      <c r="F1276" s="176"/>
      <c r="G1276" s="176"/>
      <c r="H1276" s="83" t="str">
        <f t="shared" si="39"/>
        <v/>
      </c>
      <c r="J1276" s="114" t="str">
        <f t="shared" si="38"/>
        <v>否</v>
      </c>
    </row>
    <row r="1277" ht="17.85" customHeight="1" spans="1:10">
      <c r="A1277" s="172" t="s">
        <v>1087</v>
      </c>
      <c r="B1277" s="151">
        <v>117</v>
      </c>
      <c r="C1277" s="176"/>
      <c r="D1277" s="176"/>
      <c r="E1277" s="151">
        <v>1404</v>
      </c>
      <c r="F1277" s="176"/>
      <c r="G1277" s="176"/>
      <c r="H1277" s="85">
        <f t="shared" si="39"/>
        <v>12</v>
      </c>
      <c r="J1277" s="114" t="str">
        <f t="shared" si="38"/>
        <v>是</v>
      </c>
    </row>
    <row r="1278" ht="20.1" hidden="1" customHeight="1" spans="1:10">
      <c r="A1278" s="172" t="s">
        <v>1088</v>
      </c>
      <c r="B1278" s="151">
        <v>0</v>
      </c>
      <c r="C1278" s="176"/>
      <c r="D1278" s="176"/>
      <c r="E1278" s="151"/>
      <c r="F1278" s="176"/>
      <c r="G1278" s="176"/>
      <c r="H1278" s="83" t="str">
        <f t="shared" si="39"/>
        <v/>
      </c>
      <c r="J1278" s="114" t="str">
        <f t="shared" si="38"/>
        <v>否</v>
      </c>
    </row>
    <row r="1279" ht="20.1" hidden="1" customHeight="1" spans="1:10">
      <c r="A1279" s="172" t="s">
        <v>743</v>
      </c>
      <c r="B1279" s="151">
        <v>0</v>
      </c>
      <c r="C1279" s="176"/>
      <c r="D1279" s="176"/>
      <c r="E1279" s="151"/>
      <c r="F1279" s="176"/>
      <c r="G1279" s="176"/>
      <c r="H1279" s="83" t="str">
        <f t="shared" si="39"/>
        <v/>
      </c>
      <c r="J1279" s="114" t="str">
        <f t="shared" si="38"/>
        <v>否</v>
      </c>
    </row>
    <row r="1280" ht="18.2" hidden="1" customHeight="1" spans="1:10">
      <c r="A1280" s="172" t="s">
        <v>1089</v>
      </c>
      <c r="B1280" s="151">
        <v>15</v>
      </c>
      <c r="C1280" s="176"/>
      <c r="D1280" s="176"/>
      <c r="E1280" s="151"/>
      <c r="F1280" s="176"/>
      <c r="G1280" s="176"/>
      <c r="H1280" s="83">
        <f t="shared" si="39"/>
        <v>0</v>
      </c>
      <c r="J1280" s="114" t="str">
        <f t="shared" si="38"/>
        <v>否</v>
      </c>
    </row>
    <row r="1281" ht="17.85" customHeight="1" spans="1:10">
      <c r="A1281" s="172" t="s">
        <v>1090</v>
      </c>
      <c r="B1281" s="151">
        <v>42</v>
      </c>
      <c r="C1281" s="176"/>
      <c r="D1281" s="176"/>
      <c r="E1281" s="151">
        <v>43</v>
      </c>
      <c r="F1281" s="176"/>
      <c r="G1281" s="176"/>
      <c r="H1281" s="85">
        <f t="shared" si="39"/>
        <v>1.02380952380952</v>
      </c>
      <c r="J1281" s="114" t="str">
        <f t="shared" si="38"/>
        <v>是</v>
      </c>
    </row>
    <row r="1282" ht="20.1" hidden="1" customHeight="1" spans="1:10">
      <c r="A1282" s="172" t="s">
        <v>724</v>
      </c>
      <c r="B1282" s="151"/>
      <c r="C1282" s="176"/>
      <c r="D1282" s="176"/>
      <c r="E1282" s="151"/>
      <c r="F1282" s="176"/>
      <c r="G1282" s="176"/>
      <c r="H1282" s="83" t="str">
        <f t="shared" si="39"/>
        <v/>
      </c>
      <c r="J1282" s="114" t="str">
        <f t="shared" si="38"/>
        <v>否</v>
      </c>
    </row>
    <row r="1283" ht="20.1" hidden="1" customHeight="1" spans="1:10">
      <c r="A1283" s="172" t="s">
        <v>725</v>
      </c>
      <c r="B1283" s="151"/>
      <c r="C1283" s="176"/>
      <c r="D1283" s="176"/>
      <c r="E1283" s="151"/>
      <c r="F1283" s="176"/>
      <c r="G1283" s="176"/>
      <c r="H1283" s="83" t="str">
        <f t="shared" si="39"/>
        <v/>
      </c>
      <c r="J1283" s="114" t="str">
        <f t="shared" si="38"/>
        <v>否</v>
      </c>
    </row>
    <row r="1284" ht="20.1" hidden="1" customHeight="1" spans="1:10">
      <c r="A1284" s="172" t="s">
        <v>726</v>
      </c>
      <c r="B1284" s="151"/>
      <c r="C1284" s="176"/>
      <c r="D1284" s="176"/>
      <c r="E1284" s="151"/>
      <c r="F1284" s="176"/>
      <c r="G1284" s="176"/>
      <c r="H1284" s="83" t="str">
        <f t="shared" si="39"/>
        <v/>
      </c>
      <c r="J1284" s="114" t="str">
        <f t="shared" si="38"/>
        <v>否</v>
      </c>
    </row>
    <row r="1285" ht="20.1" hidden="1" customHeight="1" spans="1:10">
      <c r="A1285" s="172" t="s">
        <v>1091</v>
      </c>
      <c r="B1285" s="151"/>
      <c r="C1285" s="176"/>
      <c r="D1285" s="176"/>
      <c r="E1285" s="151"/>
      <c r="F1285" s="176"/>
      <c r="G1285" s="176"/>
      <c r="H1285" s="83" t="str">
        <f t="shared" si="39"/>
        <v/>
      </c>
      <c r="J1285" s="114" t="str">
        <f t="shared" ref="J1285:J1348" si="40">IF((E1285+F1285+K1285)&lt;&gt;0,"是","否")</f>
        <v>否</v>
      </c>
    </row>
    <row r="1286" ht="20.1" hidden="1" customHeight="1" spans="1:10">
      <c r="A1286" s="172" t="s">
        <v>1092</v>
      </c>
      <c r="B1286" s="151"/>
      <c r="C1286" s="176"/>
      <c r="D1286" s="176"/>
      <c r="E1286" s="151"/>
      <c r="F1286" s="176"/>
      <c r="G1286" s="176"/>
      <c r="H1286" s="83" t="str">
        <f t="shared" ref="H1286:H1349" si="41">IF(B1286&lt;&gt;0,E1286/B1286,"")</f>
        <v/>
      </c>
      <c r="J1286" s="114" t="str">
        <f t="shared" si="40"/>
        <v>否</v>
      </c>
    </row>
    <row r="1287" ht="20.1" hidden="1" customHeight="1" spans="1:10">
      <c r="A1287" s="172" t="s">
        <v>1093</v>
      </c>
      <c r="B1287" s="151"/>
      <c r="C1287" s="176"/>
      <c r="D1287" s="176"/>
      <c r="E1287" s="151"/>
      <c r="F1287" s="176"/>
      <c r="G1287" s="176"/>
      <c r="H1287" s="83" t="str">
        <f t="shared" si="41"/>
        <v/>
      </c>
      <c r="J1287" s="114" t="str">
        <f t="shared" si="40"/>
        <v>否</v>
      </c>
    </row>
    <row r="1288" ht="20.1" hidden="1" customHeight="1" spans="1:10">
      <c r="A1288" s="172" t="s">
        <v>1094</v>
      </c>
      <c r="B1288" s="151"/>
      <c r="C1288" s="176"/>
      <c r="D1288" s="176"/>
      <c r="E1288" s="151"/>
      <c r="F1288" s="176"/>
      <c r="G1288" s="176"/>
      <c r="H1288" s="83" t="str">
        <f t="shared" si="41"/>
        <v/>
      </c>
      <c r="J1288" s="114" t="str">
        <f t="shared" si="40"/>
        <v>否</v>
      </c>
    </row>
    <row r="1289" ht="20.1" hidden="1" customHeight="1" spans="1:10">
      <c r="A1289" s="172" t="s">
        <v>1095</v>
      </c>
      <c r="B1289" s="151"/>
      <c r="C1289" s="176"/>
      <c r="D1289" s="176"/>
      <c r="E1289" s="151"/>
      <c r="F1289" s="176"/>
      <c r="G1289" s="176"/>
      <c r="H1289" s="83" t="str">
        <f t="shared" si="41"/>
        <v/>
      </c>
      <c r="J1289" s="114" t="str">
        <f t="shared" si="40"/>
        <v>否</v>
      </c>
    </row>
    <row r="1290" ht="20.1" hidden="1" customHeight="1" spans="1:10">
      <c r="A1290" s="172" t="s">
        <v>1096</v>
      </c>
      <c r="B1290" s="151"/>
      <c r="C1290" s="176"/>
      <c r="D1290" s="176"/>
      <c r="E1290" s="151"/>
      <c r="F1290" s="176"/>
      <c r="G1290" s="176"/>
      <c r="H1290" s="83" t="str">
        <f t="shared" si="41"/>
        <v/>
      </c>
      <c r="J1290" s="114" t="str">
        <f t="shared" si="40"/>
        <v>否</v>
      </c>
    </row>
    <row r="1291" ht="17.85" customHeight="1" spans="1:10">
      <c r="A1291" s="172" t="s">
        <v>1097</v>
      </c>
      <c r="B1291" s="151">
        <v>42</v>
      </c>
      <c r="C1291" s="176"/>
      <c r="D1291" s="176"/>
      <c r="E1291" s="151">
        <v>43</v>
      </c>
      <c r="F1291" s="176"/>
      <c r="G1291" s="176"/>
      <c r="H1291" s="85">
        <f t="shared" si="41"/>
        <v>1.02380952380952</v>
      </c>
      <c r="J1291" s="114" t="str">
        <f t="shared" si="40"/>
        <v>是</v>
      </c>
    </row>
    <row r="1292" ht="20.1" hidden="1" customHeight="1" spans="1:10">
      <c r="A1292" s="172" t="s">
        <v>1098</v>
      </c>
      <c r="B1292" s="151"/>
      <c r="C1292" s="176"/>
      <c r="D1292" s="176"/>
      <c r="E1292" s="151"/>
      <c r="F1292" s="176"/>
      <c r="G1292" s="176"/>
      <c r="H1292" s="83" t="str">
        <f t="shared" si="41"/>
        <v/>
      </c>
      <c r="J1292" s="114" t="str">
        <f t="shared" si="40"/>
        <v>否</v>
      </c>
    </row>
    <row r="1293" ht="20.1" hidden="1" customHeight="1" spans="1:10">
      <c r="A1293" s="172" t="s">
        <v>743</v>
      </c>
      <c r="B1293" s="151"/>
      <c r="C1293" s="176"/>
      <c r="D1293" s="176"/>
      <c r="E1293" s="151"/>
      <c r="F1293" s="176"/>
      <c r="G1293" s="176"/>
      <c r="H1293" s="83" t="str">
        <f t="shared" si="41"/>
        <v/>
      </c>
      <c r="J1293" s="114" t="str">
        <f t="shared" si="40"/>
        <v>否</v>
      </c>
    </row>
    <row r="1294" ht="20.1" hidden="1" customHeight="1" spans="1:10">
      <c r="A1294" s="172" t="s">
        <v>1099</v>
      </c>
      <c r="B1294" s="151"/>
      <c r="C1294" s="176"/>
      <c r="D1294" s="176"/>
      <c r="E1294" s="151"/>
      <c r="F1294" s="176"/>
      <c r="G1294" s="176"/>
      <c r="H1294" s="83" t="str">
        <f t="shared" si="41"/>
        <v/>
      </c>
      <c r="J1294" s="114" t="str">
        <f t="shared" si="40"/>
        <v>否</v>
      </c>
    </row>
    <row r="1295" ht="20.1" hidden="1" customHeight="1" spans="1:10">
      <c r="A1295" s="172" t="s">
        <v>1100</v>
      </c>
      <c r="B1295" s="151"/>
      <c r="C1295" s="176"/>
      <c r="D1295" s="176"/>
      <c r="E1295" s="151"/>
      <c r="F1295" s="176"/>
      <c r="G1295" s="176"/>
      <c r="H1295" s="83" t="str">
        <f t="shared" si="41"/>
        <v/>
      </c>
      <c r="J1295" s="114" t="str">
        <f t="shared" si="40"/>
        <v>否</v>
      </c>
    </row>
    <row r="1296" ht="20.1" hidden="1" customHeight="1" spans="1:10">
      <c r="A1296" s="172" t="s">
        <v>1101</v>
      </c>
      <c r="B1296" s="151"/>
      <c r="C1296" s="176"/>
      <c r="D1296" s="176"/>
      <c r="E1296" s="151"/>
      <c r="F1296" s="176"/>
      <c r="G1296" s="176"/>
      <c r="H1296" s="83" t="str">
        <f t="shared" si="41"/>
        <v/>
      </c>
      <c r="J1296" s="114" t="str">
        <f t="shared" si="40"/>
        <v>否</v>
      </c>
    </row>
    <row r="1297" ht="20.1" hidden="1" customHeight="1" spans="1:10">
      <c r="A1297" s="172" t="s">
        <v>1102</v>
      </c>
      <c r="B1297" s="151"/>
      <c r="C1297" s="176"/>
      <c r="D1297" s="176"/>
      <c r="E1297" s="151"/>
      <c r="F1297" s="176"/>
      <c r="G1297" s="176"/>
      <c r="H1297" s="83" t="str">
        <f t="shared" si="41"/>
        <v/>
      </c>
      <c r="J1297" s="114" t="str">
        <f t="shared" si="40"/>
        <v>否</v>
      </c>
    </row>
    <row r="1298" ht="20.1" hidden="1" customHeight="1" spans="1:10">
      <c r="A1298" s="172" t="s">
        <v>1103</v>
      </c>
      <c r="B1298" s="151"/>
      <c r="C1298" s="176"/>
      <c r="D1298" s="176"/>
      <c r="E1298" s="151"/>
      <c r="F1298" s="176"/>
      <c r="G1298" s="176"/>
      <c r="H1298" s="83" t="str">
        <f t="shared" si="41"/>
        <v/>
      </c>
      <c r="J1298" s="114" t="str">
        <f t="shared" si="40"/>
        <v>否</v>
      </c>
    </row>
    <row r="1299" ht="20.1" hidden="1" customHeight="1" spans="1:10">
      <c r="A1299" s="172" t="s">
        <v>1104</v>
      </c>
      <c r="B1299" s="151"/>
      <c r="C1299" s="176"/>
      <c r="D1299" s="176"/>
      <c r="E1299" s="151"/>
      <c r="F1299" s="176"/>
      <c r="G1299" s="176"/>
      <c r="H1299" s="83" t="str">
        <f t="shared" si="41"/>
        <v/>
      </c>
      <c r="J1299" s="114" t="str">
        <f t="shared" si="40"/>
        <v>否</v>
      </c>
    </row>
    <row r="1300" ht="20.1" hidden="1" customHeight="1" spans="1:10">
      <c r="A1300" s="172" t="s">
        <v>1105</v>
      </c>
      <c r="B1300" s="151"/>
      <c r="C1300" s="176"/>
      <c r="D1300" s="176"/>
      <c r="E1300" s="151"/>
      <c r="F1300" s="176"/>
      <c r="G1300" s="176"/>
      <c r="H1300" s="83" t="str">
        <f t="shared" si="41"/>
        <v/>
      </c>
      <c r="J1300" s="114" t="str">
        <f t="shared" si="40"/>
        <v>否</v>
      </c>
    </row>
    <row r="1301" ht="17.85" customHeight="1" spans="1:10">
      <c r="A1301" s="172" t="s">
        <v>1106</v>
      </c>
      <c r="B1301" s="151"/>
      <c r="C1301" s="176"/>
      <c r="D1301" s="176"/>
      <c r="E1301" s="151">
        <v>150</v>
      </c>
      <c r="F1301" s="176"/>
      <c r="G1301" s="176"/>
      <c r="H1301" s="85" t="str">
        <f t="shared" si="41"/>
        <v/>
      </c>
      <c r="J1301" s="114" t="str">
        <f t="shared" si="40"/>
        <v>是</v>
      </c>
    </row>
    <row r="1302" hidden="1" spans="1:10">
      <c r="A1302" s="172" t="s">
        <v>1107</v>
      </c>
      <c r="B1302" s="151"/>
      <c r="C1302" s="176"/>
      <c r="D1302" s="176"/>
      <c r="E1302" s="151"/>
      <c r="F1302" s="176"/>
      <c r="G1302" s="176"/>
      <c r="H1302" s="83" t="str">
        <f t="shared" si="41"/>
        <v/>
      </c>
      <c r="J1302" s="114" t="str">
        <f t="shared" si="40"/>
        <v>否</v>
      </c>
    </row>
    <row r="1303" hidden="1" spans="1:10">
      <c r="A1303" s="172" t="s">
        <v>1108</v>
      </c>
      <c r="B1303" s="151"/>
      <c r="C1303" s="176"/>
      <c r="D1303" s="176"/>
      <c r="E1303" s="151"/>
      <c r="F1303" s="176"/>
      <c r="G1303" s="176"/>
      <c r="H1303" s="83" t="str">
        <f t="shared" si="41"/>
        <v/>
      </c>
      <c r="J1303" s="114" t="str">
        <f t="shared" si="40"/>
        <v>否</v>
      </c>
    </row>
    <row r="1304" ht="17.85" customHeight="1" spans="1:10">
      <c r="A1304" s="172" t="s">
        <v>1109</v>
      </c>
      <c r="B1304" s="151"/>
      <c r="C1304" s="176"/>
      <c r="D1304" s="176"/>
      <c r="E1304" s="151">
        <v>150</v>
      </c>
      <c r="F1304" s="176"/>
      <c r="G1304" s="176"/>
      <c r="H1304" s="85" t="str">
        <f t="shared" si="41"/>
        <v/>
      </c>
      <c r="J1304" s="114" t="str">
        <f t="shared" si="40"/>
        <v>是</v>
      </c>
    </row>
    <row r="1305" hidden="1" spans="1:10">
      <c r="A1305" s="172" t="s">
        <v>1110</v>
      </c>
      <c r="B1305" s="151"/>
      <c r="C1305" s="176"/>
      <c r="D1305" s="176"/>
      <c r="E1305" s="151"/>
      <c r="F1305" s="176"/>
      <c r="G1305" s="176"/>
      <c r="H1305" s="83" t="str">
        <f t="shared" si="41"/>
        <v/>
      </c>
      <c r="J1305" s="114" t="str">
        <f t="shared" si="40"/>
        <v>否</v>
      </c>
    </row>
    <row r="1306" hidden="1" spans="1:10">
      <c r="A1306" s="172" t="s">
        <v>1111</v>
      </c>
      <c r="B1306" s="151"/>
      <c r="C1306" s="176"/>
      <c r="D1306" s="176"/>
      <c r="E1306" s="151"/>
      <c r="F1306" s="176"/>
      <c r="G1306" s="176"/>
      <c r="H1306" s="83" t="str">
        <f t="shared" si="41"/>
        <v/>
      </c>
      <c r="J1306" s="114" t="str">
        <f t="shared" si="40"/>
        <v>否</v>
      </c>
    </row>
    <row r="1307" ht="18.2" hidden="1" customHeight="1" spans="1:10">
      <c r="A1307" s="172" t="s">
        <v>1112</v>
      </c>
      <c r="B1307" s="151">
        <v>1792</v>
      </c>
      <c r="C1307" s="176">
        <v>679</v>
      </c>
      <c r="D1307" s="176"/>
      <c r="E1307" s="151"/>
      <c r="F1307" s="176"/>
      <c r="G1307" s="176"/>
      <c r="H1307" s="83">
        <f t="shared" si="41"/>
        <v>0</v>
      </c>
      <c r="J1307" s="114" t="str">
        <f t="shared" si="40"/>
        <v>否</v>
      </c>
    </row>
    <row r="1308" ht="20.1" hidden="1" customHeight="1" spans="1:10">
      <c r="A1308" s="172" t="s">
        <v>1113</v>
      </c>
      <c r="B1308" s="151"/>
      <c r="C1308" s="176"/>
      <c r="D1308" s="176"/>
      <c r="E1308" s="151"/>
      <c r="F1308" s="176"/>
      <c r="G1308" s="176"/>
      <c r="H1308" s="83" t="str">
        <f t="shared" si="41"/>
        <v/>
      </c>
      <c r="J1308" s="114" t="str">
        <f t="shared" si="40"/>
        <v>否</v>
      </c>
    </row>
    <row r="1309" ht="18.2" hidden="1" customHeight="1" spans="1:10">
      <c r="A1309" s="172" t="s">
        <v>1114</v>
      </c>
      <c r="B1309" s="151">
        <v>1792</v>
      </c>
      <c r="C1309" s="176">
        <v>679</v>
      </c>
      <c r="D1309" s="176"/>
      <c r="E1309" s="151"/>
      <c r="F1309" s="176"/>
      <c r="G1309" s="176"/>
      <c r="H1309" s="83">
        <f t="shared" si="41"/>
        <v>0</v>
      </c>
      <c r="J1309" s="114" t="str">
        <f t="shared" si="40"/>
        <v>否</v>
      </c>
    </row>
    <row r="1310" ht="20.1" hidden="1" customHeight="1" spans="1:10">
      <c r="A1310" s="172" t="s">
        <v>1115</v>
      </c>
      <c r="B1310" s="151"/>
      <c r="C1310" s="176"/>
      <c r="D1310" s="176"/>
      <c r="E1310" s="151"/>
      <c r="F1310" s="176"/>
      <c r="G1310" s="176"/>
      <c r="H1310" s="83" t="str">
        <f t="shared" si="41"/>
        <v/>
      </c>
      <c r="J1310" s="114" t="str">
        <f t="shared" si="40"/>
        <v>否</v>
      </c>
    </row>
    <row r="1311" ht="20.1" hidden="1" customHeight="1" spans="1:10">
      <c r="A1311" s="172" t="s">
        <v>1116</v>
      </c>
      <c r="B1311" s="151"/>
      <c r="C1311" s="176"/>
      <c r="D1311" s="176"/>
      <c r="E1311" s="151"/>
      <c r="F1311" s="176"/>
      <c r="G1311" s="176"/>
      <c r="H1311" s="83" t="str">
        <f t="shared" si="41"/>
        <v/>
      </c>
      <c r="J1311" s="114" t="str">
        <f t="shared" si="40"/>
        <v>否</v>
      </c>
    </row>
    <row r="1312" ht="20.1" hidden="1" customHeight="1" spans="1:10">
      <c r="A1312" s="172" t="s">
        <v>1117</v>
      </c>
      <c r="B1312" s="151"/>
      <c r="C1312" s="176"/>
      <c r="D1312" s="176"/>
      <c r="E1312" s="151"/>
      <c r="F1312" s="176"/>
      <c r="G1312" s="176"/>
      <c r="H1312" s="83" t="str">
        <f t="shared" si="41"/>
        <v/>
      </c>
      <c r="J1312" s="114" t="str">
        <f t="shared" si="40"/>
        <v>否</v>
      </c>
    </row>
    <row r="1313" ht="20.1" hidden="1" customHeight="1" spans="1:10">
      <c r="A1313" s="172" t="s">
        <v>1118</v>
      </c>
      <c r="B1313" s="151"/>
      <c r="C1313" s="176"/>
      <c r="D1313" s="176"/>
      <c r="E1313" s="151"/>
      <c r="F1313" s="176"/>
      <c r="G1313" s="176"/>
      <c r="H1313" s="83" t="str">
        <f t="shared" si="41"/>
        <v/>
      </c>
      <c r="J1313" s="114" t="str">
        <f t="shared" si="40"/>
        <v>否</v>
      </c>
    </row>
    <row r="1314" ht="20.1" hidden="1" customHeight="1" spans="1:10">
      <c r="A1314" s="172" t="s">
        <v>1119</v>
      </c>
      <c r="B1314" s="151"/>
      <c r="C1314" s="176"/>
      <c r="D1314" s="176"/>
      <c r="E1314" s="151"/>
      <c r="F1314" s="176"/>
      <c r="G1314" s="176"/>
      <c r="H1314" s="83" t="str">
        <f t="shared" si="41"/>
        <v/>
      </c>
      <c r="J1314" s="114" t="str">
        <f t="shared" si="40"/>
        <v>否</v>
      </c>
    </row>
    <row r="1315" ht="20.1" hidden="1" customHeight="1" spans="1:10">
      <c r="A1315" s="172" t="s">
        <v>1120</v>
      </c>
      <c r="B1315" s="151"/>
      <c r="C1315" s="176"/>
      <c r="D1315" s="176"/>
      <c r="E1315" s="151"/>
      <c r="F1315" s="176"/>
      <c r="G1315" s="176"/>
      <c r="H1315" s="83" t="str">
        <f t="shared" si="41"/>
        <v/>
      </c>
      <c r="J1315" s="114" t="str">
        <f t="shared" si="40"/>
        <v>否</v>
      </c>
    </row>
    <row r="1316" ht="20.1" hidden="1" customHeight="1" spans="1:10">
      <c r="A1316" s="172" t="s">
        <v>1121</v>
      </c>
      <c r="B1316" s="151"/>
      <c r="C1316" s="176"/>
      <c r="D1316" s="176"/>
      <c r="E1316" s="151"/>
      <c r="F1316" s="176"/>
      <c r="G1316" s="176"/>
      <c r="H1316" s="83" t="str">
        <f t="shared" si="41"/>
        <v/>
      </c>
      <c r="J1316" s="114" t="str">
        <f t="shared" si="40"/>
        <v>否</v>
      </c>
    </row>
    <row r="1317" ht="20.1" hidden="1" customHeight="1" spans="1:10">
      <c r="A1317" s="172" t="s">
        <v>1122</v>
      </c>
      <c r="B1317" s="151"/>
      <c r="C1317" s="176"/>
      <c r="D1317" s="176"/>
      <c r="E1317" s="151"/>
      <c r="F1317" s="176"/>
      <c r="G1317" s="176"/>
      <c r="H1317" s="83" t="str">
        <f t="shared" si="41"/>
        <v/>
      </c>
      <c r="J1317" s="114" t="str">
        <f t="shared" si="40"/>
        <v>否</v>
      </c>
    </row>
    <row r="1318" ht="20.1" hidden="1" customHeight="1" spans="1:10">
      <c r="A1318" s="172" t="s">
        <v>1123</v>
      </c>
      <c r="B1318" s="151"/>
      <c r="C1318" s="176"/>
      <c r="D1318" s="176"/>
      <c r="E1318" s="151"/>
      <c r="F1318" s="176"/>
      <c r="G1318" s="176"/>
      <c r="H1318" s="83" t="str">
        <f t="shared" si="41"/>
        <v/>
      </c>
      <c r="J1318" s="114" t="str">
        <f t="shared" si="40"/>
        <v>否</v>
      </c>
    </row>
    <row r="1319" s="182" customFormat="1" ht="17.85" customHeight="1" spans="1:11">
      <c r="A1319" s="169" t="s">
        <v>48</v>
      </c>
      <c r="B1319" s="149"/>
      <c r="C1319" s="180"/>
      <c r="D1319" s="180"/>
      <c r="E1319" s="149"/>
      <c r="F1319" s="180"/>
      <c r="G1319" s="180"/>
      <c r="H1319" s="83" t="str">
        <f t="shared" si="41"/>
        <v/>
      </c>
      <c r="J1319" s="114" t="str">
        <f t="shared" si="40"/>
        <v>是</v>
      </c>
      <c r="K1319" s="182">
        <v>1</v>
      </c>
    </row>
    <row r="1320" s="182" customFormat="1" ht="17.25" hidden="1" customHeight="1" spans="1:10">
      <c r="A1320" s="169" t="s">
        <v>1175</v>
      </c>
      <c r="B1320" s="149"/>
      <c r="C1320" s="180"/>
      <c r="D1320" s="180"/>
      <c r="E1320" s="149"/>
      <c r="F1320" s="180"/>
      <c r="G1320" s="180"/>
      <c r="H1320" s="83" t="str">
        <f t="shared" si="41"/>
        <v/>
      </c>
      <c r="J1320" s="114" t="str">
        <f t="shared" si="40"/>
        <v>否</v>
      </c>
    </row>
    <row r="1321" ht="20.1" hidden="1" customHeight="1" spans="1:10">
      <c r="A1321" s="172" t="s">
        <v>1176</v>
      </c>
      <c r="B1321" s="151"/>
      <c r="C1321" s="176"/>
      <c r="D1321" s="176"/>
      <c r="E1321" s="151"/>
      <c r="F1321" s="176"/>
      <c r="G1321" s="176"/>
      <c r="H1321" s="83" t="str">
        <f t="shared" si="41"/>
        <v/>
      </c>
      <c r="J1321" s="114" t="str">
        <f t="shared" si="40"/>
        <v>否</v>
      </c>
    </row>
    <row r="1322" ht="20.1" hidden="1" customHeight="1" spans="1:10">
      <c r="A1322" s="172" t="s">
        <v>1177</v>
      </c>
      <c r="B1322" s="151"/>
      <c r="C1322" s="176"/>
      <c r="D1322" s="176"/>
      <c r="E1322" s="151"/>
      <c r="F1322" s="176"/>
      <c r="G1322" s="176"/>
      <c r="H1322" s="83" t="str">
        <f t="shared" si="41"/>
        <v/>
      </c>
      <c r="J1322" s="114" t="str">
        <f t="shared" si="40"/>
        <v>否</v>
      </c>
    </row>
    <row r="1323" ht="20.1" hidden="1" customHeight="1" spans="1:10">
      <c r="A1323" s="172" t="s">
        <v>1178</v>
      </c>
      <c r="B1323" s="151"/>
      <c r="C1323" s="176"/>
      <c r="D1323" s="176"/>
      <c r="E1323" s="151"/>
      <c r="F1323" s="176"/>
      <c r="G1323" s="176"/>
      <c r="H1323" s="83" t="str">
        <f t="shared" si="41"/>
        <v/>
      </c>
      <c r="J1323" s="114" t="str">
        <f t="shared" si="40"/>
        <v>否</v>
      </c>
    </row>
    <row r="1324" ht="20.1" hidden="1" customHeight="1" spans="1:10">
      <c r="A1324" s="172" t="s">
        <v>1179</v>
      </c>
      <c r="B1324" s="151"/>
      <c r="C1324" s="176"/>
      <c r="D1324" s="176"/>
      <c r="E1324" s="151"/>
      <c r="F1324" s="176"/>
      <c r="G1324" s="176"/>
      <c r="H1324" s="83" t="str">
        <f t="shared" si="41"/>
        <v/>
      </c>
      <c r="J1324" s="114" t="str">
        <f t="shared" si="40"/>
        <v>否</v>
      </c>
    </row>
    <row r="1325" ht="17.25" hidden="1" customHeight="1" spans="1:10">
      <c r="A1325" s="172" t="s">
        <v>1180</v>
      </c>
      <c r="B1325" s="151"/>
      <c r="C1325" s="176"/>
      <c r="D1325" s="176"/>
      <c r="E1325" s="151"/>
      <c r="F1325" s="176"/>
      <c r="G1325" s="176"/>
      <c r="H1325" s="83" t="str">
        <f t="shared" si="41"/>
        <v/>
      </c>
      <c r="J1325" s="114" t="str">
        <f t="shared" si="40"/>
        <v>否</v>
      </c>
    </row>
    <row r="1326" ht="20.1" hidden="1" customHeight="1" spans="1:10">
      <c r="A1326" s="172" t="s">
        <v>1181</v>
      </c>
      <c r="B1326" s="151"/>
      <c r="C1326" s="176"/>
      <c r="D1326" s="176"/>
      <c r="E1326" s="151"/>
      <c r="F1326" s="176"/>
      <c r="G1326" s="176"/>
      <c r="H1326" s="83" t="str">
        <f t="shared" si="41"/>
        <v/>
      </c>
      <c r="J1326" s="114" t="str">
        <f t="shared" si="40"/>
        <v>否</v>
      </c>
    </row>
    <row r="1327" s="182" customFormat="1" ht="17.85" customHeight="1" spans="1:11">
      <c r="A1327" s="169" t="s">
        <v>49</v>
      </c>
      <c r="B1327" s="149">
        <v>336</v>
      </c>
      <c r="C1327" s="180"/>
      <c r="D1327" s="180">
        <v>153</v>
      </c>
      <c r="E1327" s="149">
        <v>636</v>
      </c>
      <c r="F1327" s="180"/>
      <c r="G1327" s="180">
        <v>511</v>
      </c>
      <c r="H1327" s="83">
        <f t="shared" si="41"/>
        <v>1.89285714285714</v>
      </c>
      <c r="J1327" s="114" t="str">
        <f t="shared" si="40"/>
        <v>是</v>
      </c>
      <c r="K1327" s="182">
        <v>1</v>
      </c>
    </row>
    <row r="1328" ht="20.1" hidden="1" customHeight="1" spans="1:10">
      <c r="A1328" s="172" t="s">
        <v>1124</v>
      </c>
      <c r="B1328" s="151"/>
      <c r="C1328" s="176"/>
      <c r="D1328" s="176"/>
      <c r="E1328" s="151"/>
      <c r="F1328" s="176"/>
      <c r="G1328" s="176"/>
      <c r="H1328" s="83" t="str">
        <f t="shared" si="41"/>
        <v/>
      </c>
      <c r="J1328" s="114" t="str">
        <f t="shared" si="40"/>
        <v>否</v>
      </c>
    </row>
    <row r="1329" ht="17.85" customHeight="1" spans="1:10">
      <c r="A1329" s="172" t="s">
        <v>1125</v>
      </c>
      <c r="B1329" s="151">
        <v>336</v>
      </c>
      <c r="C1329" s="176"/>
      <c r="D1329" s="176">
        <v>153</v>
      </c>
      <c r="E1329" s="151">
        <v>636</v>
      </c>
      <c r="F1329" s="176"/>
      <c r="G1329" s="176">
        <v>511</v>
      </c>
      <c r="H1329" s="85">
        <f t="shared" si="41"/>
        <v>1.89285714285714</v>
      </c>
      <c r="J1329" s="114" t="str">
        <f t="shared" si="40"/>
        <v>是</v>
      </c>
    </row>
    <row r="1330" s="182" customFormat="1" ht="17.85" customHeight="1" spans="1:11">
      <c r="A1330" s="184" t="s">
        <v>50</v>
      </c>
      <c r="B1330" s="149">
        <v>1503</v>
      </c>
      <c r="C1330" s="180"/>
      <c r="D1330" s="180"/>
      <c r="E1330" s="149">
        <v>3282</v>
      </c>
      <c r="F1330" s="180"/>
      <c r="G1330" s="180"/>
      <c r="H1330" s="83">
        <f t="shared" si="41"/>
        <v>2.18363273453094</v>
      </c>
      <c r="J1330" s="114" t="str">
        <f t="shared" si="40"/>
        <v>是</v>
      </c>
      <c r="K1330" s="182">
        <v>1</v>
      </c>
    </row>
    <row r="1331" ht="17.85" customHeight="1" spans="1:10">
      <c r="A1331" s="185" t="s">
        <v>1126</v>
      </c>
      <c r="B1331" s="151">
        <v>1503</v>
      </c>
      <c r="C1331" s="176"/>
      <c r="D1331" s="176"/>
      <c r="E1331" s="151">
        <v>3282</v>
      </c>
      <c r="F1331" s="176"/>
      <c r="G1331" s="176"/>
      <c r="H1331" s="85">
        <f t="shared" si="41"/>
        <v>2.18363273453094</v>
      </c>
      <c r="J1331" s="114" t="str">
        <f t="shared" si="40"/>
        <v>是</v>
      </c>
    </row>
    <row r="1332" ht="17.85" customHeight="1" spans="1:10">
      <c r="A1332" s="185" t="s">
        <v>1127</v>
      </c>
      <c r="B1332" s="151"/>
      <c r="C1332" s="176"/>
      <c r="D1332" s="176"/>
      <c r="E1332" s="151">
        <v>3282</v>
      </c>
      <c r="F1332" s="176"/>
      <c r="G1332" s="176"/>
      <c r="H1332" s="85" t="str">
        <f t="shared" si="41"/>
        <v/>
      </c>
      <c r="J1332" s="114" t="str">
        <f t="shared" si="40"/>
        <v>是</v>
      </c>
    </row>
    <row r="1333" ht="18.2" hidden="1" customHeight="1" spans="1:10">
      <c r="A1333" s="185" t="s">
        <v>1128</v>
      </c>
      <c r="B1333" s="151"/>
      <c r="C1333" s="176"/>
      <c r="D1333" s="176"/>
      <c r="E1333" s="151"/>
      <c r="F1333" s="176"/>
      <c r="G1333" s="176"/>
      <c r="H1333" s="83" t="str">
        <f t="shared" si="41"/>
        <v/>
      </c>
      <c r="J1333" s="114" t="str">
        <f t="shared" si="40"/>
        <v>否</v>
      </c>
    </row>
    <row r="1334" ht="18.2" hidden="1" customHeight="1" spans="1:10">
      <c r="A1334" s="185" t="s">
        <v>1129</v>
      </c>
      <c r="B1334" s="151"/>
      <c r="C1334" s="176"/>
      <c r="D1334" s="176"/>
      <c r="E1334" s="151"/>
      <c r="F1334" s="176"/>
      <c r="G1334" s="176"/>
      <c r="H1334" s="83" t="str">
        <f t="shared" si="41"/>
        <v/>
      </c>
      <c r="J1334" s="114" t="str">
        <f t="shared" si="40"/>
        <v>否</v>
      </c>
    </row>
    <row r="1335" ht="18.2" hidden="1" customHeight="1" spans="1:10">
      <c r="A1335" s="185" t="s">
        <v>1130</v>
      </c>
      <c r="B1335" s="151"/>
      <c r="C1335" s="176"/>
      <c r="D1335" s="176"/>
      <c r="E1335" s="151"/>
      <c r="F1335" s="176"/>
      <c r="G1335" s="176"/>
      <c r="H1335" s="83" t="str">
        <f t="shared" si="41"/>
        <v/>
      </c>
      <c r="J1335" s="114" t="str">
        <f t="shared" si="40"/>
        <v>否</v>
      </c>
    </row>
    <row r="1336" s="182" customFormat="1" ht="17.85" customHeight="1" spans="1:11">
      <c r="A1336" s="184" t="s">
        <v>51</v>
      </c>
      <c r="B1336" s="149">
        <v>62</v>
      </c>
      <c r="C1336" s="180"/>
      <c r="D1336" s="180"/>
      <c r="E1336" s="149">
        <v>100</v>
      </c>
      <c r="F1336" s="180"/>
      <c r="G1336" s="180"/>
      <c r="H1336" s="83">
        <f t="shared" si="41"/>
        <v>1.61290322580645</v>
      </c>
      <c r="J1336" s="114" t="str">
        <f t="shared" si="40"/>
        <v>是</v>
      </c>
      <c r="K1336" s="182">
        <v>1</v>
      </c>
    </row>
    <row r="1337" ht="18.2" hidden="1" customHeight="1" spans="1:10">
      <c r="A1337" s="185" t="s">
        <v>1131</v>
      </c>
      <c r="B1337" s="151"/>
      <c r="C1337" s="176"/>
      <c r="D1337" s="176"/>
      <c r="E1337" s="151"/>
      <c r="F1337" s="176"/>
      <c r="G1337" s="176"/>
      <c r="H1337" s="83" t="str">
        <f t="shared" si="41"/>
        <v/>
      </c>
      <c r="J1337" s="114" t="str">
        <f t="shared" si="40"/>
        <v>否</v>
      </c>
    </row>
    <row r="1338" ht="18.2" hidden="1" customHeight="1" spans="1:10">
      <c r="A1338" s="185" t="s">
        <v>1132</v>
      </c>
      <c r="B1338" s="151"/>
      <c r="C1338" s="176"/>
      <c r="D1338" s="176"/>
      <c r="E1338" s="151"/>
      <c r="F1338" s="176"/>
      <c r="G1338" s="176"/>
      <c r="H1338" s="83" t="str">
        <f t="shared" si="41"/>
        <v/>
      </c>
      <c r="J1338" s="114" t="str">
        <f t="shared" si="40"/>
        <v>否</v>
      </c>
    </row>
    <row r="1339" ht="17.85" customHeight="1" spans="1:10">
      <c r="A1339" s="185" t="s">
        <v>1133</v>
      </c>
      <c r="B1339" s="151">
        <v>62</v>
      </c>
      <c r="C1339" s="176"/>
      <c r="D1339" s="176"/>
      <c r="E1339" s="151">
        <v>100</v>
      </c>
      <c r="F1339" s="176"/>
      <c r="G1339" s="176"/>
      <c r="H1339" s="85">
        <f t="shared" si="41"/>
        <v>1.61290322580645</v>
      </c>
      <c r="J1339" s="114" t="str">
        <f t="shared" si="40"/>
        <v>是</v>
      </c>
    </row>
    <row r="1340" ht="18.2" hidden="1" customHeight="1" spans="1:10">
      <c r="A1340" s="172"/>
      <c r="B1340" s="151"/>
      <c r="C1340" s="176"/>
      <c r="D1340" s="176"/>
      <c r="E1340" s="151"/>
      <c r="F1340" s="176"/>
      <c r="G1340" s="176"/>
      <c r="H1340" s="83" t="str">
        <f t="shared" si="41"/>
        <v/>
      </c>
      <c r="J1340" s="114" t="str">
        <f t="shared" si="40"/>
        <v>否</v>
      </c>
    </row>
    <row r="1341" ht="20.1" hidden="1" customHeight="1" spans="1:10">
      <c r="A1341" s="172"/>
      <c r="B1341" s="151"/>
      <c r="C1341" s="180"/>
      <c r="D1341" s="180"/>
      <c r="E1341" s="151"/>
      <c r="F1341" s="180"/>
      <c r="G1341" s="180"/>
      <c r="H1341" s="83" t="str">
        <f t="shared" si="41"/>
        <v/>
      </c>
      <c r="J1341" s="114" t="str">
        <f t="shared" si="40"/>
        <v>否</v>
      </c>
    </row>
    <row r="1342" s="182" customFormat="1" ht="17.85" customHeight="1" spans="1:14">
      <c r="A1342" s="186" t="s">
        <v>53</v>
      </c>
      <c r="B1342" s="149">
        <v>235049</v>
      </c>
      <c r="C1342" s="149">
        <v>17013</v>
      </c>
      <c r="D1342" s="149">
        <v>10503</v>
      </c>
      <c r="E1342" s="149">
        <v>437515</v>
      </c>
      <c r="F1342" s="149">
        <v>17840</v>
      </c>
      <c r="G1342" s="149">
        <v>13755</v>
      </c>
      <c r="H1342" s="83">
        <f t="shared" si="41"/>
        <v>1.8613778403652</v>
      </c>
      <c r="J1342" s="114" t="str">
        <f t="shared" si="40"/>
        <v>是</v>
      </c>
      <c r="N1342" s="237"/>
    </row>
    <row r="1343" s="182" customFormat="1" ht="17.85" customHeight="1" spans="1:10">
      <c r="A1343" s="184" t="s">
        <v>55</v>
      </c>
      <c r="B1343" s="149">
        <f>B1344+B1345+B1351</f>
        <v>1903326</v>
      </c>
      <c r="C1343" s="149">
        <f t="shared" ref="C1343:G1343" si="42">C1344+C1345+C1351</f>
        <v>359</v>
      </c>
      <c r="D1343" s="149">
        <f t="shared" si="42"/>
        <v>13</v>
      </c>
      <c r="E1343" s="149">
        <f t="shared" si="42"/>
        <v>1840753</v>
      </c>
      <c r="F1343" s="149">
        <f t="shared" si="42"/>
        <v>272</v>
      </c>
      <c r="G1343" s="149">
        <f t="shared" si="42"/>
        <v>46</v>
      </c>
      <c r="H1343" s="83">
        <f t="shared" si="41"/>
        <v>0.9671243917227</v>
      </c>
      <c r="J1343" s="114" t="str">
        <f t="shared" si="40"/>
        <v>是</v>
      </c>
    </row>
    <row r="1344" ht="17.85" customHeight="1" spans="1:13">
      <c r="A1344" s="185" t="s">
        <v>57</v>
      </c>
      <c r="B1344" s="151">
        <v>10155</v>
      </c>
      <c r="C1344" s="187">
        <v>359</v>
      </c>
      <c r="D1344" s="187">
        <v>13</v>
      </c>
      <c r="E1344" s="151">
        <v>37911</v>
      </c>
      <c r="F1344" s="187">
        <v>272</v>
      </c>
      <c r="G1344" s="187">
        <v>46</v>
      </c>
      <c r="H1344" s="85">
        <f t="shared" si="41"/>
        <v>3.73323485967504</v>
      </c>
      <c r="J1344" s="114" t="str">
        <f t="shared" si="40"/>
        <v>是</v>
      </c>
      <c r="M1344" s="237"/>
    </row>
    <row r="1345" ht="17.85" customHeight="1" spans="1:10">
      <c r="A1345" s="185" t="s">
        <v>59</v>
      </c>
      <c r="B1345" s="151">
        <f>SUM(B1346:B1350)</f>
        <v>1857171</v>
      </c>
      <c r="C1345" s="187"/>
      <c r="D1345" s="187"/>
      <c r="E1345" s="151">
        <f>SUM(E1346:E1350)</f>
        <v>1767652</v>
      </c>
      <c r="F1345" s="187"/>
      <c r="G1345" s="187"/>
      <c r="H1345" s="85">
        <f t="shared" si="41"/>
        <v>0.951798191981245</v>
      </c>
      <c r="J1345" s="114" t="str">
        <f t="shared" si="40"/>
        <v>是</v>
      </c>
    </row>
    <row r="1346" ht="17.85" customHeight="1" spans="1:10">
      <c r="A1346" s="185" t="s">
        <v>61</v>
      </c>
      <c r="B1346" s="151">
        <v>23874</v>
      </c>
      <c r="C1346" s="187"/>
      <c r="D1346" s="187"/>
      <c r="E1346" s="151">
        <v>24079</v>
      </c>
      <c r="F1346" s="187"/>
      <c r="G1346" s="187"/>
      <c r="H1346" s="85">
        <f t="shared" si="41"/>
        <v>1.00858674708888</v>
      </c>
      <c r="J1346" s="114" t="str">
        <f t="shared" si="40"/>
        <v>是</v>
      </c>
    </row>
    <row r="1347" ht="17.85" customHeight="1" spans="1:10">
      <c r="A1347" s="185" t="s">
        <v>63</v>
      </c>
      <c r="B1347" s="151">
        <v>861481</v>
      </c>
      <c r="C1347" s="187"/>
      <c r="D1347" s="187"/>
      <c r="E1347" s="151">
        <v>723330</v>
      </c>
      <c r="F1347" s="187"/>
      <c r="G1347" s="187"/>
      <c r="H1347" s="85">
        <f t="shared" si="41"/>
        <v>0.83963546497253</v>
      </c>
      <c r="J1347" s="114" t="str">
        <f t="shared" si="40"/>
        <v>是</v>
      </c>
    </row>
    <row r="1348" ht="17.85" customHeight="1" spans="1:13">
      <c r="A1348" s="185" t="s">
        <v>65</v>
      </c>
      <c r="B1348" s="151">
        <v>608416</v>
      </c>
      <c r="C1348" s="187"/>
      <c r="D1348" s="187"/>
      <c r="E1348" s="151">
        <v>791943</v>
      </c>
      <c r="F1348" s="187"/>
      <c r="G1348" s="187"/>
      <c r="H1348" s="85">
        <f t="shared" si="41"/>
        <v>1.30164722821228</v>
      </c>
      <c r="J1348" s="114" t="str">
        <f t="shared" si="40"/>
        <v>是</v>
      </c>
      <c r="M1348" s="237"/>
    </row>
    <row r="1349" ht="17.85" customHeight="1" spans="1:10">
      <c r="A1349" s="185" t="s">
        <v>1138</v>
      </c>
      <c r="B1349" s="151">
        <v>102400</v>
      </c>
      <c r="C1349" s="187"/>
      <c r="D1349" s="187"/>
      <c r="E1349" s="151">
        <v>79490</v>
      </c>
      <c r="F1349" s="187"/>
      <c r="G1349" s="187"/>
      <c r="H1349" s="85">
        <f t="shared" si="41"/>
        <v>0.77626953125</v>
      </c>
      <c r="J1349" s="114" t="str">
        <f t="shared" ref="J1349:J1356" si="43">IF((E1349+F1349+K1349)&lt;&gt;0,"是","否")</f>
        <v>是</v>
      </c>
    </row>
    <row r="1350" ht="17.85" customHeight="1" spans="1:10">
      <c r="A1350" s="185" t="s">
        <v>1139</v>
      </c>
      <c r="B1350" s="151">
        <v>261000</v>
      </c>
      <c r="C1350" s="187"/>
      <c r="D1350" s="187"/>
      <c r="E1350" s="151">
        <v>148810</v>
      </c>
      <c r="F1350" s="187"/>
      <c r="G1350" s="187"/>
      <c r="H1350" s="85">
        <f t="shared" ref="H1350:H1357" si="44">IF(B1350&lt;&gt;0,E1350/B1350,"")</f>
        <v>0.570153256704981</v>
      </c>
      <c r="J1350" s="114" t="str">
        <f t="shared" si="43"/>
        <v>是</v>
      </c>
    </row>
    <row r="1351" ht="17.85" customHeight="1" spans="1:10">
      <c r="A1351" s="185" t="s">
        <v>1134</v>
      </c>
      <c r="B1351" s="151">
        <v>36000</v>
      </c>
      <c r="C1351" s="187"/>
      <c r="D1351" s="187"/>
      <c r="E1351" s="151">
        <v>35190</v>
      </c>
      <c r="F1351" s="187"/>
      <c r="G1351" s="187"/>
      <c r="H1351" s="85">
        <f t="shared" si="44"/>
        <v>0.9775</v>
      </c>
      <c r="J1351" s="114" t="str">
        <f t="shared" si="43"/>
        <v>是</v>
      </c>
    </row>
    <row r="1352" s="182" customFormat="1" ht="17.85" customHeight="1" spans="1:11">
      <c r="A1352" s="184" t="s">
        <v>70</v>
      </c>
      <c r="B1352" s="149"/>
      <c r="C1352" s="188"/>
      <c r="D1352" s="188"/>
      <c r="E1352" s="149"/>
      <c r="F1352" s="188"/>
      <c r="G1352" s="188"/>
      <c r="H1352" s="83" t="str">
        <f t="shared" si="44"/>
        <v/>
      </c>
      <c r="J1352" s="114" t="str">
        <f t="shared" si="43"/>
        <v>是</v>
      </c>
      <c r="K1352" s="182">
        <v>1</v>
      </c>
    </row>
    <row r="1353" s="182" customFormat="1" ht="17.85" customHeight="1" spans="1:10">
      <c r="A1353" s="184" t="s">
        <v>72</v>
      </c>
      <c r="B1353" s="149">
        <v>1226</v>
      </c>
      <c r="C1353" s="188">
        <v>91</v>
      </c>
      <c r="D1353" s="188"/>
      <c r="E1353" s="149">
        <v>342</v>
      </c>
      <c r="F1353" s="188">
        <v>115</v>
      </c>
      <c r="G1353" s="188">
        <v>2</v>
      </c>
      <c r="H1353" s="83">
        <f t="shared" si="44"/>
        <v>0.278955954323002</v>
      </c>
      <c r="J1353" s="114" t="str">
        <f t="shared" si="43"/>
        <v>是</v>
      </c>
    </row>
    <row r="1354" s="182" customFormat="1" ht="17.85" customHeight="1" spans="1:11">
      <c r="A1354" s="184" t="s">
        <v>74</v>
      </c>
      <c r="B1354" s="149"/>
      <c r="C1354" s="188"/>
      <c r="D1354" s="188"/>
      <c r="E1354" s="149"/>
      <c r="F1354" s="188"/>
      <c r="G1354" s="188"/>
      <c r="H1354" s="83" t="str">
        <f t="shared" si="44"/>
        <v/>
      </c>
      <c r="J1354" s="114" t="str">
        <f t="shared" si="43"/>
        <v>是</v>
      </c>
      <c r="K1354" s="182">
        <v>1</v>
      </c>
    </row>
    <row r="1355" s="182" customFormat="1" ht="17.85" customHeight="1" spans="1:11">
      <c r="A1355" s="184" t="s">
        <v>76</v>
      </c>
      <c r="B1355" s="149"/>
      <c r="C1355" s="188"/>
      <c r="D1355" s="188"/>
      <c r="E1355" s="149"/>
      <c r="F1355" s="188"/>
      <c r="G1355" s="188"/>
      <c r="H1355" s="83" t="str">
        <f t="shared" si="44"/>
        <v/>
      </c>
      <c r="J1355" s="114" t="str">
        <f t="shared" si="43"/>
        <v>是</v>
      </c>
      <c r="K1355" s="182">
        <v>1</v>
      </c>
    </row>
    <row r="1356" s="182" customFormat="1" ht="17.85" customHeight="1" spans="1:11">
      <c r="A1356" s="184" t="s">
        <v>77</v>
      </c>
      <c r="B1356" s="149">
        <v>1173</v>
      </c>
      <c r="C1356" s="188">
        <v>213</v>
      </c>
      <c r="D1356" s="188"/>
      <c r="E1356" s="149">
        <v>6467</v>
      </c>
      <c r="F1356" s="188">
        <v>1083</v>
      </c>
      <c r="G1356" s="188">
        <v>891</v>
      </c>
      <c r="H1356" s="83">
        <f t="shared" si="44"/>
        <v>5.51321398124467</v>
      </c>
      <c r="J1356" s="114" t="str">
        <f t="shared" si="43"/>
        <v>是</v>
      </c>
      <c r="K1356" s="182">
        <v>1</v>
      </c>
    </row>
    <row r="1357" s="182" customFormat="1" ht="17.85" customHeight="1" spans="1:10">
      <c r="A1357" s="186" t="s">
        <v>79</v>
      </c>
      <c r="B1357" s="149">
        <f>B1342+B1343+B1354+B1355+B1356+B1352+B1353</f>
        <v>2140774</v>
      </c>
      <c r="C1357" s="149">
        <f>C1342+C1343+C1354+C1355+C1356+C1352+C1353</f>
        <v>17676</v>
      </c>
      <c r="D1357" s="149">
        <f t="shared" ref="D1357:G1357" si="45">D1342+D1343+D1354+D1355+D1356+D1352</f>
        <v>10516</v>
      </c>
      <c r="E1357" s="149">
        <f>E1342+E1343+E1354+E1355+E1356+E1352+E1353</f>
        <v>2285077</v>
      </c>
      <c r="F1357" s="149">
        <f t="shared" si="45"/>
        <v>19195</v>
      </c>
      <c r="G1357" s="149">
        <f t="shared" si="45"/>
        <v>14692</v>
      </c>
      <c r="H1357" s="83">
        <f t="shared" si="44"/>
        <v>1.06740692852211</v>
      </c>
      <c r="J1357" s="114" t="str">
        <f t="shared" ref="J1357" si="46">IF((E1357+F1357+K1357)&lt;&gt;0,"是","否")</f>
        <v>是</v>
      </c>
    </row>
  </sheetData>
  <autoFilter ref="A4:N1357">
    <filterColumn colId="9">
      <customFilters>
        <customFilter operator="equal" val="是"/>
      </customFilters>
    </filterColumn>
  </autoFilter>
  <mergeCells count="4">
    <mergeCell ref="A1:H1"/>
    <mergeCell ref="B3:D3"/>
    <mergeCell ref="E3:H3"/>
    <mergeCell ref="A3:A4"/>
  </mergeCells>
  <conditionalFormatting sqref="A232">
    <cfRule type="expression" dxfId="25" priority="11" stopIfTrue="1">
      <formula>"len($A:$A)=3"</formula>
    </cfRule>
  </conditionalFormatting>
  <conditionalFormatting sqref="F27:F38">
    <cfRule type="cellIs" dxfId="26" priority="1" stopIfTrue="1" operator="lessThan">
      <formula>0</formula>
    </cfRule>
  </conditionalFormatting>
  <conditionalFormatting sqref="A232 F5:H26 G27:H27 F195:G204 F206:G208 G35 G38 F42:G53 F55:G62 F64:G64 F66:G75 F77:G82 F84:G101 F103:G110 F112:G126 F128:G133 F135:G143 F145:G151 F153:G161 F180:G185 F187:G189 F163:G178 C195:D204 C206:D208 C35:D35 C38:D38 C5:D27 C42:D53 C55:D62 C64:D64 C66:D75 C77:D82 C84:D101 C103:D110 C112:D126 C128:D133 C135:D143 C145:D151 C153:D161 C180:D185 C187:D189 C163:D178 H5:H1357">
    <cfRule type="cellIs" dxfId="27" priority="12" stopIfTrue="1" operator="lessThan">
      <formula>0</formula>
    </cfRule>
  </conditionalFormatting>
  <printOptions horizontalCentered="1"/>
  <pageMargins left="0.588888888888889" right="0.588888888888889" top="0.788888888888889" bottom="0.588888888888889" header="0.588888888888889" footer="0.388888888888889"/>
  <pageSetup paperSize="9" scale="74" fitToHeight="0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 (Beijing) Limited</Company>
  <Application>Microsoft Excel</Application>
  <HeadingPairs>
    <vt:vector size="2" baseType="variant">
      <vt:variant>
        <vt:lpstr>工作表</vt:lpstr>
      </vt:variant>
      <vt:variant>
        <vt:i4>51</vt:i4>
      </vt:variant>
    </vt:vector>
  </HeadingPairs>
  <TitlesOfParts>
    <vt:vector size="51" baseType="lpstr">
      <vt:lpstr>Define</vt:lpstr>
      <vt:lpstr>封面</vt:lpstr>
      <vt:lpstr>目录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</dc:creator>
  <cp:lastModifiedBy>null,null,总收发</cp:lastModifiedBy>
  <cp:revision>1</cp:revision>
  <dcterms:created xsi:type="dcterms:W3CDTF">2012-01-06T15:29:00Z</dcterms:created>
  <cp:lastPrinted>2018-02-12T09:12:00Z</cp:lastPrinted>
  <dcterms:modified xsi:type="dcterms:W3CDTF">2018-02-13T03:24:27Z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